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ei-i\Desktop\HP作製\〇４相続税申告書\〇HPUP用\"/>
    </mc:Choice>
  </mc:AlternateContent>
  <workbookProtection workbookAlgorithmName="SHA-512" workbookHashValue="O5v2h0erpqVa8z36kpqAmscp3J1MoNojhJOrl8DciizXPG+FHjdPJzoX/rlblqzeVZ/COCNnw5ny+8xB9OTJ0Q==" workbookSaltValue="1baEYHAT4FKF7yuSH7wgnQ==" workbookSpinCount="100000" lockStructure="1"/>
  <bookViews>
    <workbookView xWindow="-15" yWindow="-15" windowWidth="23250" windowHeight="6660" tabRatio="771" activeTab="1"/>
  </bookViews>
  <sheets>
    <sheet name="使用方法・注意事項等" sheetId="37" r:id="rId1"/>
    <sheet name="入力シート" sheetId="12" r:id="rId2"/>
    <sheet name="２表" sheetId="34" r:id="rId3"/>
    <sheet name="15表" sheetId="35" r:id="rId4"/>
    <sheet name="1表" sheetId="36" r:id="rId5"/>
    <sheet name="４表" sheetId="43" r:id="rId6"/>
    <sheet name="４付" sheetId="44" r:id="rId7"/>
    <sheet name="４表の２" sheetId="24" r:id="rId8"/>
    <sheet name="５表" sheetId="33" r:id="rId9"/>
    <sheet name="６表" sheetId="16" r:id="rId10"/>
    <sheet name="６表 (４年４月以降用）" sheetId="45" r:id="rId11"/>
    <sheet name="７表" sheetId="15" r:id="rId12"/>
    <sheet name="９表" sheetId="17" r:id="rId13"/>
    <sheet name="10表 " sheetId="25" r:id="rId14"/>
    <sheet name="11表" sheetId="26" r:id="rId15"/>
    <sheet name="11の２表" sheetId="27" r:id="rId16"/>
    <sheet name="11付1" sheetId="22" r:id="rId17"/>
    <sheet name="11付1続" sheetId="6" r:id="rId18"/>
    <sheet name="11付１別１" sheetId="28" r:id="rId19"/>
    <sheet name="11付１別１の２" sheetId="42" r:id="rId20"/>
    <sheet name="11付１別２" sheetId="41" r:id="rId21"/>
    <sheet name="11付２" sheetId="29" r:id="rId22"/>
    <sheet name="11付２の２" sheetId="39" r:id="rId23"/>
    <sheet name="13表" sheetId="30" r:id="rId24"/>
    <sheet name="14表 " sheetId="38" r:id="rId25"/>
  </sheets>
  <definedNames>
    <definedName name="_xlnm.Print_Area" localSheetId="13">'10表 '!$A$1:$AC$48</definedName>
    <definedName name="_xlnm.Print_Area" localSheetId="15">'11の２表'!$A$2:$X$57</definedName>
    <definedName name="_xlnm.Print_Area" localSheetId="14">'11表'!$B$2:$AG$246</definedName>
    <definedName name="_xlnm.Print_Area" localSheetId="16">'11付1'!$B$1:$AO$68</definedName>
    <definedName name="_xlnm.Print_Area" localSheetId="17">'11付1続'!$B$1:$AM$55</definedName>
    <definedName name="_xlnm.Print_Area" localSheetId="18">'11付１別１'!$A$2:$X$65</definedName>
    <definedName name="_xlnm.Print_Area" localSheetId="19">'11付１別１の２'!$A$2:$W$79</definedName>
    <definedName name="_xlnm.Print_Area" localSheetId="20">'11付１別２'!$A$1:$AA$59</definedName>
    <definedName name="_xlnm.Print_Area" localSheetId="21">'11付２'!$A$2:$AB$54</definedName>
    <definedName name="_xlnm.Print_Area" localSheetId="22">'11付２の２'!$A$2:$AA$61</definedName>
    <definedName name="_xlnm.Print_Area" localSheetId="23">'13表'!$A$2:$AI$109</definedName>
    <definedName name="_xlnm.Print_Area" localSheetId="24">'14表 '!$A$2:$AO$65</definedName>
    <definedName name="_xlnm.Print_Area" localSheetId="3">'15表'!$B$1:$AR$204</definedName>
    <definedName name="_xlnm.Print_Area" localSheetId="4">'1表'!$B$2:$BU$315</definedName>
    <definedName name="_xlnm.Print_Area" localSheetId="2">'２表'!$A$1:$AT$61</definedName>
    <definedName name="_xlnm.Print_Area" localSheetId="5">'４表'!$A$2:$Y$55</definedName>
    <definedName name="_xlnm.Print_Area" localSheetId="7">'４表の２'!$A$1:$AI$65</definedName>
    <definedName name="_xlnm.Print_Area" localSheetId="6">'４付'!$A$2:$Y$103</definedName>
    <definedName name="_xlnm.Print_Area" localSheetId="8">'５表'!$A$1:$AJ$70</definedName>
    <definedName name="_xlnm.Print_Area" localSheetId="9">'６表'!$A$1:$Z$67</definedName>
    <definedName name="_xlnm.Print_Area" localSheetId="10">'６表 (４年４月以降用）'!$A$1:$Z$67</definedName>
    <definedName name="_xlnm.Print_Area" localSheetId="11">'７表'!$A$1:$AR$102</definedName>
    <definedName name="_xlnm.Print_Area" localSheetId="12">'９表'!$A$1:$AD$48</definedName>
    <definedName name="_xlnm.Print_Area" localSheetId="0">使用方法・注意事項等!$B$82:$V$242</definedName>
    <definedName name="氏名０">入力シート!$D$5</definedName>
    <definedName name="氏名１">入力シート!$D$6</definedName>
    <definedName name="氏名２">入力シート!$D$7</definedName>
    <definedName name="氏名３">入力シート!$D$8</definedName>
    <definedName name="氏名４">入力シート!$D$9</definedName>
    <definedName name="氏名５">入力シート!$D$10</definedName>
    <definedName name="氏名６">入力シート!$D$11</definedName>
    <definedName name="氏名７">入力シート!$D$12</definedName>
    <definedName name="氏名８">入力シート!$D$13</definedName>
    <definedName name="氏名９">入力シート!$D$14</definedName>
    <definedName name="相続年月日">入力シート!$F$3</definedName>
    <definedName name="放棄者以外１">入力シート!$AK$6</definedName>
    <definedName name="放棄者以外２">入力シート!$AK$7</definedName>
    <definedName name="放棄者以外３">入力シート!$AK$8</definedName>
    <definedName name="放棄者以外４">入力シート!$AK$9</definedName>
    <definedName name="放棄者以外５">入力シート!$AK$10</definedName>
    <definedName name="放棄者以外６">入力シート!$AK$11</definedName>
    <definedName name="放棄者以外７">入力シート!$AK$12</definedName>
    <definedName name="法定相続人１">入力シート!$AF$6</definedName>
    <definedName name="法定相続人２">入力シート!$AF$7</definedName>
    <definedName name="法定相続人３">入力シート!$AF$8</definedName>
    <definedName name="法定相続人４">入力シート!$AF$9</definedName>
    <definedName name="法定相続人５">入力シート!$AF$10</definedName>
    <definedName name="法定相続人６">入力シート!$AF$11</definedName>
    <definedName name="法定相続人７">入力シート!$AF$12</definedName>
  </definedNames>
  <calcPr calcId="152511"/>
</workbook>
</file>

<file path=xl/calcChain.xml><?xml version="1.0" encoding="utf-8"?>
<calcChain xmlns="http://schemas.openxmlformats.org/spreadsheetml/2006/main">
  <c r="S46" i="45" l="1"/>
  <c r="O46" i="45"/>
  <c r="S46" i="16"/>
  <c r="O46" i="16"/>
  <c r="BX288" i="36" l="1"/>
  <c r="BW288" i="36"/>
  <c r="BX210" i="36"/>
  <c r="BW210" i="36"/>
  <c r="BX132" i="36"/>
  <c r="BW132" i="36"/>
  <c r="BX52" i="36"/>
  <c r="K46" i="45"/>
  <c r="G46" i="45"/>
  <c r="K46" i="16"/>
  <c r="G46" i="16"/>
  <c r="AB3" i="45" l="1"/>
  <c r="AB3" i="16"/>
  <c r="AC18" i="45" l="1"/>
  <c r="AC18" i="16"/>
  <c r="W63" i="45" l="1"/>
  <c r="AE62" i="45"/>
  <c r="AE61" i="45"/>
  <c r="AH61" i="45" s="1"/>
  <c r="S61" i="45"/>
  <c r="O61" i="45"/>
  <c r="K61" i="45"/>
  <c r="G61" i="45"/>
  <c r="AE60" i="45"/>
  <c r="AH60" i="45" s="1"/>
  <c r="AE59" i="45"/>
  <c r="AE58" i="45"/>
  <c r="AH58" i="45" s="1"/>
  <c r="AE57" i="45"/>
  <c r="AE56" i="45"/>
  <c r="AH56" i="45" s="1"/>
  <c r="AC49" i="45"/>
  <c r="AB49" i="45"/>
  <c r="AC48" i="45"/>
  <c r="AB48" i="45"/>
  <c r="AC47" i="45"/>
  <c r="AB47" i="45"/>
  <c r="AC46" i="45"/>
  <c r="AB46" i="45"/>
  <c r="AC45" i="45"/>
  <c r="AB45" i="45"/>
  <c r="AC44" i="45"/>
  <c r="AB44" i="45"/>
  <c r="AC43" i="45"/>
  <c r="AB43" i="45"/>
  <c r="AE44" i="45" s="1" a="1"/>
  <c r="AE44" i="45" s="1"/>
  <c r="W32" i="45"/>
  <c r="S30" i="45"/>
  <c r="O30" i="45"/>
  <c r="K30" i="45"/>
  <c r="G30" i="45"/>
  <c r="U4" i="45"/>
  <c r="BX280" i="36"/>
  <c r="BW280" i="36"/>
  <c r="BX202" i="36"/>
  <c r="BW202" i="36"/>
  <c r="BX124" i="36"/>
  <c r="BW124" i="36"/>
  <c r="BX44" i="36"/>
  <c r="AE47" i="45" l="1" a="1"/>
  <c r="AE47" i="45" s="1"/>
  <c r="AG47" i="45" s="1"/>
  <c r="AI47" i="45" s="1"/>
  <c r="W30" i="45"/>
  <c r="W61" i="45"/>
  <c r="AG44" i="45"/>
  <c r="AI44" i="45" s="1"/>
  <c r="K42" i="45"/>
  <c r="AH44" i="45"/>
  <c r="AF44" i="45"/>
  <c r="AE43" i="45" a="1"/>
  <c r="AE43" i="45" s="1"/>
  <c r="AE48" i="45" a="1"/>
  <c r="AE48" i="45" s="1"/>
  <c r="AH57" i="45"/>
  <c r="AH59" i="45"/>
  <c r="AH62" i="45"/>
  <c r="S54" i="44"/>
  <c r="S30" i="43"/>
  <c r="AF47" i="45" l="1"/>
  <c r="AH47" i="45"/>
  <c r="O42" i="45"/>
  <c r="AM55" i="45" s="1"/>
  <c r="AM56" i="45" s="1"/>
  <c r="AG43" i="45"/>
  <c r="AI43" i="45" s="1"/>
  <c r="AF43" i="45"/>
  <c r="AH43" i="45"/>
  <c r="G42" i="45"/>
  <c r="AG48" i="45"/>
  <c r="AI48" i="45" s="1"/>
  <c r="S42" i="45"/>
  <c r="AF48" i="45"/>
  <c r="AH48" i="45"/>
  <c r="O47" i="45"/>
  <c r="O43" i="45"/>
  <c r="Q45" i="45" s="1"/>
  <c r="K43" i="45"/>
  <c r="M45" i="45" s="1"/>
  <c r="K47" i="45"/>
  <c r="AL55" i="45"/>
  <c r="AL56" i="45" s="1"/>
  <c r="AX38" i="36"/>
  <c r="AV38" i="36"/>
  <c r="AR38" i="36"/>
  <c r="K54" i="45" l="1"/>
  <c r="O54" i="45"/>
  <c r="S43" i="45"/>
  <c r="U45" i="45" s="1"/>
  <c r="AN55" i="45"/>
  <c r="AN56" i="45" s="1"/>
  <c r="S47" i="45"/>
  <c r="AK55" i="45"/>
  <c r="AK56" i="45" s="1"/>
  <c r="G47" i="45"/>
  <c r="W47" i="45" s="1"/>
  <c r="G43" i="45"/>
  <c r="I45" i="45" s="1"/>
  <c r="AF57" i="43"/>
  <c r="G54" i="45" l="1"/>
  <c r="S54" i="45"/>
  <c r="W46" i="45"/>
  <c r="AJ111" i="44"/>
  <c r="AH111" i="44"/>
  <c r="AF111" i="44"/>
  <c r="AA111" i="44"/>
  <c r="AJ110" i="44"/>
  <c r="AH110" i="44"/>
  <c r="AF110" i="44"/>
  <c r="AA110" i="44"/>
  <c r="AJ109" i="44"/>
  <c r="AH109" i="44"/>
  <c r="AF109" i="44"/>
  <c r="AA109" i="44"/>
  <c r="AJ108" i="44"/>
  <c r="AH108" i="44"/>
  <c r="AF108" i="44"/>
  <c r="AA108" i="44"/>
  <c r="AJ107" i="44"/>
  <c r="AH107" i="44"/>
  <c r="AF107" i="44"/>
  <c r="AA107" i="44"/>
  <c r="AJ106" i="44"/>
  <c r="AH106" i="44"/>
  <c r="AF106" i="44"/>
  <c r="AA106" i="44"/>
  <c r="AJ105" i="44"/>
  <c r="AH105" i="44"/>
  <c r="AF105" i="44"/>
  <c r="AA105" i="44"/>
  <c r="S3" i="44"/>
  <c r="AJ63" i="43"/>
  <c r="AH63" i="43"/>
  <c r="AF63" i="43"/>
  <c r="AA63" i="43"/>
  <c r="AJ62" i="43"/>
  <c r="AH62" i="43"/>
  <c r="AF62" i="43"/>
  <c r="AA62" i="43"/>
  <c r="AJ61" i="43"/>
  <c r="AH61" i="43"/>
  <c r="AF61" i="43"/>
  <c r="AA61" i="43"/>
  <c r="AJ60" i="43"/>
  <c r="AH60" i="43"/>
  <c r="AF60" i="43"/>
  <c r="AA60" i="43"/>
  <c r="AJ59" i="43"/>
  <c r="AH59" i="43"/>
  <c r="AF59" i="43"/>
  <c r="AA59" i="43"/>
  <c r="AJ58" i="43"/>
  <c r="AH58" i="43"/>
  <c r="AF58" i="43"/>
  <c r="AA58" i="43"/>
  <c r="AJ57" i="43"/>
  <c r="AH57" i="43"/>
  <c r="AA57" i="43"/>
  <c r="S3" i="43"/>
  <c r="X54" i="45" l="1"/>
  <c r="AC62" i="43" a="1"/>
  <c r="AC62" i="43" s="1"/>
  <c r="L40" i="43" s="1"/>
  <c r="M62" i="44" s="1"/>
  <c r="AC111" i="44" a="1"/>
  <c r="AC111" i="44" s="1"/>
  <c r="AC105" i="44" a="1"/>
  <c r="AC105" i="44" s="1"/>
  <c r="AC106" i="44" a="1"/>
  <c r="AC106" i="44" s="1"/>
  <c r="AC107" i="44" a="1"/>
  <c r="AC107" i="44" s="1"/>
  <c r="AC108" i="44" a="1"/>
  <c r="AC108" i="44" s="1"/>
  <c r="AC109" i="44" a="1"/>
  <c r="AC109" i="44" s="1"/>
  <c r="AC110" i="44" a="1"/>
  <c r="AC110" i="44" s="1"/>
  <c r="AC57" i="43" a="1"/>
  <c r="AC57" i="43" s="1"/>
  <c r="AC59" i="43" a="1"/>
  <c r="AC59" i="43" s="1"/>
  <c r="AC61" i="43" a="1"/>
  <c r="AC61" i="43" s="1"/>
  <c r="H40" i="43" s="1"/>
  <c r="AC63" i="43" a="1"/>
  <c r="AC63" i="43" s="1"/>
  <c r="Q40" i="43" s="1"/>
  <c r="AC58" i="43" a="1"/>
  <c r="AC58" i="43" s="1"/>
  <c r="AC60" i="43" a="1"/>
  <c r="AC60" i="43" s="1"/>
  <c r="M86" i="44" l="1"/>
  <c r="M90" i="44" s="1"/>
  <c r="M66" i="44"/>
  <c r="M94" i="44"/>
  <c r="M70" i="44"/>
  <c r="I62" i="44"/>
  <c r="I86" i="44" s="1"/>
  <c r="I94" i="44" s="1"/>
  <c r="R62" i="44"/>
  <c r="R86" i="44" s="1"/>
  <c r="R94" i="44" s="1"/>
  <c r="Q49" i="43"/>
  <c r="R66" i="44"/>
  <c r="I66" i="44"/>
  <c r="I90" i="44"/>
  <c r="L13" i="43"/>
  <c r="H13" i="43"/>
  <c r="U13" i="43"/>
  <c r="Q13" i="43"/>
  <c r="AM174" i="35"/>
  <c r="AL174" i="35"/>
  <c r="AK174" i="35"/>
  <c r="AJ174" i="35"/>
  <c r="AI174" i="35"/>
  <c r="AH174" i="35"/>
  <c r="AG174" i="35"/>
  <c r="AF174" i="35"/>
  <c r="AE174" i="35"/>
  <c r="AD174" i="35"/>
  <c r="AC174" i="35"/>
  <c r="AB174" i="35"/>
  <c r="Z174" i="35"/>
  <c r="Y174" i="35"/>
  <c r="X174" i="35"/>
  <c r="W174" i="35"/>
  <c r="V174" i="35"/>
  <c r="U174" i="35"/>
  <c r="T174" i="35"/>
  <c r="S174" i="35"/>
  <c r="R174" i="35"/>
  <c r="Q174" i="35"/>
  <c r="P174" i="35"/>
  <c r="O174" i="35"/>
  <c r="AM170" i="35"/>
  <c r="AL170" i="35"/>
  <c r="AK170" i="35"/>
  <c r="AJ170" i="35"/>
  <c r="AI170" i="35"/>
  <c r="AH170" i="35"/>
  <c r="AG170" i="35"/>
  <c r="AF170" i="35"/>
  <c r="AE170" i="35"/>
  <c r="AD170" i="35"/>
  <c r="AC170" i="35"/>
  <c r="AB170" i="35"/>
  <c r="Z170" i="35"/>
  <c r="Y170" i="35"/>
  <c r="X170" i="35"/>
  <c r="W170" i="35"/>
  <c r="V170" i="35"/>
  <c r="U170" i="35"/>
  <c r="T170" i="35"/>
  <c r="S170" i="35"/>
  <c r="R170" i="35"/>
  <c r="Q170" i="35"/>
  <c r="P170" i="35"/>
  <c r="O170" i="35"/>
  <c r="AM123" i="35"/>
  <c r="AL123" i="35"/>
  <c r="AK123" i="35"/>
  <c r="AJ123" i="35"/>
  <c r="AI123" i="35"/>
  <c r="AH123" i="35"/>
  <c r="AG123" i="35"/>
  <c r="AF123" i="35"/>
  <c r="AE123" i="35"/>
  <c r="AD123" i="35"/>
  <c r="AC123" i="35"/>
  <c r="AB123" i="35"/>
  <c r="Z123" i="35"/>
  <c r="Y123" i="35"/>
  <c r="X123" i="35"/>
  <c r="W123" i="35"/>
  <c r="V123" i="35"/>
  <c r="U123" i="35"/>
  <c r="T123" i="35"/>
  <c r="S123" i="35"/>
  <c r="R123" i="35"/>
  <c r="Q123" i="35"/>
  <c r="P123" i="35"/>
  <c r="O123" i="35"/>
  <c r="AM119" i="35"/>
  <c r="AL119" i="35"/>
  <c r="AK119" i="35"/>
  <c r="AJ119" i="35"/>
  <c r="AI119" i="35"/>
  <c r="AH119" i="35"/>
  <c r="AG119" i="35"/>
  <c r="AF119" i="35"/>
  <c r="AE119" i="35"/>
  <c r="AD119" i="35"/>
  <c r="AC119" i="35"/>
  <c r="AB119" i="35"/>
  <c r="Z119" i="35"/>
  <c r="Y119" i="35"/>
  <c r="X119" i="35"/>
  <c r="W119" i="35"/>
  <c r="V119" i="35"/>
  <c r="U119" i="35"/>
  <c r="T119" i="35"/>
  <c r="S119" i="35"/>
  <c r="R119" i="35"/>
  <c r="Q119" i="35"/>
  <c r="P119" i="35"/>
  <c r="O119" i="35"/>
  <c r="I70" i="44" l="1"/>
  <c r="R90" i="44"/>
  <c r="R70" i="44"/>
  <c r="R11" i="44"/>
  <c r="R15" i="44" s="1"/>
  <c r="I11" i="44"/>
  <c r="I19" i="44" s="1"/>
  <c r="U11" i="44"/>
  <c r="U15" i="44" s="1"/>
  <c r="M11" i="44"/>
  <c r="M19" i="44" s="1"/>
  <c r="R19" i="44"/>
  <c r="AM72" i="35"/>
  <c r="AL72" i="35"/>
  <c r="AK72" i="35"/>
  <c r="AJ72" i="35"/>
  <c r="AI72" i="35"/>
  <c r="AH72" i="35"/>
  <c r="AG72" i="35"/>
  <c r="AF72" i="35"/>
  <c r="AE72" i="35"/>
  <c r="AD72" i="35"/>
  <c r="AC72" i="35"/>
  <c r="AB72" i="35"/>
  <c r="Z72" i="35"/>
  <c r="Y72" i="35"/>
  <c r="X72" i="35"/>
  <c r="W72" i="35"/>
  <c r="V72" i="35"/>
  <c r="U72" i="35"/>
  <c r="T72" i="35"/>
  <c r="S72" i="35"/>
  <c r="R72" i="35"/>
  <c r="Q72" i="35"/>
  <c r="P72" i="35"/>
  <c r="O72" i="35"/>
  <c r="AM68" i="35"/>
  <c r="AL68" i="35"/>
  <c r="AK68" i="35"/>
  <c r="AJ68" i="35"/>
  <c r="AI68" i="35"/>
  <c r="AH68" i="35"/>
  <c r="AG68" i="35"/>
  <c r="AF68" i="35"/>
  <c r="AE68" i="35"/>
  <c r="AD68" i="35"/>
  <c r="AC68" i="35"/>
  <c r="AB68" i="35"/>
  <c r="Z68" i="35"/>
  <c r="Y68" i="35"/>
  <c r="X68" i="35"/>
  <c r="W68" i="35"/>
  <c r="V68" i="35"/>
  <c r="U68" i="35"/>
  <c r="T68" i="35"/>
  <c r="S68" i="35"/>
  <c r="R68" i="35"/>
  <c r="Q68" i="35"/>
  <c r="P68" i="35"/>
  <c r="O68" i="35"/>
  <c r="U19" i="44" l="1"/>
  <c r="M15" i="44"/>
  <c r="I15" i="44"/>
  <c r="AT21" i="35"/>
  <c r="Z21" i="35" s="1"/>
  <c r="AM21" i="35"/>
  <c r="AL21" i="35"/>
  <c r="AK21" i="35"/>
  <c r="AJ21" i="35"/>
  <c r="AI21" i="35"/>
  <c r="AH21" i="35"/>
  <c r="AG21" i="35"/>
  <c r="AF21" i="35"/>
  <c r="AE21" i="35"/>
  <c r="AD21" i="35"/>
  <c r="AC21" i="35"/>
  <c r="AB21" i="35"/>
  <c r="X21" i="35"/>
  <c r="V21" i="35"/>
  <c r="U21" i="35"/>
  <c r="T21" i="35"/>
  <c r="S21" i="35"/>
  <c r="R21" i="35"/>
  <c r="Q21" i="35"/>
  <c r="P21" i="35"/>
  <c r="O21" i="35"/>
  <c r="AT17" i="35"/>
  <c r="Z17" i="35" s="1"/>
  <c r="AM17" i="35"/>
  <c r="AL17" i="35"/>
  <c r="AK17" i="35"/>
  <c r="AJ17" i="35"/>
  <c r="AI17" i="35"/>
  <c r="AH17" i="35"/>
  <c r="AG17" i="35"/>
  <c r="AF17" i="35"/>
  <c r="AE17" i="35"/>
  <c r="AD17" i="35"/>
  <c r="AC17" i="35"/>
  <c r="AB17" i="35"/>
  <c r="Y17" i="35"/>
  <c r="X17" i="35"/>
  <c r="W17" i="35"/>
  <c r="V17" i="35"/>
  <c r="U17" i="35"/>
  <c r="T17" i="35"/>
  <c r="S17" i="35"/>
  <c r="R17" i="35"/>
  <c r="Q17" i="35"/>
  <c r="P17" i="35"/>
  <c r="O17" i="35"/>
  <c r="W21" i="35" l="1"/>
  <c r="Y21" i="35"/>
  <c r="AL7" i="36"/>
  <c r="AI7" i="36"/>
  <c r="AB7" i="36"/>
  <c r="AR12" i="36"/>
  <c r="R12" i="36"/>
  <c r="I44" i="42"/>
  <c r="I42" i="42"/>
  <c r="I40" i="42"/>
  <c r="I38" i="42"/>
  <c r="I35" i="42"/>
  <c r="I33" i="42"/>
  <c r="R76" i="42"/>
  <c r="O76" i="42"/>
  <c r="R74" i="42"/>
  <c r="O74" i="42"/>
  <c r="R72" i="42"/>
  <c r="O72" i="42"/>
  <c r="R70" i="42"/>
  <c r="O70" i="42"/>
  <c r="R67" i="42"/>
  <c r="O67" i="42"/>
  <c r="R65" i="42"/>
  <c r="O65" i="42"/>
  <c r="R60" i="42" l="1"/>
  <c r="O60" i="42"/>
  <c r="R58" i="42"/>
  <c r="O58" i="42"/>
  <c r="R56" i="42"/>
  <c r="O56" i="42"/>
  <c r="R54" i="42"/>
  <c r="O54" i="42"/>
  <c r="R51" i="42"/>
  <c r="O51" i="42"/>
  <c r="R49" i="42"/>
  <c r="O49" i="42"/>
  <c r="R44" i="42"/>
  <c r="O44" i="42"/>
  <c r="R42" i="42"/>
  <c r="O42" i="42"/>
  <c r="Y36" i="42"/>
  <c r="R40" i="42"/>
  <c r="O40" i="42"/>
  <c r="Y35" i="42"/>
  <c r="R38" i="42"/>
  <c r="O38" i="42"/>
  <c r="Y34" i="42"/>
  <c r="Y33" i="42"/>
  <c r="R35" i="42"/>
  <c r="O35" i="42"/>
  <c r="Y32" i="42"/>
  <c r="R33" i="42"/>
  <c r="O33" i="42"/>
  <c r="Y31" i="42"/>
  <c r="Y30" i="42"/>
  <c r="R3" i="42"/>
  <c r="BD15" i="36" l="1"/>
  <c r="AY15" i="36"/>
  <c r="AR15" i="36"/>
  <c r="AD15" i="36"/>
  <c r="Y15" i="36"/>
  <c r="R15" i="36"/>
  <c r="AT16" i="36"/>
  <c r="AR17" i="36"/>
  <c r="AU18" i="36"/>
  <c r="R17" i="36"/>
  <c r="AR19" i="36"/>
  <c r="BX34" i="36"/>
  <c r="AR92" i="36"/>
  <c r="R92" i="36"/>
  <c r="BX114" i="36"/>
  <c r="BW114" i="36"/>
  <c r="AR170" i="36"/>
  <c r="R170" i="36"/>
  <c r="BX192" i="36"/>
  <c r="BW192" i="36"/>
  <c r="AR248" i="36"/>
  <c r="R248" i="36"/>
  <c r="BX270" i="36"/>
  <c r="BW270" i="36"/>
  <c r="AF60" i="35" l="1"/>
  <c r="S60" i="35"/>
  <c r="AF111" i="35"/>
  <c r="S111" i="35"/>
  <c r="AF162" i="35"/>
  <c r="S162" i="35"/>
  <c r="L5" i="12"/>
  <c r="AL15" i="36" s="1"/>
  <c r="M55" i="41" l="1"/>
  <c r="W49" i="41"/>
  <c r="W47" i="41"/>
  <c r="W45" i="41"/>
  <c r="W43" i="41"/>
  <c r="W41" i="41"/>
  <c r="W39" i="41"/>
  <c r="W37" i="41"/>
  <c r="W35" i="41"/>
  <c r="X51" i="41" s="1"/>
  <c r="D55" i="41" s="1"/>
  <c r="W33" i="41"/>
  <c r="F55" i="41"/>
  <c r="U2" i="41"/>
  <c r="AC24" i="39" l="1"/>
  <c r="AC23" i="39"/>
  <c r="AC22" i="39"/>
  <c r="AC21" i="39"/>
  <c r="AC20" i="39"/>
  <c r="AC19" i="39"/>
  <c r="AC18" i="39"/>
  <c r="U3" i="39"/>
  <c r="U62" i="38"/>
  <c r="X45" i="38"/>
  <c r="N25" i="38"/>
  <c r="AL23" i="38"/>
  <c r="AL22" i="38"/>
  <c r="AL21" i="38"/>
  <c r="AL20" i="38"/>
  <c r="AQ15" i="38"/>
  <c r="AQ14" i="38"/>
  <c r="AQ13" i="38"/>
  <c r="AQ12" i="38"/>
  <c r="AQ11" i="38"/>
  <c r="AQ10" i="38"/>
  <c r="AQ9" i="38"/>
  <c r="AE4" i="38"/>
  <c r="S159" i="35" l="1"/>
  <c r="S108" i="35"/>
  <c r="S57" i="35"/>
  <c r="S6" i="35" l="1"/>
  <c r="AB60" i="24"/>
  <c r="U60" i="24"/>
  <c r="N60" i="24"/>
  <c r="AB51" i="24"/>
  <c r="U51" i="24"/>
  <c r="N51" i="24"/>
  <c r="AE62" i="16" l="1"/>
  <c r="AE61" i="16"/>
  <c r="AE60" i="16"/>
  <c r="AE59" i="16"/>
  <c r="AE58" i="16"/>
  <c r="AE57" i="16"/>
  <c r="AE56" i="16"/>
  <c r="AC49" i="16"/>
  <c r="AB49" i="16"/>
  <c r="AC48" i="16"/>
  <c r="AB48" i="16"/>
  <c r="AC47" i="16"/>
  <c r="AB47" i="16"/>
  <c r="AC46" i="16"/>
  <c r="AB46" i="16"/>
  <c r="AC45" i="16"/>
  <c r="AB45" i="16"/>
  <c r="AC44" i="16"/>
  <c r="AB44" i="16"/>
  <c r="AC43" i="16"/>
  <c r="AB43" i="16"/>
  <c r="AE44" i="16" s="1" a="1"/>
  <c r="AE44" i="16" s="1"/>
  <c r="Q15" i="15"/>
  <c r="AD12" i="12"/>
  <c r="AD11" i="12"/>
  <c r="AD10" i="12"/>
  <c r="AD9" i="12"/>
  <c r="AD8" i="12"/>
  <c r="AD7" i="12"/>
  <c r="AD6" i="12"/>
  <c r="O38" i="12"/>
  <c r="O34" i="12"/>
  <c r="O30" i="12"/>
  <c r="AE43" i="16" l="1" a="1"/>
  <c r="AE43" i="16" s="1"/>
  <c r="G42" i="16" s="1"/>
  <c r="AH44" i="16"/>
  <c r="AF44" i="16"/>
  <c r="K42" i="16"/>
  <c r="AG44" i="16"/>
  <c r="AE48" i="16" a="1"/>
  <c r="AE48" i="16" s="1"/>
  <c r="AE47" i="16" a="1"/>
  <c r="AE47" i="16" s="1"/>
  <c r="AF12" i="12" a="1"/>
  <c r="AF12" i="12" s="1"/>
  <c r="AF6" i="12" a="1"/>
  <c r="AF6" i="12" s="1"/>
  <c r="AF8" i="12" a="1"/>
  <c r="AF8" i="12" s="1"/>
  <c r="AF10" i="12" a="1"/>
  <c r="AF10" i="12" s="1"/>
  <c r="AF11" i="12" a="1"/>
  <c r="AF11" i="12" s="1"/>
  <c r="AF7" i="12" a="1"/>
  <c r="AF7" i="12" s="1"/>
  <c r="AF9" i="12" a="1"/>
  <c r="AF9" i="12" s="1"/>
  <c r="O66" i="12"/>
  <c r="O44" i="12"/>
  <c r="O42" i="16" l="1"/>
  <c r="S42" i="16"/>
  <c r="AN55" i="16" s="1"/>
  <c r="AQ29" i="30"/>
  <c r="D21" i="34"/>
  <c r="AQ32" i="30"/>
  <c r="D27" i="34"/>
  <c r="AQ28" i="30"/>
  <c r="D19" i="34"/>
  <c r="AQ31" i="30"/>
  <c r="D25" i="34"/>
  <c r="AQ33" i="30"/>
  <c r="D29" i="34"/>
  <c r="AQ30" i="30"/>
  <c r="D23" i="34"/>
  <c r="AQ34" i="30"/>
  <c r="D31" i="34"/>
  <c r="AH9" i="12"/>
  <c r="AI9" i="12" s="1"/>
  <c r="AH11" i="12"/>
  <c r="AI11" i="12" s="1"/>
  <c r="AH8" i="12"/>
  <c r="AI8" i="12" s="1"/>
  <c r="AH12" i="12"/>
  <c r="AI12" i="12" s="1"/>
  <c r="AH7" i="12"/>
  <c r="AI7" i="12" s="1"/>
  <c r="AH10" i="12"/>
  <c r="AI10" i="12" s="1"/>
  <c r="AH6" i="12"/>
  <c r="AI6" i="12" s="1"/>
  <c r="R16" i="12"/>
  <c r="E16" i="12" s="1"/>
  <c r="AM55" i="16"/>
  <c r="AL55" i="16"/>
  <c r="AL56" i="16" s="1"/>
  <c r="AK55" i="16"/>
  <c r="S61" i="16"/>
  <c r="O61" i="16"/>
  <c r="K61" i="16"/>
  <c r="G61" i="16"/>
  <c r="S30" i="16"/>
  <c r="O30" i="16"/>
  <c r="K30" i="16"/>
  <c r="I35" i="44" l="1"/>
  <c r="M35" i="44"/>
  <c r="AK11" i="12" a="1"/>
  <c r="AK11" i="12" s="1"/>
  <c r="AK9" i="12" a="1"/>
  <c r="AK9" i="12" s="1"/>
  <c r="AK7" i="12" a="1"/>
  <c r="AK7" i="12" s="1"/>
  <c r="AK12" i="12" a="1"/>
  <c r="AK12" i="12" s="1"/>
  <c r="AK8" i="12" a="1"/>
  <c r="AK8" i="12" s="1"/>
  <c r="AK10" i="12" a="1"/>
  <c r="AK10" i="12" s="1"/>
  <c r="AK6" i="12" a="1"/>
  <c r="AK6" i="12" s="1"/>
  <c r="I43" i="44" l="1"/>
  <c r="I39" i="44"/>
  <c r="M43" i="44"/>
  <c r="M39" i="44"/>
  <c r="U35" i="44"/>
  <c r="R35" i="44"/>
  <c r="AI8" i="17"/>
  <c r="AT33" i="15"/>
  <c r="AH8" i="25"/>
  <c r="AQ12" i="30"/>
  <c r="AI10" i="17"/>
  <c r="AT35" i="15"/>
  <c r="AH10" i="25"/>
  <c r="AQ14" i="30"/>
  <c r="AT32" i="15"/>
  <c r="AH7" i="25"/>
  <c r="AQ11" i="30"/>
  <c r="AI7" i="17"/>
  <c r="AI4" i="17"/>
  <c r="AT29" i="15"/>
  <c r="AH4" i="25"/>
  <c r="AQ8" i="30"/>
  <c r="AI6" i="17"/>
  <c r="AT31" i="15"/>
  <c r="AH6" i="25"/>
  <c r="AQ10" i="30"/>
  <c r="AT30" i="15"/>
  <c r="AH5" i="25"/>
  <c r="AQ9" i="30"/>
  <c r="AI5" i="17"/>
  <c r="AT34" i="15"/>
  <c r="AH9" i="25"/>
  <c r="AQ13" i="30"/>
  <c r="AI9" i="17"/>
  <c r="BW68" i="36"/>
  <c r="AJ68" i="36" s="1"/>
  <c r="BW64" i="36"/>
  <c r="AN64" i="36" s="1"/>
  <c r="BW62" i="36"/>
  <c r="AH62" i="36" s="1"/>
  <c r="BW56" i="36"/>
  <c r="AL56" i="36" s="1"/>
  <c r="BW42" i="36"/>
  <c r="AN42" i="36" s="1"/>
  <c r="BW38" i="36"/>
  <c r="BE255" i="36"/>
  <c r="AR255" i="36"/>
  <c r="AU254" i="36"/>
  <c r="AR253" i="36"/>
  <c r="AT252" i="36"/>
  <c r="BD251" i="36"/>
  <c r="AY251" i="36"/>
  <c r="AR251" i="36"/>
  <c r="AE255" i="36"/>
  <c r="R255" i="36"/>
  <c r="U254" i="36"/>
  <c r="R253" i="36"/>
  <c r="T252" i="36"/>
  <c r="AD251" i="36"/>
  <c r="Y251" i="36"/>
  <c r="R251" i="36"/>
  <c r="AD173" i="36"/>
  <c r="Y173" i="36"/>
  <c r="R173" i="36"/>
  <c r="AE177" i="36"/>
  <c r="R177" i="36"/>
  <c r="U176" i="36"/>
  <c r="R175" i="36"/>
  <c r="T174" i="36"/>
  <c r="BJ304" i="36"/>
  <c r="BH304" i="36"/>
  <c r="BF304" i="36"/>
  <c r="BD304" i="36"/>
  <c r="BB304" i="36"/>
  <c r="AZ304" i="36"/>
  <c r="AX304" i="36"/>
  <c r="AV304" i="36"/>
  <c r="AT304" i="36"/>
  <c r="AR304" i="36"/>
  <c r="AJ304" i="36"/>
  <c r="AH304" i="36"/>
  <c r="AF304" i="36"/>
  <c r="AD304" i="36"/>
  <c r="AB304" i="36"/>
  <c r="Z304" i="36"/>
  <c r="X304" i="36"/>
  <c r="V304" i="36"/>
  <c r="T304" i="36"/>
  <c r="R304" i="36"/>
  <c r="BN300" i="36"/>
  <c r="BL300" i="36"/>
  <c r="BJ300" i="36"/>
  <c r="BH300" i="36"/>
  <c r="BF300" i="36"/>
  <c r="BD300" i="36"/>
  <c r="BB300" i="36"/>
  <c r="AZ300" i="36"/>
  <c r="AX300" i="36"/>
  <c r="AV300" i="36"/>
  <c r="AT300" i="36"/>
  <c r="AR300" i="36"/>
  <c r="AN300" i="36"/>
  <c r="AL300" i="36"/>
  <c r="AJ300" i="36"/>
  <c r="AH300" i="36"/>
  <c r="AF300" i="36"/>
  <c r="AD300" i="36"/>
  <c r="AB300" i="36"/>
  <c r="Z300" i="36"/>
  <c r="X300" i="36"/>
  <c r="V300" i="36"/>
  <c r="T300" i="36"/>
  <c r="R300" i="36"/>
  <c r="BJ298" i="36"/>
  <c r="BH298" i="36"/>
  <c r="BF298" i="36"/>
  <c r="BD298" i="36"/>
  <c r="BB298" i="36"/>
  <c r="AZ298" i="36"/>
  <c r="AX298" i="36"/>
  <c r="AV298" i="36"/>
  <c r="AT298" i="36"/>
  <c r="AR298" i="36"/>
  <c r="AJ298" i="36"/>
  <c r="AH298" i="36"/>
  <c r="AF298" i="36"/>
  <c r="AD298" i="36"/>
  <c r="AB298" i="36"/>
  <c r="Z298" i="36"/>
  <c r="X298" i="36"/>
  <c r="V298" i="36"/>
  <c r="T298" i="36"/>
  <c r="R298" i="36"/>
  <c r="BN292" i="36"/>
  <c r="BL292" i="36"/>
  <c r="BJ292" i="36"/>
  <c r="BH292" i="36"/>
  <c r="BF292" i="36"/>
  <c r="BD292" i="36"/>
  <c r="BB292" i="36"/>
  <c r="AZ292" i="36"/>
  <c r="AX292" i="36"/>
  <c r="AV292" i="36"/>
  <c r="AT292" i="36"/>
  <c r="AR292" i="36"/>
  <c r="AN292" i="36"/>
  <c r="AL292" i="36"/>
  <c r="AJ292" i="36"/>
  <c r="AH292" i="36"/>
  <c r="AF292" i="36"/>
  <c r="AD292" i="36"/>
  <c r="AB292" i="36"/>
  <c r="Z292" i="36"/>
  <c r="X292" i="36"/>
  <c r="V292" i="36"/>
  <c r="T292" i="36"/>
  <c r="R292" i="36"/>
  <c r="BN278" i="36"/>
  <c r="BL278" i="36"/>
  <c r="BJ278" i="36"/>
  <c r="BH278" i="36"/>
  <c r="BF278" i="36"/>
  <c r="BD278" i="36"/>
  <c r="BB278" i="36"/>
  <c r="AZ278" i="36"/>
  <c r="AX278" i="36"/>
  <c r="AV278" i="36"/>
  <c r="AT278" i="36"/>
  <c r="AR278" i="36"/>
  <c r="AN278" i="36"/>
  <c r="AL278" i="36"/>
  <c r="AJ278" i="36"/>
  <c r="AH278" i="36"/>
  <c r="AF278" i="36"/>
  <c r="AD278" i="36"/>
  <c r="AB278" i="36"/>
  <c r="Z278" i="36"/>
  <c r="X278" i="36"/>
  <c r="V278" i="36"/>
  <c r="T278" i="36"/>
  <c r="R278" i="36"/>
  <c r="BN274" i="36"/>
  <c r="BL274" i="36"/>
  <c r="BJ274" i="36"/>
  <c r="BH274" i="36"/>
  <c r="BF274" i="36"/>
  <c r="BD274" i="36"/>
  <c r="BB274" i="36"/>
  <c r="AZ274" i="36"/>
  <c r="AX274" i="36"/>
  <c r="AV274" i="36"/>
  <c r="AR274" i="36"/>
  <c r="AN274" i="36"/>
  <c r="AL274" i="36"/>
  <c r="AJ274" i="36"/>
  <c r="AH274" i="36"/>
  <c r="AF274" i="36"/>
  <c r="AD274" i="36"/>
  <c r="AB274" i="36"/>
  <c r="Z274" i="36"/>
  <c r="X274" i="36"/>
  <c r="V274" i="36"/>
  <c r="R274" i="36"/>
  <c r="AR247" i="36"/>
  <c r="AR169" i="36"/>
  <c r="R247" i="36"/>
  <c r="R169" i="36"/>
  <c r="U43" i="44" l="1"/>
  <c r="U39" i="44"/>
  <c r="R43" i="44"/>
  <c r="R39" i="44"/>
  <c r="AH64" i="36"/>
  <c r="R64" i="36"/>
  <c r="Z64" i="36"/>
  <c r="R42" i="36"/>
  <c r="V42" i="36"/>
  <c r="Z42" i="36"/>
  <c r="AD42" i="36"/>
  <c r="AH42" i="36"/>
  <c r="AL42" i="36"/>
  <c r="T42" i="36"/>
  <c r="X42" i="36"/>
  <c r="AB42" i="36"/>
  <c r="AF42" i="36"/>
  <c r="AJ42" i="36"/>
  <c r="V64" i="36"/>
  <c r="AD64" i="36"/>
  <c r="AL64" i="36"/>
  <c r="V68" i="36"/>
  <c r="AD68" i="36"/>
  <c r="AH68" i="36"/>
  <c r="R68" i="36"/>
  <c r="Z68" i="36"/>
  <c r="T64" i="36"/>
  <c r="X64" i="36"/>
  <c r="AB64" i="36"/>
  <c r="AF64" i="36"/>
  <c r="AJ64" i="36"/>
  <c r="T68" i="36"/>
  <c r="X68" i="36"/>
  <c r="AB68" i="36"/>
  <c r="AF68" i="36"/>
  <c r="T56" i="36"/>
  <c r="X56" i="36"/>
  <c r="AB56" i="36"/>
  <c r="AF56" i="36"/>
  <c r="AJ56" i="36"/>
  <c r="AN56" i="36"/>
  <c r="I23" i="34"/>
  <c r="I29" i="34"/>
  <c r="I21" i="34"/>
  <c r="R56" i="36"/>
  <c r="V56" i="36"/>
  <c r="Z56" i="36"/>
  <c r="AD56" i="36"/>
  <c r="AH56" i="36"/>
  <c r="I27" i="34"/>
  <c r="I19" i="34"/>
  <c r="I25" i="34"/>
  <c r="I31" i="34"/>
  <c r="T62" i="36"/>
  <c r="X62" i="36"/>
  <c r="AB62" i="36"/>
  <c r="AF62" i="36"/>
  <c r="AJ62" i="36"/>
  <c r="R62" i="36"/>
  <c r="V62" i="36"/>
  <c r="Z62" i="36"/>
  <c r="AD62" i="36"/>
  <c r="BE177" i="36"/>
  <c r="AR177" i="36"/>
  <c r="AU176" i="36"/>
  <c r="AR175" i="36"/>
  <c r="AT174" i="36"/>
  <c r="BD173" i="36"/>
  <c r="AY173" i="36"/>
  <c r="AR173" i="36"/>
  <c r="AR99" i="36"/>
  <c r="AU98" i="36"/>
  <c r="AR97" i="36"/>
  <c r="AT96" i="36"/>
  <c r="BD95" i="36"/>
  <c r="AY95" i="36"/>
  <c r="AR95" i="36"/>
  <c r="R99" i="36"/>
  <c r="U98" i="36"/>
  <c r="R97" i="36"/>
  <c r="T96" i="36"/>
  <c r="AD95" i="36"/>
  <c r="Y95" i="36"/>
  <c r="R95" i="36"/>
  <c r="BJ226" i="36"/>
  <c r="BH226" i="36"/>
  <c r="BF226" i="36"/>
  <c r="BD226" i="36"/>
  <c r="BB226" i="36"/>
  <c r="AZ226" i="36"/>
  <c r="AX226" i="36"/>
  <c r="AV226" i="36"/>
  <c r="AT226" i="36"/>
  <c r="AR226" i="36"/>
  <c r="AJ226" i="36"/>
  <c r="AH226" i="36"/>
  <c r="AF226" i="36"/>
  <c r="AD226" i="36"/>
  <c r="AB226" i="36"/>
  <c r="Z226" i="36"/>
  <c r="X226" i="36"/>
  <c r="V226" i="36"/>
  <c r="T226" i="36"/>
  <c r="R226" i="36"/>
  <c r="BN222" i="36"/>
  <c r="BL222" i="36"/>
  <c r="BJ222" i="36"/>
  <c r="BH222" i="36"/>
  <c r="BF222" i="36"/>
  <c r="BD222" i="36"/>
  <c r="BB222" i="36"/>
  <c r="AZ222" i="36"/>
  <c r="AX222" i="36"/>
  <c r="AV222" i="36"/>
  <c r="AT222" i="36"/>
  <c r="AR222" i="36"/>
  <c r="AN222" i="36"/>
  <c r="AL222" i="36"/>
  <c r="AJ222" i="36"/>
  <c r="AH222" i="36"/>
  <c r="AF222" i="36"/>
  <c r="AD222" i="36"/>
  <c r="AB222" i="36"/>
  <c r="Z222" i="36"/>
  <c r="X222" i="36"/>
  <c r="V222" i="36"/>
  <c r="T222" i="36"/>
  <c r="R222" i="36"/>
  <c r="BJ220" i="36"/>
  <c r="BH220" i="36"/>
  <c r="BF220" i="36"/>
  <c r="BD220" i="36"/>
  <c r="BB220" i="36"/>
  <c r="AZ220" i="36"/>
  <c r="AX220" i="36"/>
  <c r="AV220" i="36"/>
  <c r="AT220" i="36"/>
  <c r="AR220" i="36"/>
  <c r="AJ220" i="36"/>
  <c r="AH220" i="36"/>
  <c r="AF220" i="36"/>
  <c r="AD220" i="36"/>
  <c r="AB220" i="36"/>
  <c r="Z220" i="36"/>
  <c r="X220" i="36"/>
  <c r="V220" i="36"/>
  <c r="T220" i="36"/>
  <c r="R220" i="36"/>
  <c r="BN214" i="36"/>
  <c r="BL214" i="36"/>
  <c r="BJ214" i="36"/>
  <c r="BH214" i="36"/>
  <c r="BF214" i="36"/>
  <c r="BD214" i="36"/>
  <c r="BB214" i="36"/>
  <c r="AZ214" i="36"/>
  <c r="AX214" i="36"/>
  <c r="AV214" i="36"/>
  <c r="AT214" i="36"/>
  <c r="AR214" i="36"/>
  <c r="AN214" i="36"/>
  <c r="AL214" i="36"/>
  <c r="AJ214" i="36"/>
  <c r="AH214" i="36"/>
  <c r="AF214" i="36"/>
  <c r="AD214" i="36"/>
  <c r="AB214" i="36"/>
  <c r="Z214" i="36"/>
  <c r="X214" i="36"/>
  <c r="V214" i="36"/>
  <c r="T214" i="36"/>
  <c r="R214" i="36"/>
  <c r="BN200" i="36"/>
  <c r="BL200" i="36"/>
  <c r="BJ200" i="36"/>
  <c r="BH200" i="36"/>
  <c r="BF200" i="36"/>
  <c r="BD200" i="36"/>
  <c r="BB200" i="36"/>
  <c r="AZ200" i="36"/>
  <c r="AX200" i="36"/>
  <c r="AV200" i="36"/>
  <c r="AT200" i="36"/>
  <c r="AR200" i="36"/>
  <c r="AN200" i="36"/>
  <c r="AL200" i="36"/>
  <c r="AJ200" i="36"/>
  <c r="AH200" i="36"/>
  <c r="AF200" i="36"/>
  <c r="AD200" i="36"/>
  <c r="AB200" i="36"/>
  <c r="Z200" i="36"/>
  <c r="X200" i="36"/>
  <c r="V200" i="36"/>
  <c r="T200" i="36"/>
  <c r="R200" i="36"/>
  <c r="BN196" i="36"/>
  <c r="BL196" i="36"/>
  <c r="BJ196" i="36"/>
  <c r="BH196" i="36"/>
  <c r="BF196" i="36"/>
  <c r="BD196" i="36"/>
  <c r="BB196" i="36"/>
  <c r="AZ196" i="36"/>
  <c r="AX196" i="36"/>
  <c r="AV196" i="36"/>
  <c r="AR196" i="36"/>
  <c r="AN196" i="36"/>
  <c r="AL196" i="36"/>
  <c r="AJ196" i="36"/>
  <c r="AH196" i="36"/>
  <c r="AF196" i="36"/>
  <c r="AD196" i="36"/>
  <c r="AB196" i="36"/>
  <c r="Z196" i="36"/>
  <c r="X196" i="36"/>
  <c r="V196" i="36"/>
  <c r="R196" i="36"/>
  <c r="AJ148" i="36"/>
  <c r="AH148" i="36"/>
  <c r="AF148" i="36"/>
  <c r="AD148" i="36"/>
  <c r="AB148" i="36"/>
  <c r="Z148" i="36"/>
  <c r="X148" i="36"/>
  <c r="V148" i="36"/>
  <c r="T148" i="36"/>
  <c r="R148" i="36"/>
  <c r="AN144" i="36"/>
  <c r="AL144" i="36"/>
  <c r="AJ144" i="36"/>
  <c r="AH144" i="36"/>
  <c r="AF144" i="36"/>
  <c r="AD144" i="36"/>
  <c r="AB144" i="36"/>
  <c r="Z144" i="36"/>
  <c r="X144" i="36"/>
  <c r="V144" i="36"/>
  <c r="T144" i="36"/>
  <c r="R144" i="36"/>
  <c r="AJ142" i="36"/>
  <c r="AH142" i="36"/>
  <c r="AF142" i="36"/>
  <c r="AD142" i="36"/>
  <c r="AB142" i="36"/>
  <c r="Z142" i="36"/>
  <c r="X142" i="36"/>
  <c r="V142" i="36"/>
  <c r="T142" i="36"/>
  <c r="R142" i="36"/>
  <c r="AN136" i="36"/>
  <c r="AL136" i="36"/>
  <c r="AJ136" i="36"/>
  <c r="AH136" i="36"/>
  <c r="AF136" i="36"/>
  <c r="AD136" i="36"/>
  <c r="AB136" i="36"/>
  <c r="Z136" i="36"/>
  <c r="X136" i="36"/>
  <c r="V136" i="36"/>
  <c r="T136" i="36"/>
  <c r="R136" i="36"/>
  <c r="AN122" i="36"/>
  <c r="AL122" i="36"/>
  <c r="AJ122" i="36"/>
  <c r="AH122" i="36"/>
  <c r="AF122" i="36"/>
  <c r="AD122" i="36"/>
  <c r="AB122" i="36"/>
  <c r="Z122" i="36"/>
  <c r="X122" i="36"/>
  <c r="V122" i="36"/>
  <c r="T122" i="36"/>
  <c r="R122" i="36"/>
  <c r="AN118" i="36"/>
  <c r="AL118" i="36"/>
  <c r="AJ118" i="36"/>
  <c r="AH118" i="36"/>
  <c r="AF118" i="36"/>
  <c r="AD118" i="36"/>
  <c r="AB118" i="36"/>
  <c r="Z118" i="36"/>
  <c r="X118" i="36"/>
  <c r="V118" i="36"/>
  <c r="R118" i="36"/>
  <c r="BN118" i="36"/>
  <c r="BL118" i="36"/>
  <c r="BJ118" i="36"/>
  <c r="BH118" i="36"/>
  <c r="BF118" i="36"/>
  <c r="BD118" i="36"/>
  <c r="BB118" i="36"/>
  <c r="AZ118" i="36"/>
  <c r="AX118" i="36"/>
  <c r="AV118" i="36"/>
  <c r="BN38" i="36"/>
  <c r="BL38" i="36"/>
  <c r="BJ38" i="36"/>
  <c r="BH38" i="36"/>
  <c r="BF38" i="36"/>
  <c r="BD38" i="36"/>
  <c r="BB38" i="36"/>
  <c r="AZ38" i="36"/>
  <c r="BJ148" i="36"/>
  <c r="BH148" i="36"/>
  <c r="BF148" i="36"/>
  <c r="BD148" i="36"/>
  <c r="BB148" i="36"/>
  <c r="AZ148" i="36"/>
  <c r="AX148" i="36"/>
  <c r="AV148" i="36"/>
  <c r="AT148" i="36"/>
  <c r="AR148" i="36"/>
  <c r="BN144" i="36"/>
  <c r="BL144" i="36"/>
  <c r="BJ144" i="36"/>
  <c r="BH144" i="36"/>
  <c r="BF144" i="36"/>
  <c r="BD144" i="36"/>
  <c r="BB144" i="36"/>
  <c r="AZ144" i="36"/>
  <c r="AX144" i="36"/>
  <c r="AV144" i="36"/>
  <c r="AT144" i="36"/>
  <c r="AR144" i="36"/>
  <c r="BJ142" i="36"/>
  <c r="BH142" i="36"/>
  <c r="BF142" i="36"/>
  <c r="BD142" i="36"/>
  <c r="BB142" i="36"/>
  <c r="AZ142" i="36"/>
  <c r="AX142" i="36"/>
  <c r="AV142" i="36"/>
  <c r="AT142" i="36"/>
  <c r="AR142" i="36"/>
  <c r="BN136" i="36"/>
  <c r="BL136" i="36"/>
  <c r="BJ136" i="36"/>
  <c r="BH136" i="36"/>
  <c r="BF136" i="36"/>
  <c r="BD136" i="36"/>
  <c r="BB136" i="36"/>
  <c r="AZ136" i="36"/>
  <c r="AX136" i="36"/>
  <c r="AV136" i="36"/>
  <c r="AT136" i="36"/>
  <c r="AR136" i="36"/>
  <c r="BN122" i="36"/>
  <c r="BL122" i="36"/>
  <c r="BJ122" i="36"/>
  <c r="BH122" i="36"/>
  <c r="BF122" i="36"/>
  <c r="BD122" i="36"/>
  <c r="BB122" i="36"/>
  <c r="AZ122" i="36"/>
  <c r="AX122" i="36"/>
  <c r="AV122" i="36"/>
  <c r="AT122" i="36"/>
  <c r="AR122" i="36"/>
  <c r="AR118" i="36"/>
  <c r="BJ68" i="36"/>
  <c r="BH68" i="36"/>
  <c r="BF68" i="36"/>
  <c r="BD68" i="36"/>
  <c r="BB68" i="36"/>
  <c r="AZ68" i="36"/>
  <c r="AX68" i="36"/>
  <c r="AV68" i="36"/>
  <c r="AT68" i="36"/>
  <c r="AR68" i="36"/>
  <c r="BN64" i="36"/>
  <c r="BL64" i="36"/>
  <c r="BJ64" i="36"/>
  <c r="BH64" i="36"/>
  <c r="BF64" i="36"/>
  <c r="BD64" i="36"/>
  <c r="BB64" i="36"/>
  <c r="AZ64" i="36"/>
  <c r="AX64" i="36"/>
  <c r="AV64" i="36"/>
  <c r="AT64" i="36"/>
  <c r="AR64" i="36"/>
  <c r="BJ62" i="36"/>
  <c r="BH62" i="36"/>
  <c r="BF62" i="36"/>
  <c r="BD62" i="36"/>
  <c r="BB62" i="36"/>
  <c r="AZ62" i="36"/>
  <c r="AX62" i="36"/>
  <c r="AV62" i="36"/>
  <c r="AT62" i="36"/>
  <c r="AR62" i="36"/>
  <c r="BN56" i="36"/>
  <c r="BL56" i="36"/>
  <c r="BJ56" i="36"/>
  <c r="BH56" i="36"/>
  <c r="BF56" i="36"/>
  <c r="BD56" i="36"/>
  <c r="BB56" i="36"/>
  <c r="AZ56" i="36"/>
  <c r="AX56" i="36"/>
  <c r="AV56" i="36"/>
  <c r="AT56" i="36"/>
  <c r="AR56" i="36"/>
  <c r="BN42" i="36"/>
  <c r="BL42" i="36"/>
  <c r="BJ42" i="36"/>
  <c r="BH42" i="36"/>
  <c r="BF42" i="36"/>
  <c r="BD42" i="36"/>
  <c r="BB42" i="36"/>
  <c r="AZ42" i="36"/>
  <c r="AX42" i="36"/>
  <c r="AV42" i="36"/>
  <c r="AT42" i="36"/>
  <c r="AR42" i="36"/>
  <c r="AE99" i="36"/>
  <c r="BE99" i="36"/>
  <c r="AR91" i="36"/>
  <c r="R91" i="36"/>
  <c r="Y24" i="33" l="1"/>
  <c r="P11" i="33"/>
  <c r="P9" i="33"/>
  <c r="BE19" i="36" l="1"/>
  <c r="AE19" i="36"/>
  <c r="AR11" i="36"/>
  <c r="X11" i="36"/>
  <c r="BX290" i="36" l="1"/>
  <c r="B32" i="15"/>
  <c r="B29" i="15"/>
  <c r="B33" i="15"/>
  <c r="B30" i="15"/>
  <c r="B80" i="15"/>
  <c r="B31" i="15"/>
  <c r="B81" i="15"/>
  <c r="AM191" i="35"/>
  <c r="AL191" i="35"/>
  <c r="AK191" i="35"/>
  <c r="AJ191" i="35"/>
  <c r="AI191" i="35"/>
  <c r="AH191" i="35"/>
  <c r="AG191" i="35"/>
  <c r="AF191" i="35"/>
  <c r="AE191" i="35"/>
  <c r="AD191" i="35"/>
  <c r="AC191" i="35"/>
  <c r="AB191" i="35"/>
  <c r="Z191" i="35"/>
  <c r="Y191" i="35"/>
  <c r="X191" i="35"/>
  <c r="W191" i="35"/>
  <c r="V191" i="35"/>
  <c r="U191" i="35"/>
  <c r="T191" i="35"/>
  <c r="S191" i="35"/>
  <c r="R191" i="35"/>
  <c r="Q191" i="35"/>
  <c r="P191" i="35"/>
  <c r="O191" i="35"/>
  <c r="AM140" i="35"/>
  <c r="AL140" i="35"/>
  <c r="AK140" i="35"/>
  <c r="AJ140" i="35"/>
  <c r="AI140" i="35"/>
  <c r="AH140" i="35"/>
  <c r="AG140" i="35"/>
  <c r="AF140" i="35"/>
  <c r="AE140" i="35"/>
  <c r="AD140" i="35"/>
  <c r="AC140" i="35"/>
  <c r="AB140" i="35"/>
  <c r="Z140" i="35"/>
  <c r="Y140" i="35"/>
  <c r="X140" i="35"/>
  <c r="W140" i="35"/>
  <c r="V140" i="35"/>
  <c r="U140" i="35"/>
  <c r="T140" i="35"/>
  <c r="S140" i="35"/>
  <c r="R140" i="35"/>
  <c r="Q140" i="35"/>
  <c r="P140" i="35"/>
  <c r="O140" i="35"/>
  <c r="AM89" i="35"/>
  <c r="AL89" i="35"/>
  <c r="AK89" i="35"/>
  <c r="AJ89" i="35"/>
  <c r="AI89" i="35"/>
  <c r="AH89" i="35"/>
  <c r="AG89" i="35"/>
  <c r="AF89" i="35"/>
  <c r="AE89" i="35"/>
  <c r="AD89" i="35"/>
  <c r="AC89" i="35"/>
  <c r="AB89" i="35"/>
  <c r="Z89" i="35"/>
  <c r="Y89" i="35"/>
  <c r="X89" i="35"/>
  <c r="W89" i="35"/>
  <c r="V89" i="35"/>
  <c r="U89" i="35"/>
  <c r="T89" i="35"/>
  <c r="S89" i="35"/>
  <c r="R89" i="35"/>
  <c r="Q89" i="35"/>
  <c r="P89" i="35"/>
  <c r="O89" i="35"/>
  <c r="AM38" i="35"/>
  <c r="AL38" i="35"/>
  <c r="AK38" i="35"/>
  <c r="AJ38" i="35"/>
  <c r="AI38" i="35"/>
  <c r="AH38" i="35"/>
  <c r="AG38" i="35"/>
  <c r="AF38" i="35"/>
  <c r="AE38" i="35"/>
  <c r="AD38" i="35"/>
  <c r="AC38" i="35"/>
  <c r="AB38" i="35"/>
  <c r="AM200" i="35"/>
  <c r="BN266" i="36" s="1"/>
  <c r="AL200" i="35"/>
  <c r="BL266" i="36" s="1"/>
  <c r="AK200" i="35"/>
  <c r="BJ266" i="36" s="1"/>
  <c r="AJ200" i="35"/>
  <c r="BH266" i="36" s="1"/>
  <c r="AI200" i="35"/>
  <c r="BF266" i="36" s="1"/>
  <c r="AH200" i="35"/>
  <c r="BD266" i="36" s="1"/>
  <c r="AG200" i="35"/>
  <c r="BB266" i="36" s="1"/>
  <c r="AF200" i="35"/>
  <c r="AZ266" i="36" s="1"/>
  <c r="AE200" i="35"/>
  <c r="AX266" i="36" s="1"/>
  <c r="AD200" i="35"/>
  <c r="AV266" i="36" s="1"/>
  <c r="AC200" i="35"/>
  <c r="AT266" i="36" s="1"/>
  <c r="AB200" i="35"/>
  <c r="AR266" i="36" s="1"/>
  <c r="AM197" i="35"/>
  <c r="AL197" i="35"/>
  <c r="AK197" i="35"/>
  <c r="AJ197" i="35"/>
  <c r="AI197" i="35"/>
  <c r="AH197" i="35"/>
  <c r="AG197" i="35"/>
  <c r="AF197" i="35"/>
  <c r="AE197" i="35"/>
  <c r="AD197" i="35"/>
  <c r="AC197" i="35"/>
  <c r="AB197" i="35"/>
  <c r="AM196" i="35"/>
  <c r="AL196" i="35"/>
  <c r="AK196" i="35"/>
  <c r="AJ196" i="35"/>
  <c r="AI196" i="35"/>
  <c r="AH196" i="35"/>
  <c r="AG196" i="35"/>
  <c r="AF196" i="35"/>
  <c r="AE196" i="35"/>
  <c r="AD196" i="35"/>
  <c r="AC196" i="35"/>
  <c r="AB196" i="35"/>
  <c r="AM194" i="35"/>
  <c r="BN260" i="36" s="1"/>
  <c r="AL194" i="35"/>
  <c r="BL260" i="36" s="1"/>
  <c r="AK194" i="35"/>
  <c r="BJ260" i="36" s="1"/>
  <c r="AJ194" i="35"/>
  <c r="BH260" i="36" s="1"/>
  <c r="AI194" i="35"/>
  <c r="BF260" i="36" s="1"/>
  <c r="AH194" i="35"/>
  <c r="BD260" i="36" s="1"/>
  <c r="AG194" i="35"/>
  <c r="BB260" i="36" s="1"/>
  <c r="AF194" i="35"/>
  <c r="AZ260" i="36" s="1"/>
  <c r="AE194" i="35"/>
  <c r="AX260" i="36" s="1"/>
  <c r="AD194" i="35"/>
  <c r="AV260" i="36" s="1"/>
  <c r="AC194" i="35"/>
  <c r="AT260" i="36" s="1"/>
  <c r="AB194" i="35"/>
  <c r="AR260" i="36" s="1"/>
  <c r="AM190" i="35"/>
  <c r="AL190" i="35"/>
  <c r="AK190" i="35"/>
  <c r="AJ190" i="35"/>
  <c r="AI190" i="35"/>
  <c r="AH190" i="35"/>
  <c r="AG190" i="35"/>
  <c r="AF190" i="35"/>
  <c r="AE190" i="35"/>
  <c r="AD190" i="35"/>
  <c r="AC190" i="35"/>
  <c r="AB190" i="35"/>
  <c r="AM189" i="35"/>
  <c r="AL189" i="35"/>
  <c r="AK189" i="35"/>
  <c r="AJ189" i="35"/>
  <c r="AI189" i="35"/>
  <c r="AH189" i="35"/>
  <c r="AG189" i="35"/>
  <c r="AF189" i="35"/>
  <c r="AE189" i="35"/>
  <c r="AD189" i="35"/>
  <c r="AC189" i="35"/>
  <c r="AB189" i="35"/>
  <c r="AM188" i="35"/>
  <c r="AL188" i="35"/>
  <c r="AK188" i="35"/>
  <c r="AJ188" i="35"/>
  <c r="AI188" i="35"/>
  <c r="AH188" i="35"/>
  <c r="AG188" i="35"/>
  <c r="AF188" i="35"/>
  <c r="AE188" i="35"/>
  <c r="AD188" i="35"/>
  <c r="AC188" i="35"/>
  <c r="AB188" i="35"/>
  <c r="AM187" i="35"/>
  <c r="AL187" i="35"/>
  <c r="AK187" i="35"/>
  <c r="AJ187" i="35"/>
  <c r="AI187" i="35"/>
  <c r="AH187" i="35"/>
  <c r="AG187" i="35"/>
  <c r="AF187" i="35"/>
  <c r="AE187" i="35"/>
  <c r="AD187" i="35"/>
  <c r="AC187" i="35"/>
  <c r="AB187" i="35"/>
  <c r="AM186" i="35"/>
  <c r="AL186" i="35"/>
  <c r="AK186" i="35"/>
  <c r="AJ186" i="35"/>
  <c r="AI186" i="35"/>
  <c r="AH186" i="35"/>
  <c r="AG186" i="35"/>
  <c r="AF186" i="35"/>
  <c r="AE186" i="35"/>
  <c r="AD186" i="35"/>
  <c r="AC186" i="35"/>
  <c r="AB186" i="35"/>
  <c r="AM184" i="35"/>
  <c r="AL184" i="35"/>
  <c r="AK184" i="35"/>
  <c r="AJ184" i="35"/>
  <c r="AI184" i="35"/>
  <c r="AH184" i="35"/>
  <c r="AG184" i="35"/>
  <c r="AF184" i="35"/>
  <c r="AE184" i="35"/>
  <c r="AD184" i="35"/>
  <c r="AC184" i="35"/>
  <c r="AB184" i="35"/>
  <c r="AM183" i="35"/>
  <c r="AL183" i="35"/>
  <c r="AK183" i="35"/>
  <c r="AJ183" i="35"/>
  <c r="AI183" i="35"/>
  <c r="AH183" i="35"/>
  <c r="AG183" i="35"/>
  <c r="AF183" i="35"/>
  <c r="AE183" i="35"/>
  <c r="AD183" i="35"/>
  <c r="AC183" i="35"/>
  <c r="AB183" i="35"/>
  <c r="AM182" i="35"/>
  <c r="AL182" i="35"/>
  <c r="AK182" i="35"/>
  <c r="AJ182" i="35"/>
  <c r="AI182" i="35"/>
  <c r="AH182" i="35"/>
  <c r="AG182" i="35"/>
  <c r="AF182" i="35"/>
  <c r="AE182" i="35"/>
  <c r="AD182" i="35"/>
  <c r="AC182" i="35"/>
  <c r="AB182" i="35"/>
  <c r="AM181" i="35"/>
  <c r="AL181" i="35"/>
  <c r="AK181" i="35"/>
  <c r="AJ181" i="35"/>
  <c r="AI181" i="35"/>
  <c r="AH181" i="35"/>
  <c r="AG181" i="35"/>
  <c r="AF181" i="35"/>
  <c r="AE181" i="35"/>
  <c r="AD181" i="35"/>
  <c r="AC181" i="35"/>
  <c r="AB181" i="35"/>
  <c r="AM180" i="35"/>
  <c r="AL180" i="35"/>
  <c r="AK180" i="35"/>
  <c r="AJ180" i="35"/>
  <c r="AI180" i="35"/>
  <c r="AH180" i="35"/>
  <c r="AG180" i="35"/>
  <c r="AF180" i="35"/>
  <c r="AE180" i="35"/>
  <c r="AD180" i="35"/>
  <c r="AC180" i="35"/>
  <c r="AB180" i="35"/>
  <c r="AM178" i="35"/>
  <c r="AL178" i="35"/>
  <c r="AK178" i="35"/>
  <c r="AJ178" i="35"/>
  <c r="AI178" i="35"/>
  <c r="AH178" i="35"/>
  <c r="AG178" i="35"/>
  <c r="AF178" i="35"/>
  <c r="AE178" i="35"/>
  <c r="AD178" i="35"/>
  <c r="AC178" i="35"/>
  <c r="AB178" i="35"/>
  <c r="AM177" i="35"/>
  <c r="AL177" i="35"/>
  <c r="AK177" i="35"/>
  <c r="AJ177" i="35"/>
  <c r="AI177" i="35"/>
  <c r="AH177" i="35"/>
  <c r="AG177" i="35"/>
  <c r="AF177" i="35"/>
  <c r="AE177" i="35"/>
  <c r="AD177" i="35"/>
  <c r="AC177" i="35"/>
  <c r="AB177" i="35"/>
  <c r="AM176" i="35"/>
  <c r="AL176" i="35"/>
  <c r="AK176" i="35"/>
  <c r="AJ176" i="35"/>
  <c r="AI176" i="35"/>
  <c r="AH176" i="35"/>
  <c r="AG176" i="35"/>
  <c r="AF176" i="35"/>
  <c r="AE176" i="35"/>
  <c r="AD176" i="35"/>
  <c r="AC176" i="35"/>
  <c r="AB176" i="35"/>
  <c r="AM175" i="35"/>
  <c r="AL175" i="35"/>
  <c r="AK175" i="35"/>
  <c r="AJ175" i="35"/>
  <c r="AI175" i="35"/>
  <c r="AH175" i="35"/>
  <c r="AG175" i="35"/>
  <c r="AF175" i="35"/>
  <c r="AE175" i="35"/>
  <c r="AD175" i="35"/>
  <c r="AC175" i="35"/>
  <c r="AB175" i="35"/>
  <c r="AM173" i="35"/>
  <c r="AL173" i="35"/>
  <c r="AK173" i="35"/>
  <c r="AJ173" i="35"/>
  <c r="AI173" i="35"/>
  <c r="AH173" i="35"/>
  <c r="AG173" i="35"/>
  <c r="AF173" i="35"/>
  <c r="AE173" i="35"/>
  <c r="AD173" i="35"/>
  <c r="AC173" i="35"/>
  <c r="AB173" i="35"/>
  <c r="AM172" i="35"/>
  <c r="AL172" i="35"/>
  <c r="AK172" i="35"/>
  <c r="AJ172" i="35"/>
  <c r="AI172" i="35"/>
  <c r="AH172" i="35"/>
  <c r="AG172" i="35"/>
  <c r="AF172" i="35"/>
  <c r="AE172" i="35"/>
  <c r="AD172" i="35"/>
  <c r="AC172" i="35"/>
  <c r="AB172" i="35"/>
  <c r="AM171" i="35"/>
  <c r="AL171" i="35"/>
  <c r="AK171" i="35"/>
  <c r="AJ171" i="35"/>
  <c r="AI171" i="35"/>
  <c r="AH171" i="35"/>
  <c r="AG171" i="35"/>
  <c r="AF171" i="35"/>
  <c r="AE171" i="35"/>
  <c r="AD171" i="35"/>
  <c r="AC171" i="35"/>
  <c r="AB171" i="35"/>
  <c r="AM168" i="35"/>
  <c r="AL168" i="35"/>
  <c r="AK168" i="35"/>
  <c r="AJ168" i="35"/>
  <c r="AI168" i="35"/>
  <c r="AH168" i="35"/>
  <c r="AG168" i="35"/>
  <c r="AF168" i="35"/>
  <c r="AE168" i="35"/>
  <c r="AD168" i="35"/>
  <c r="AC168" i="35"/>
  <c r="AB168" i="35"/>
  <c r="AM167" i="35"/>
  <c r="AL167" i="35"/>
  <c r="AK167" i="35"/>
  <c r="AJ167" i="35"/>
  <c r="AI167" i="35"/>
  <c r="AH167" i="35"/>
  <c r="AG167" i="35"/>
  <c r="AF167" i="35"/>
  <c r="AE167" i="35"/>
  <c r="AD167" i="35"/>
  <c r="AC167" i="35"/>
  <c r="AB167" i="35"/>
  <c r="AM166" i="35"/>
  <c r="AL166" i="35"/>
  <c r="AK166" i="35"/>
  <c r="AJ166" i="35"/>
  <c r="AI166" i="35"/>
  <c r="AH166" i="35"/>
  <c r="AG166" i="35"/>
  <c r="AF166" i="35"/>
  <c r="AE166" i="35"/>
  <c r="AD166" i="35"/>
  <c r="AC166" i="35"/>
  <c r="AB166" i="35"/>
  <c r="AM165" i="35"/>
  <c r="AL165" i="35"/>
  <c r="AK165" i="35"/>
  <c r="AJ165" i="35"/>
  <c r="AI165" i="35"/>
  <c r="AH165" i="35"/>
  <c r="AG165" i="35"/>
  <c r="AF165" i="35"/>
  <c r="AE165" i="35"/>
  <c r="AD165" i="35"/>
  <c r="AC165" i="35"/>
  <c r="AB165" i="35"/>
  <c r="Z200" i="35"/>
  <c r="AN266" i="36" s="1"/>
  <c r="Y200" i="35"/>
  <c r="AL266" i="36" s="1"/>
  <c r="X200" i="35"/>
  <c r="AJ266" i="36" s="1"/>
  <c r="W200" i="35"/>
  <c r="AH266" i="36" s="1"/>
  <c r="V200" i="35"/>
  <c r="AF266" i="36" s="1"/>
  <c r="U200" i="35"/>
  <c r="AD266" i="36" s="1"/>
  <c r="T200" i="35"/>
  <c r="AB266" i="36" s="1"/>
  <c r="S200" i="35"/>
  <c r="Z266" i="36" s="1"/>
  <c r="R200" i="35"/>
  <c r="X266" i="36" s="1"/>
  <c r="Q200" i="35"/>
  <c r="V266" i="36" s="1"/>
  <c r="P200" i="35"/>
  <c r="T266" i="36" s="1"/>
  <c r="O200" i="35"/>
  <c r="R266" i="36" s="1"/>
  <c r="Z197" i="35"/>
  <c r="Y197" i="35"/>
  <c r="X197" i="35"/>
  <c r="W197" i="35"/>
  <c r="V197" i="35"/>
  <c r="U197" i="35"/>
  <c r="T197" i="35"/>
  <c r="S197" i="35"/>
  <c r="R197" i="35"/>
  <c r="Q197" i="35"/>
  <c r="P197" i="35"/>
  <c r="O197" i="35"/>
  <c r="Z196" i="35"/>
  <c r="Y196" i="35"/>
  <c r="X196" i="35"/>
  <c r="W196" i="35"/>
  <c r="V196" i="35"/>
  <c r="U196" i="35"/>
  <c r="T196" i="35"/>
  <c r="S196" i="35"/>
  <c r="R196" i="35"/>
  <c r="Q196" i="35"/>
  <c r="P196" i="35"/>
  <c r="O196" i="35"/>
  <c r="Z194" i="35"/>
  <c r="AN260" i="36" s="1"/>
  <c r="Y194" i="35"/>
  <c r="AL260" i="36" s="1"/>
  <c r="X194" i="35"/>
  <c r="AJ260" i="36" s="1"/>
  <c r="W194" i="35"/>
  <c r="AH260" i="36" s="1"/>
  <c r="V194" i="35"/>
  <c r="AF260" i="36" s="1"/>
  <c r="U194" i="35"/>
  <c r="AD260" i="36" s="1"/>
  <c r="T194" i="35"/>
  <c r="AB260" i="36" s="1"/>
  <c r="S194" i="35"/>
  <c r="Z260" i="36" s="1"/>
  <c r="R194" i="35"/>
  <c r="X260" i="36" s="1"/>
  <c r="Q194" i="35"/>
  <c r="V260" i="36" s="1"/>
  <c r="P194" i="35"/>
  <c r="T260" i="36" s="1"/>
  <c r="O194" i="35"/>
  <c r="R260" i="36" s="1"/>
  <c r="Z190" i="35"/>
  <c r="Y190" i="35"/>
  <c r="X190" i="35"/>
  <c r="W190" i="35"/>
  <c r="V190" i="35"/>
  <c r="U190" i="35"/>
  <c r="T190" i="35"/>
  <c r="S190" i="35"/>
  <c r="R190" i="35"/>
  <c r="Q190" i="35"/>
  <c r="P190" i="35"/>
  <c r="O190" i="35"/>
  <c r="Z189" i="35"/>
  <c r="Y189" i="35"/>
  <c r="X189" i="35"/>
  <c r="W189" i="35"/>
  <c r="V189" i="35"/>
  <c r="U189" i="35"/>
  <c r="T189" i="35"/>
  <c r="S189" i="35"/>
  <c r="R189" i="35"/>
  <c r="Q189" i="35"/>
  <c r="P189" i="35"/>
  <c r="O189" i="35"/>
  <c r="Z188" i="35"/>
  <c r="Y188" i="35"/>
  <c r="X188" i="35"/>
  <c r="W188" i="35"/>
  <c r="V188" i="35"/>
  <c r="U188" i="35"/>
  <c r="T188" i="35"/>
  <c r="S188" i="35"/>
  <c r="R188" i="35"/>
  <c r="Q188" i="35"/>
  <c r="P188" i="35"/>
  <c r="O188" i="35"/>
  <c r="Z187" i="35"/>
  <c r="Y187" i="35"/>
  <c r="X187" i="35"/>
  <c r="W187" i="35"/>
  <c r="V187" i="35"/>
  <c r="U187" i="35"/>
  <c r="T187" i="35"/>
  <c r="S187" i="35"/>
  <c r="R187" i="35"/>
  <c r="Q187" i="35"/>
  <c r="P187" i="35"/>
  <c r="O187" i="35"/>
  <c r="Z186" i="35"/>
  <c r="Y186" i="35"/>
  <c r="X186" i="35"/>
  <c r="W186" i="35"/>
  <c r="V186" i="35"/>
  <c r="U186" i="35"/>
  <c r="T186" i="35"/>
  <c r="S186" i="35"/>
  <c r="R186" i="35"/>
  <c r="Q186" i="35"/>
  <c r="P186" i="35"/>
  <c r="O186" i="35"/>
  <c r="Z184" i="35"/>
  <c r="Y184" i="35"/>
  <c r="X184" i="35"/>
  <c r="W184" i="35"/>
  <c r="V184" i="35"/>
  <c r="U184" i="35"/>
  <c r="T184" i="35"/>
  <c r="S184" i="35"/>
  <c r="R184" i="35"/>
  <c r="Q184" i="35"/>
  <c r="P184" i="35"/>
  <c r="O184" i="35"/>
  <c r="Z183" i="35"/>
  <c r="Y183" i="35"/>
  <c r="X183" i="35"/>
  <c r="W183" i="35"/>
  <c r="V183" i="35"/>
  <c r="U183" i="35"/>
  <c r="T183" i="35"/>
  <c r="S183" i="35"/>
  <c r="R183" i="35"/>
  <c r="Q183" i="35"/>
  <c r="P183" i="35"/>
  <c r="O183" i="35"/>
  <c r="Z182" i="35"/>
  <c r="Y182" i="35"/>
  <c r="X182" i="35"/>
  <c r="W182" i="35"/>
  <c r="V182" i="35"/>
  <c r="U182" i="35"/>
  <c r="T182" i="35"/>
  <c r="S182" i="35"/>
  <c r="R182" i="35"/>
  <c r="Q182" i="35"/>
  <c r="P182" i="35"/>
  <c r="O182" i="35"/>
  <c r="Z181" i="35"/>
  <c r="Y181" i="35"/>
  <c r="X181" i="35"/>
  <c r="W181" i="35"/>
  <c r="V181" i="35"/>
  <c r="U181" i="35"/>
  <c r="T181" i="35"/>
  <c r="S181" i="35"/>
  <c r="R181" i="35"/>
  <c r="Q181" i="35"/>
  <c r="P181" i="35"/>
  <c r="O181" i="35"/>
  <c r="Z180" i="35"/>
  <c r="Y180" i="35"/>
  <c r="X180" i="35"/>
  <c r="W180" i="35"/>
  <c r="V180" i="35"/>
  <c r="U180" i="35"/>
  <c r="T180" i="35"/>
  <c r="S180" i="35"/>
  <c r="R180" i="35"/>
  <c r="Q180" i="35"/>
  <c r="P180" i="35"/>
  <c r="O180" i="35"/>
  <c r="Z178" i="35"/>
  <c r="Y178" i="35"/>
  <c r="X178" i="35"/>
  <c r="W178" i="35"/>
  <c r="V178" i="35"/>
  <c r="U178" i="35"/>
  <c r="T178" i="35"/>
  <c r="S178" i="35"/>
  <c r="R178" i="35"/>
  <c r="Q178" i="35"/>
  <c r="P178" i="35"/>
  <c r="O178" i="35"/>
  <c r="Z177" i="35"/>
  <c r="Y177" i="35"/>
  <c r="X177" i="35"/>
  <c r="W177" i="35"/>
  <c r="V177" i="35"/>
  <c r="U177" i="35"/>
  <c r="T177" i="35"/>
  <c r="S177" i="35"/>
  <c r="R177" i="35"/>
  <c r="Q177" i="35"/>
  <c r="P177" i="35"/>
  <c r="O177" i="35"/>
  <c r="Z176" i="35"/>
  <c r="Y176" i="35"/>
  <c r="X176" i="35"/>
  <c r="W176" i="35"/>
  <c r="V176" i="35"/>
  <c r="U176" i="35"/>
  <c r="T176" i="35"/>
  <c r="S176" i="35"/>
  <c r="R176" i="35"/>
  <c r="Q176" i="35"/>
  <c r="P176" i="35"/>
  <c r="O176" i="35"/>
  <c r="Z175" i="35"/>
  <c r="Y175" i="35"/>
  <c r="X175" i="35"/>
  <c r="W175" i="35"/>
  <c r="V175" i="35"/>
  <c r="U175" i="35"/>
  <c r="T175" i="35"/>
  <c r="S175" i="35"/>
  <c r="R175" i="35"/>
  <c r="Q175" i="35"/>
  <c r="P175" i="35"/>
  <c r="O175" i="35"/>
  <c r="Z173" i="35"/>
  <c r="Y173" i="35"/>
  <c r="X173" i="35"/>
  <c r="W173" i="35"/>
  <c r="V173" i="35"/>
  <c r="U173" i="35"/>
  <c r="T173" i="35"/>
  <c r="S173" i="35"/>
  <c r="R173" i="35"/>
  <c r="Q173" i="35"/>
  <c r="P173" i="35"/>
  <c r="O173" i="35"/>
  <c r="Z172" i="35"/>
  <c r="Y172" i="35"/>
  <c r="X172" i="35"/>
  <c r="W172" i="35"/>
  <c r="V172" i="35"/>
  <c r="U172" i="35"/>
  <c r="T172" i="35"/>
  <c r="S172" i="35"/>
  <c r="R172" i="35"/>
  <c r="Q172" i="35"/>
  <c r="P172" i="35"/>
  <c r="O172" i="35"/>
  <c r="Z171" i="35"/>
  <c r="Y171" i="35"/>
  <c r="X171" i="35"/>
  <c r="W171" i="35"/>
  <c r="V171" i="35"/>
  <c r="U171" i="35"/>
  <c r="T171" i="35"/>
  <c r="S171" i="35"/>
  <c r="R171" i="35"/>
  <c r="Q171" i="35"/>
  <c r="P171" i="35"/>
  <c r="O171" i="35"/>
  <c r="Z168" i="35"/>
  <c r="Y168" i="35"/>
  <c r="X168" i="35"/>
  <c r="W168" i="35"/>
  <c r="V168" i="35"/>
  <c r="U168" i="35"/>
  <c r="T168" i="35"/>
  <c r="S168" i="35"/>
  <c r="R168" i="35"/>
  <c r="Q168" i="35"/>
  <c r="P168" i="35"/>
  <c r="O168" i="35"/>
  <c r="Z167" i="35"/>
  <c r="Y167" i="35"/>
  <c r="X167" i="35"/>
  <c r="W167" i="35"/>
  <c r="V167" i="35"/>
  <c r="U167" i="35"/>
  <c r="T167" i="35"/>
  <c r="S167" i="35"/>
  <c r="R167" i="35"/>
  <c r="Q167" i="35"/>
  <c r="P167" i="35"/>
  <c r="O167" i="35"/>
  <c r="Z166" i="35"/>
  <c r="Y166" i="35"/>
  <c r="X166" i="35"/>
  <c r="W166" i="35"/>
  <c r="V166" i="35"/>
  <c r="U166" i="35"/>
  <c r="T166" i="35"/>
  <c r="S166" i="35"/>
  <c r="R166" i="35"/>
  <c r="Q166" i="35"/>
  <c r="P166" i="35"/>
  <c r="O166" i="35"/>
  <c r="Z165" i="35"/>
  <c r="Y165" i="35"/>
  <c r="X165" i="35"/>
  <c r="W165" i="35"/>
  <c r="V165" i="35"/>
  <c r="U165" i="35"/>
  <c r="T165" i="35"/>
  <c r="S165" i="35"/>
  <c r="R165" i="35"/>
  <c r="Q165" i="35"/>
  <c r="P165" i="35"/>
  <c r="O165" i="35"/>
  <c r="AM164" i="35"/>
  <c r="AL164" i="35"/>
  <c r="AK164" i="35"/>
  <c r="AJ164" i="35"/>
  <c r="AI164" i="35"/>
  <c r="AH164" i="35"/>
  <c r="AG164" i="35"/>
  <c r="AF164" i="35"/>
  <c r="AE164" i="35"/>
  <c r="AD164" i="35"/>
  <c r="AC164" i="35"/>
  <c r="AB164" i="35"/>
  <c r="Z164" i="35"/>
  <c r="Y164" i="35"/>
  <c r="X164" i="35"/>
  <c r="W164" i="35"/>
  <c r="V164" i="35"/>
  <c r="U164" i="35"/>
  <c r="T164" i="35"/>
  <c r="S164" i="35"/>
  <c r="R164" i="35"/>
  <c r="Q164" i="35"/>
  <c r="P164" i="35"/>
  <c r="O164" i="35"/>
  <c r="AM149" i="35"/>
  <c r="BN188" i="36" s="1"/>
  <c r="AL149" i="35"/>
  <c r="BL188" i="36" s="1"/>
  <c r="AK149" i="35"/>
  <c r="BJ188" i="36" s="1"/>
  <c r="AJ149" i="35"/>
  <c r="BH188" i="36" s="1"/>
  <c r="AI149" i="35"/>
  <c r="BF188" i="36" s="1"/>
  <c r="AH149" i="35"/>
  <c r="BD188" i="36" s="1"/>
  <c r="AG149" i="35"/>
  <c r="BB188" i="36" s="1"/>
  <c r="AF149" i="35"/>
  <c r="AZ188" i="36" s="1"/>
  <c r="AE149" i="35"/>
  <c r="AX188" i="36" s="1"/>
  <c r="AD149" i="35"/>
  <c r="AV188" i="36" s="1"/>
  <c r="AC149" i="35"/>
  <c r="AT188" i="36" s="1"/>
  <c r="AB149" i="35"/>
  <c r="AR188" i="36" s="1"/>
  <c r="AM146" i="35"/>
  <c r="AL146" i="35"/>
  <c r="AK146" i="35"/>
  <c r="AJ146" i="35"/>
  <c r="AI146" i="35"/>
  <c r="AH146" i="35"/>
  <c r="AG146" i="35"/>
  <c r="AF146" i="35"/>
  <c r="AE146" i="35"/>
  <c r="AD146" i="35"/>
  <c r="AC146" i="35"/>
  <c r="AB146" i="35"/>
  <c r="AM145" i="35"/>
  <c r="AL145" i="35"/>
  <c r="AK145" i="35"/>
  <c r="AJ145" i="35"/>
  <c r="AI145" i="35"/>
  <c r="AH145" i="35"/>
  <c r="AG145" i="35"/>
  <c r="AF145" i="35"/>
  <c r="AE145" i="35"/>
  <c r="AD145" i="35"/>
  <c r="AC145" i="35"/>
  <c r="AB145" i="35"/>
  <c r="AM143" i="35"/>
  <c r="BN182" i="36" s="1"/>
  <c r="AL143" i="35"/>
  <c r="BL182" i="36" s="1"/>
  <c r="AK143" i="35"/>
  <c r="BJ182" i="36" s="1"/>
  <c r="AJ143" i="35"/>
  <c r="BH182" i="36" s="1"/>
  <c r="AI143" i="35"/>
  <c r="BF182" i="36" s="1"/>
  <c r="AH143" i="35"/>
  <c r="BD182" i="36" s="1"/>
  <c r="AG143" i="35"/>
  <c r="BB182" i="36" s="1"/>
  <c r="AF143" i="35"/>
  <c r="AZ182" i="36" s="1"/>
  <c r="AE143" i="35"/>
  <c r="AX182" i="36" s="1"/>
  <c r="AD143" i="35"/>
  <c r="AV182" i="36" s="1"/>
  <c r="AC143" i="35"/>
  <c r="AT182" i="36" s="1"/>
  <c r="AB143" i="35"/>
  <c r="AR182" i="36" s="1"/>
  <c r="AM139" i="35"/>
  <c r="AL139" i="35"/>
  <c r="AK139" i="35"/>
  <c r="AJ139" i="35"/>
  <c r="AI139" i="35"/>
  <c r="AH139" i="35"/>
  <c r="AG139" i="35"/>
  <c r="AF139" i="35"/>
  <c r="AE139" i="35"/>
  <c r="AD139" i="35"/>
  <c r="AC139" i="35"/>
  <c r="AB139" i="35"/>
  <c r="AM138" i="35"/>
  <c r="AL138" i="35"/>
  <c r="AK138" i="35"/>
  <c r="AJ138" i="35"/>
  <c r="AI138" i="35"/>
  <c r="AH138" i="35"/>
  <c r="AG138" i="35"/>
  <c r="AF138" i="35"/>
  <c r="AE138" i="35"/>
  <c r="AD138" i="35"/>
  <c r="AC138" i="35"/>
  <c r="AB138" i="35"/>
  <c r="AM137" i="35"/>
  <c r="AL137" i="35"/>
  <c r="AK137" i="35"/>
  <c r="AJ137" i="35"/>
  <c r="AI137" i="35"/>
  <c r="AH137" i="35"/>
  <c r="AG137" i="35"/>
  <c r="AF137" i="35"/>
  <c r="AE137" i="35"/>
  <c r="AD137" i="35"/>
  <c r="AC137" i="35"/>
  <c r="AB137" i="35"/>
  <c r="AM136" i="35"/>
  <c r="AL136" i="35"/>
  <c r="AK136" i="35"/>
  <c r="AJ136" i="35"/>
  <c r="AI136" i="35"/>
  <c r="AH136" i="35"/>
  <c r="AG136" i="35"/>
  <c r="AF136" i="35"/>
  <c r="AE136" i="35"/>
  <c r="AD136" i="35"/>
  <c r="AC136" i="35"/>
  <c r="AB136" i="35"/>
  <c r="AM135" i="35"/>
  <c r="AL135" i="35"/>
  <c r="AK135" i="35"/>
  <c r="AJ135" i="35"/>
  <c r="AI135" i="35"/>
  <c r="AH135" i="35"/>
  <c r="AG135" i="35"/>
  <c r="AF135" i="35"/>
  <c r="AE135" i="35"/>
  <c r="AD135" i="35"/>
  <c r="AC135" i="35"/>
  <c r="AB135" i="35"/>
  <c r="AM133" i="35"/>
  <c r="AL133" i="35"/>
  <c r="AK133" i="35"/>
  <c r="AJ133" i="35"/>
  <c r="AI133" i="35"/>
  <c r="AH133" i="35"/>
  <c r="AG133" i="35"/>
  <c r="AF133" i="35"/>
  <c r="AE133" i="35"/>
  <c r="AD133" i="35"/>
  <c r="AC133" i="35"/>
  <c r="AB133" i="35"/>
  <c r="AM132" i="35"/>
  <c r="AL132" i="35"/>
  <c r="AK132" i="35"/>
  <c r="AJ132" i="35"/>
  <c r="AI132" i="35"/>
  <c r="AH132" i="35"/>
  <c r="AG132" i="35"/>
  <c r="AF132" i="35"/>
  <c r="AE132" i="35"/>
  <c r="AD132" i="35"/>
  <c r="AC132" i="35"/>
  <c r="AB132" i="35"/>
  <c r="AM131" i="35"/>
  <c r="AL131" i="35"/>
  <c r="AK131" i="35"/>
  <c r="AJ131" i="35"/>
  <c r="AI131" i="35"/>
  <c r="AH131" i="35"/>
  <c r="AG131" i="35"/>
  <c r="AF131" i="35"/>
  <c r="AE131" i="35"/>
  <c r="AD131" i="35"/>
  <c r="AC131" i="35"/>
  <c r="AB131" i="35"/>
  <c r="AM130" i="35"/>
  <c r="AL130" i="35"/>
  <c r="AK130" i="35"/>
  <c r="AJ130" i="35"/>
  <c r="AI130" i="35"/>
  <c r="AH130" i="35"/>
  <c r="AG130" i="35"/>
  <c r="AF130" i="35"/>
  <c r="AE130" i="35"/>
  <c r="AD130" i="35"/>
  <c r="AC130" i="35"/>
  <c r="AB130" i="35"/>
  <c r="AM129" i="35"/>
  <c r="AL129" i="35"/>
  <c r="AK129" i="35"/>
  <c r="AJ129" i="35"/>
  <c r="AI129" i="35"/>
  <c r="AH129" i="35"/>
  <c r="AG129" i="35"/>
  <c r="AF129" i="35"/>
  <c r="AE129" i="35"/>
  <c r="AD129" i="35"/>
  <c r="AC129" i="35"/>
  <c r="AB129" i="35"/>
  <c r="AM127" i="35"/>
  <c r="AL127" i="35"/>
  <c r="AK127" i="35"/>
  <c r="AJ127" i="35"/>
  <c r="AI127" i="35"/>
  <c r="AH127" i="35"/>
  <c r="AG127" i="35"/>
  <c r="AF127" i="35"/>
  <c r="AE127" i="35"/>
  <c r="AD127" i="35"/>
  <c r="AC127" i="35"/>
  <c r="AB127" i="35"/>
  <c r="AM126" i="35"/>
  <c r="AL126" i="35"/>
  <c r="AK126" i="35"/>
  <c r="AJ126" i="35"/>
  <c r="AI126" i="35"/>
  <c r="AH126" i="35"/>
  <c r="AG126" i="35"/>
  <c r="AF126" i="35"/>
  <c r="AE126" i="35"/>
  <c r="AD126" i="35"/>
  <c r="AC126" i="35"/>
  <c r="AB126" i="35"/>
  <c r="AM125" i="35"/>
  <c r="AL125" i="35"/>
  <c r="AK125" i="35"/>
  <c r="AJ125" i="35"/>
  <c r="AI125" i="35"/>
  <c r="AH125" i="35"/>
  <c r="AG125" i="35"/>
  <c r="AF125" i="35"/>
  <c r="AE125" i="35"/>
  <c r="AD125" i="35"/>
  <c r="AC125" i="35"/>
  <c r="AB125" i="35"/>
  <c r="AM124" i="35"/>
  <c r="AL124" i="35"/>
  <c r="AK124" i="35"/>
  <c r="AJ124" i="35"/>
  <c r="AI124" i="35"/>
  <c r="AH124" i="35"/>
  <c r="AG124" i="35"/>
  <c r="AF124" i="35"/>
  <c r="AE124" i="35"/>
  <c r="AD124" i="35"/>
  <c r="AC124" i="35"/>
  <c r="AB124" i="35"/>
  <c r="AM122" i="35"/>
  <c r="AL122" i="35"/>
  <c r="AK122" i="35"/>
  <c r="AJ122" i="35"/>
  <c r="AI122" i="35"/>
  <c r="AH122" i="35"/>
  <c r="AG122" i="35"/>
  <c r="AF122" i="35"/>
  <c r="AE122" i="35"/>
  <c r="AD122" i="35"/>
  <c r="AC122" i="35"/>
  <c r="AB122" i="35"/>
  <c r="AM121" i="35"/>
  <c r="AL121" i="35"/>
  <c r="AK121" i="35"/>
  <c r="AJ121" i="35"/>
  <c r="AI121" i="35"/>
  <c r="AH121" i="35"/>
  <c r="AG121" i="35"/>
  <c r="AF121" i="35"/>
  <c r="AE121" i="35"/>
  <c r="AD121" i="35"/>
  <c r="AC121" i="35"/>
  <c r="AB121" i="35"/>
  <c r="AM120" i="35"/>
  <c r="AL120" i="35"/>
  <c r="AK120" i="35"/>
  <c r="AJ120" i="35"/>
  <c r="AI120" i="35"/>
  <c r="AH120" i="35"/>
  <c r="AG120" i="35"/>
  <c r="AF120" i="35"/>
  <c r="AE120" i="35"/>
  <c r="AD120" i="35"/>
  <c r="AC120" i="35"/>
  <c r="AB120" i="35"/>
  <c r="AM117" i="35"/>
  <c r="AL117" i="35"/>
  <c r="AK117" i="35"/>
  <c r="AJ117" i="35"/>
  <c r="AI117" i="35"/>
  <c r="AH117" i="35"/>
  <c r="AG117" i="35"/>
  <c r="AF117" i="35"/>
  <c r="AE117" i="35"/>
  <c r="AD117" i="35"/>
  <c r="AC117" i="35"/>
  <c r="AB117" i="35"/>
  <c r="AM116" i="35"/>
  <c r="AL116" i="35"/>
  <c r="AK116" i="35"/>
  <c r="AJ116" i="35"/>
  <c r="AI116" i="35"/>
  <c r="AH116" i="35"/>
  <c r="AG116" i="35"/>
  <c r="AF116" i="35"/>
  <c r="AE116" i="35"/>
  <c r="AD116" i="35"/>
  <c r="AC116" i="35"/>
  <c r="AB116" i="35"/>
  <c r="AM115" i="35"/>
  <c r="AL115" i="35"/>
  <c r="AK115" i="35"/>
  <c r="AJ115" i="35"/>
  <c r="AI115" i="35"/>
  <c r="AH115" i="35"/>
  <c r="AG115" i="35"/>
  <c r="AF115" i="35"/>
  <c r="AE115" i="35"/>
  <c r="AD115" i="35"/>
  <c r="AC115" i="35"/>
  <c r="AB115" i="35"/>
  <c r="AM114" i="35"/>
  <c r="AL114" i="35"/>
  <c r="AK114" i="35"/>
  <c r="AJ114" i="35"/>
  <c r="AI114" i="35"/>
  <c r="AH114" i="35"/>
  <c r="AG114" i="35"/>
  <c r="AF114" i="35"/>
  <c r="AE114" i="35"/>
  <c r="AD114" i="35"/>
  <c r="AC114" i="35"/>
  <c r="AB114" i="35"/>
  <c r="Z149" i="35"/>
  <c r="AN188" i="36" s="1"/>
  <c r="Y149" i="35"/>
  <c r="AL188" i="36" s="1"/>
  <c r="X149" i="35"/>
  <c r="AJ188" i="36" s="1"/>
  <c r="W149" i="35"/>
  <c r="AH188" i="36" s="1"/>
  <c r="V149" i="35"/>
  <c r="AF188" i="36" s="1"/>
  <c r="U149" i="35"/>
  <c r="AD188" i="36" s="1"/>
  <c r="T149" i="35"/>
  <c r="AB188" i="36" s="1"/>
  <c r="S149" i="35"/>
  <c r="Z188" i="36" s="1"/>
  <c r="R149" i="35"/>
  <c r="X188" i="36" s="1"/>
  <c r="Q149" i="35"/>
  <c r="V188" i="36" s="1"/>
  <c r="P149" i="35"/>
  <c r="T188" i="36" s="1"/>
  <c r="O149" i="35"/>
  <c r="R188" i="36" s="1"/>
  <c r="Z146" i="35"/>
  <c r="Y146" i="35"/>
  <c r="X146" i="35"/>
  <c r="W146" i="35"/>
  <c r="V146" i="35"/>
  <c r="U146" i="35"/>
  <c r="T146" i="35"/>
  <c r="S146" i="35"/>
  <c r="R146" i="35"/>
  <c r="Q146" i="35"/>
  <c r="P146" i="35"/>
  <c r="O146" i="35"/>
  <c r="Z145" i="35"/>
  <c r="Y145" i="35"/>
  <c r="X145" i="35"/>
  <c r="W145" i="35"/>
  <c r="V145" i="35"/>
  <c r="U145" i="35"/>
  <c r="T145" i="35"/>
  <c r="S145" i="35"/>
  <c r="R145" i="35"/>
  <c r="Q145" i="35"/>
  <c r="P145" i="35"/>
  <c r="O145" i="35"/>
  <c r="Z143" i="35"/>
  <c r="AN182" i="36" s="1"/>
  <c r="Y143" i="35"/>
  <c r="AL182" i="36" s="1"/>
  <c r="X143" i="35"/>
  <c r="AJ182" i="36" s="1"/>
  <c r="W143" i="35"/>
  <c r="AH182" i="36" s="1"/>
  <c r="V143" i="35"/>
  <c r="AF182" i="36" s="1"/>
  <c r="U143" i="35"/>
  <c r="AD182" i="36" s="1"/>
  <c r="T143" i="35"/>
  <c r="AB182" i="36" s="1"/>
  <c r="S143" i="35"/>
  <c r="Z182" i="36" s="1"/>
  <c r="R143" i="35"/>
  <c r="X182" i="36" s="1"/>
  <c r="Q143" i="35"/>
  <c r="V182" i="36" s="1"/>
  <c r="P143" i="35"/>
  <c r="T182" i="36" s="1"/>
  <c r="O143" i="35"/>
  <c r="R182" i="36" s="1"/>
  <c r="Z139" i="35"/>
  <c r="Y139" i="35"/>
  <c r="X139" i="35"/>
  <c r="W139" i="35"/>
  <c r="V139" i="35"/>
  <c r="U139" i="35"/>
  <c r="T139" i="35"/>
  <c r="S139" i="35"/>
  <c r="R139" i="35"/>
  <c r="Q139" i="35"/>
  <c r="P139" i="35"/>
  <c r="O139" i="35"/>
  <c r="Z138" i="35"/>
  <c r="Y138" i="35"/>
  <c r="X138" i="35"/>
  <c r="W138" i="35"/>
  <c r="V138" i="35"/>
  <c r="U138" i="35"/>
  <c r="T138" i="35"/>
  <c r="S138" i="35"/>
  <c r="R138" i="35"/>
  <c r="Q138" i="35"/>
  <c r="P138" i="35"/>
  <c r="O138" i="35"/>
  <c r="Z137" i="35"/>
  <c r="Y137" i="35"/>
  <c r="X137" i="35"/>
  <c r="W137" i="35"/>
  <c r="V137" i="35"/>
  <c r="U137" i="35"/>
  <c r="T137" i="35"/>
  <c r="S137" i="35"/>
  <c r="R137" i="35"/>
  <c r="Q137" i="35"/>
  <c r="P137" i="35"/>
  <c r="O137" i="35"/>
  <c r="Z136" i="35"/>
  <c r="Y136" i="35"/>
  <c r="X136" i="35"/>
  <c r="W136" i="35"/>
  <c r="V136" i="35"/>
  <c r="U136" i="35"/>
  <c r="T136" i="35"/>
  <c r="S136" i="35"/>
  <c r="R136" i="35"/>
  <c r="Q136" i="35"/>
  <c r="P136" i="35"/>
  <c r="O136" i="35"/>
  <c r="Z135" i="35"/>
  <c r="Y135" i="35"/>
  <c r="X135" i="35"/>
  <c r="W135" i="35"/>
  <c r="V135" i="35"/>
  <c r="U135" i="35"/>
  <c r="T135" i="35"/>
  <c r="S135" i="35"/>
  <c r="R135" i="35"/>
  <c r="Q135" i="35"/>
  <c r="P135" i="35"/>
  <c r="O135" i="35"/>
  <c r="Z133" i="35"/>
  <c r="Y133" i="35"/>
  <c r="X133" i="35"/>
  <c r="W133" i="35"/>
  <c r="V133" i="35"/>
  <c r="U133" i="35"/>
  <c r="T133" i="35"/>
  <c r="S133" i="35"/>
  <c r="R133" i="35"/>
  <c r="Q133" i="35"/>
  <c r="P133" i="35"/>
  <c r="O133" i="35"/>
  <c r="Z132" i="35"/>
  <c r="Y132" i="35"/>
  <c r="X132" i="35"/>
  <c r="W132" i="35"/>
  <c r="V132" i="35"/>
  <c r="U132" i="35"/>
  <c r="T132" i="35"/>
  <c r="S132" i="35"/>
  <c r="R132" i="35"/>
  <c r="Q132" i="35"/>
  <c r="P132" i="35"/>
  <c r="O132" i="35"/>
  <c r="Z131" i="35"/>
  <c r="Y131" i="35"/>
  <c r="X131" i="35"/>
  <c r="W131" i="35"/>
  <c r="V131" i="35"/>
  <c r="U131" i="35"/>
  <c r="T131" i="35"/>
  <c r="S131" i="35"/>
  <c r="R131" i="35"/>
  <c r="Q131" i="35"/>
  <c r="P131" i="35"/>
  <c r="O131" i="35"/>
  <c r="Z130" i="35"/>
  <c r="Y130" i="35"/>
  <c r="X130" i="35"/>
  <c r="W130" i="35"/>
  <c r="V130" i="35"/>
  <c r="U130" i="35"/>
  <c r="T130" i="35"/>
  <c r="S130" i="35"/>
  <c r="R130" i="35"/>
  <c r="Q130" i="35"/>
  <c r="P130" i="35"/>
  <c r="O130" i="35"/>
  <c r="Z129" i="35"/>
  <c r="Y129" i="35"/>
  <c r="X129" i="35"/>
  <c r="W129" i="35"/>
  <c r="V129" i="35"/>
  <c r="U129" i="35"/>
  <c r="T129" i="35"/>
  <c r="S129" i="35"/>
  <c r="R129" i="35"/>
  <c r="Q129" i="35"/>
  <c r="P129" i="35"/>
  <c r="O129" i="35"/>
  <c r="Z127" i="35"/>
  <c r="Y127" i="35"/>
  <c r="X127" i="35"/>
  <c r="W127" i="35"/>
  <c r="V127" i="35"/>
  <c r="U127" i="35"/>
  <c r="T127" i="35"/>
  <c r="S127" i="35"/>
  <c r="R127" i="35"/>
  <c r="Q127" i="35"/>
  <c r="P127" i="35"/>
  <c r="O127" i="35"/>
  <c r="Z126" i="35"/>
  <c r="Y126" i="35"/>
  <c r="X126" i="35"/>
  <c r="W126" i="35"/>
  <c r="V126" i="35"/>
  <c r="U126" i="35"/>
  <c r="T126" i="35"/>
  <c r="S126" i="35"/>
  <c r="R126" i="35"/>
  <c r="Q126" i="35"/>
  <c r="P126" i="35"/>
  <c r="O126" i="35"/>
  <c r="Z125" i="35"/>
  <c r="Y125" i="35"/>
  <c r="X125" i="35"/>
  <c r="W125" i="35"/>
  <c r="V125" i="35"/>
  <c r="U125" i="35"/>
  <c r="T125" i="35"/>
  <c r="S125" i="35"/>
  <c r="R125" i="35"/>
  <c r="Q125" i="35"/>
  <c r="P125" i="35"/>
  <c r="O125" i="35"/>
  <c r="Z124" i="35"/>
  <c r="Y124" i="35"/>
  <c r="X124" i="35"/>
  <c r="W124" i="35"/>
  <c r="V124" i="35"/>
  <c r="U124" i="35"/>
  <c r="T124" i="35"/>
  <c r="S124" i="35"/>
  <c r="R124" i="35"/>
  <c r="Q124" i="35"/>
  <c r="P124" i="35"/>
  <c r="O124" i="35"/>
  <c r="Z122" i="35"/>
  <c r="Y122" i="35"/>
  <c r="X122" i="35"/>
  <c r="W122" i="35"/>
  <c r="V122" i="35"/>
  <c r="U122" i="35"/>
  <c r="T122" i="35"/>
  <c r="S122" i="35"/>
  <c r="R122" i="35"/>
  <c r="Q122" i="35"/>
  <c r="P122" i="35"/>
  <c r="O122" i="35"/>
  <c r="Z121" i="35"/>
  <c r="Y121" i="35"/>
  <c r="X121" i="35"/>
  <c r="W121" i="35"/>
  <c r="V121" i="35"/>
  <c r="U121" i="35"/>
  <c r="T121" i="35"/>
  <c r="S121" i="35"/>
  <c r="R121" i="35"/>
  <c r="Q121" i="35"/>
  <c r="P121" i="35"/>
  <c r="O121" i="35"/>
  <c r="Z120" i="35"/>
  <c r="Y120" i="35"/>
  <c r="X120" i="35"/>
  <c r="W120" i="35"/>
  <c r="V120" i="35"/>
  <c r="U120" i="35"/>
  <c r="T120" i="35"/>
  <c r="S120" i="35"/>
  <c r="R120" i="35"/>
  <c r="Q120" i="35"/>
  <c r="P120" i="35"/>
  <c r="O120" i="35"/>
  <c r="Z117" i="35"/>
  <c r="Y117" i="35"/>
  <c r="X117" i="35"/>
  <c r="W117" i="35"/>
  <c r="V117" i="35"/>
  <c r="U117" i="35"/>
  <c r="T117" i="35"/>
  <c r="S117" i="35"/>
  <c r="R117" i="35"/>
  <c r="Q117" i="35"/>
  <c r="P117" i="35"/>
  <c r="O117" i="35"/>
  <c r="Z116" i="35"/>
  <c r="Y116" i="35"/>
  <c r="X116" i="35"/>
  <c r="W116" i="35"/>
  <c r="V116" i="35"/>
  <c r="U116" i="35"/>
  <c r="T116" i="35"/>
  <c r="S116" i="35"/>
  <c r="R116" i="35"/>
  <c r="Q116" i="35"/>
  <c r="P116" i="35"/>
  <c r="O116" i="35"/>
  <c r="Z115" i="35"/>
  <c r="Y115" i="35"/>
  <c r="X115" i="35"/>
  <c r="W115" i="35"/>
  <c r="V115" i="35"/>
  <c r="U115" i="35"/>
  <c r="T115" i="35"/>
  <c r="S115" i="35"/>
  <c r="R115" i="35"/>
  <c r="Q115" i="35"/>
  <c r="P115" i="35"/>
  <c r="O115" i="35"/>
  <c r="Z114" i="35"/>
  <c r="Y114" i="35"/>
  <c r="X114" i="35"/>
  <c r="W114" i="35"/>
  <c r="V114" i="35"/>
  <c r="U114" i="35"/>
  <c r="T114" i="35"/>
  <c r="S114" i="35"/>
  <c r="R114" i="35"/>
  <c r="Q114" i="35"/>
  <c r="P114" i="35"/>
  <c r="O114" i="35"/>
  <c r="AM113" i="35"/>
  <c r="AL113" i="35"/>
  <c r="AK113" i="35"/>
  <c r="AJ113" i="35"/>
  <c r="AI113" i="35"/>
  <c r="AH113" i="35"/>
  <c r="AG113" i="35"/>
  <c r="AF113" i="35"/>
  <c r="AE113" i="35"/>
  <c r="AD113" i="35"/>
  <c r="AC113" i="35"/>
  <c r="AB113" i="35"/>
  <c r="Z113" i="35"/>
  <c r="Y113" i="35"/>
  <c r="X113" i="35"/>
  <c r="W113" i="35"/>
  <c r="V113" i="35"/>
  <c r="U113" i="35"/>
  <c r="T113" i="35"/>
  <c r="S113" i="35"/>
  <c r="R113" i="35"/>
  <c r="Q113" i="35"/>
  <c r="P113" i="35"/>
  <c r="O113" i="35"/>
  <c r="Z62" i="35"/>
  <c r="Y62" i="35"/>
  <c r="X62" i="35"/>
  <c r="W62" i="35"/>
  <c r="V62" i="35"/>
  <c r="U62" i="35"/>
  <c r="T62" i="35"/>
  <c r="S62" i="35"/>
  <c r="R62" i="35"/>
  <c r="Q62" i="35"/>
  <c r="P62" i="35"/>
  <c r="O62" i="35"/>
  <c r="BN290" i="36" l="1"/>
  <c r="BL290" i="36"/>
  <c r="AX290" i="36"/>
  <c r="AT290" i="36"/>
  <c r="BJ290" i="36"/>
  <c r="AV290" i="36"/>
  <c r="BD290" i="36"/>
  <c r="BF290" i="36"/>
  <c r="BB290" i="36"/>
  <c r="AR290" i="36"/>
  <c r="AZ290" i="36"/>
  <c r="BH290" i="36"/>
  <c r="AM98" i="35"/>
  <c r="BN110" i="36" s="1"/>
  <c r="AL98" i="35"/>
  <c r="BL110" i="36" s="1"/>
  <c r="AK98" i="35"/>
  <c r="BJ110" i="36" s="1"/>
  <c r="AJ98" i="35"/>
  <c r="BH110" i="36" s="1"/>
  <c r="AI98" i="35"/>
  <c r="BF110" i="36" s="1"/>
  <c r="AH98" i="35"/>
  <c r="BD110" i="36" s="1"/>
  <c r="AG98" i="35"/>
  <c r="BB110" i="36" s="1"/>
  <c r="AF98" i="35"/>
  <c r="AZ110" i="36" s="1"/>
  <c r="AE98" i="35"/>
  <c r="AX110" i="36" s="1"/>
  <c r="AD98" i="35"/>
  <c r="AV110" i="36" s="1"/>
  <c r="AC98" i="35"/>
  <c r="AT110" i="36" s="1"/>
  <c r="AB98" i="35"/>
  <c r="AR110" i="36" s="1"/>
  <c r="AM95" i="35"/>
  <c r="AL95" i="35"/>
  <c r="AK95" i="35"/>
  <c r="AJ95" i="35"/>
  <c r="AI95" i="35"/>
  <c r="AH95" i="35"/>
  <c r="AG95" i="35"/>
  <c r="AF95" i="35"/>
  <c r="AE95" i="35"/>
  <c r="AD95" i="35"/>
  <c r="AC95" i="35"/>
  <c r="AB95" i="35"/>
  <c r="AM94" i="35"/>
  <c r="AL94" i="35"/>
  <c r="AK94" i="35"/>
  <c r="AJ94" i="35"/>
  <c r="AI94" i="35"/>
  <c r="AH94" i="35"/>
  <c r="AG94" i="35"/>
  <c r="AF94" i="35"/>
  <c r="AE94" i="35"/>
  <c r="AD94" i="35"/>
  <c r="AC94" i="35"/>
  <c r="AB94" i="35"/>
  <c r="AM92" i="35"/>
  <c r="BN104" i="36" s="1"/>
  <c r="AL92" i="35"/>
  <c r="BL104" i="36" s="1"/>
  <c r="AK92" i="35"/>
  <c r="BJ104" i="36" s="1"/>
  <c r="AJ92" i="35"/>
  <c r="BH104" i="36" s="1"/>
  <c r="AI92" i="35"/>
  <c r="BF104" i="36" s="1"/>
  <c r="AH92" i="35"/>
  <c r="BD104" i="36" s="1"/>
  <c r="AG92" i="35"/>
  <c r="BB104" i="36" s="1"/>
  <c r="AF92" i="35"/>
  <c r="AZ104" i="36" s="1"/>
  <c r="AE92" i="35"/>
  <c r="AX104" i="36" s="1"/>
  <c r="AD92" i="35"/>
  <c r="AV104" i="36" s="1"/>
  <c r="AC92" i="35"/>
  <c r="AT104" i="36" s="1"/>
  <c r="AB92" i="35"/>
  <c r="AR104" i="36" s="1"/>
  <c r="AM88" i="35"/>
  <c r="AL88" i="35"/>
  <c r="AK88" i="35"/>
  <c r="AJ88" i="35"/>
  <c r="AI88" i="35"/>
  <c r="AH88" i="35"/>
  <c r="AG88" i="35"/>
  <c r="AF88" i="35"/>
  <c r="AE88" i="35"/>
  <c r="AD88" i="35"/>
  <c r="AC88" i="35"/>
  <c r="AB88" i="35"/>
  <c r="AM87" i="35"/>
  <c r="AL87" i="35"/>
  <c r="AK87" i="35"/>
  <c r="AJ87" i="35"/>
  <c r="AI87" i="35"/>
  <c r="AH87" i="35"/>
  <c r="AG87" i="35"/>
  <c r="AF87" i="35"/>
  <c r="AE87" i="35"/>
  <c r="AD87" i="35"/>
  <c r="AC87" i="35"/>
  <c r="AB87" i="35"/>
  <c r="AM86" i="35"/>
  <c r="AL86" i="35"/>
  <c r="AK86" i="35"/>
  <c r="AJ86" i="35"/>
  <c r="AI86" i="35"/>
  <c r="AH86" i="35"/>
  <c r="AG86" i="35"/>
  <c r="AF86" i="35"/>
  <c r="AE86" i="35"/>
  <c r="AD86" i="35"/>
  <c r="AC86" i="35"/>
  <c r="AB86" i="35"/>
  <c r="AM85" i="35"/>
  <c r="AL85" i="35"/>
  <c r="AK85" i="35"/>
  <c r="AJ85" i="35"/>
  <c r="AI85" i="35"/>
  <c r="AH85" i="35"/>
  <c r="AG85" i="35"/>
  <c r="AF85" i="35"/>
  <c r="AE85" i="35"/>
  <c r="AD85" i="35"/>
  <c r="AC85" i="35"/>
  <c r="AB85" i="35"/>
  <c r="AM84" i="35"/>
  <c r="AL84" i="35"/>
  <c r="AK84" i="35"/>
  <c r="AJ84" i="35"/>
  <c r="AI84" i="35"/>
  <c r="AH84" i="35"/>
  <c r="AG84" i="35"/>
  <c r="AF84" i="35"/>
  <c r="AE84" i="35"/>
  <c r="AD84" i="35"/>
  <c r="AC84" i="35"/>
  <c r="AB84" i="35"/>
  <c r="AM82" i="35"/>
  <c r="AL82" i="35"/>
  <c r="AK82" i="35"/>
  <c r="AJ82" i="35"/>
  <c r="AI82" i="35"/>
  <c r="AH82" i="35"/>
  <c r="AG82" i="35"/>
  <c r="AF82" i="35"/>
  <c r="AE82" i="35"/>
  <c r="AD82" i="35"/>
  <c r="AC82" i="35"/>
  <c r="AB82" i="35"/>
  <c r="AM81" i="35"/>
  <c r="AL81" i="35"/>
  <c r="AK81" i="35"/>
  <c r="AJ81" i="35"/>
  <c r="AI81" i="35"/>
  <c r="AH81" i="35"/>
  <c r="AG81" i="35"/>
  <c r="AF81" i="35"/>
  <c r="AE81" i="35"/>
  <c r="AD81" i="35"/>
  <c r="AC81" i="35"/>
  <c r="AB81" i="35"/>
  <c r="AM80" i="35"/>
  <c r="AL80" i="35"/>
  <c r="AK80" i="35"/>
  <c r="AJ80" i="35"/>
  <c r="AI80" i="35"/>
  <c r="AH80" i="35"/>
  <c r="AG80" i="35"/>
  <c r="AF80" i="35"/>
  <c r="AE80" i="35"/>
  <c r="AD80" i="35"/>
  <c r="AC80" i="35"/>
  <c r="AB80" i="35"/>
  <c r="AM79" i="35"/>
  <c r="AL79" i="35"/>
  <c r="AK79" i="35"/>
  <c r="AJ79" i="35"/>
  <c r="AI79" i="35"/>
  <c r="AH79" i="35"/>
  <c r="AG79" i="35"/>
  <c r="AF79" i="35"/>
  <c r="AE79" i="35"/>
  <c r="AD79" i="35"/>
  <c r="AC79" i="35"/>
  <c r="AB79" i="35"/>
  <c r="AM78" i="35"/>
  <c r="AL78" i="35"/>
  <c r="AK78" i="35"/>
  <c r="AJ78" i="35"/>
  <c r="AI78" i="35"/>
  <c r="AH78" i="35"/>
  <c r="AG78" i="35"/>
  <c r="AF78" i="35"/>
  <c r="AE78" i="35"/>
  <c r="AD78" i="35"/>
  <c r="AC78" i="35"/>
  <c r="AB78" i="35"/>
  <c r="AM76" i="35"/>
  <c r="AL76" i="35"/>
  <c r="AK76" i="35"/>
  <c r="AJ76" i="35"/>
  <c r="AI76" i="35"/>
  <c r="AH76" i="35"/>
  <c r="AG76" i="35"/>
  <c r="AF76" i="35"/>
  <c r="AE76" i="35"/>
  <c r="AD76" i="35"/>
  <c r="AC76" i="35"/>
  <c r="AB76" i="35"/>
  <c r="AM75" i="35"/>
  <c r="AL75" i="35"/>
  <c r="AK75" i="35"/>
  <c r="AJ75" i="35"/>
  <c r="AI75" i="35"/>
  <c r="AH75" i="35"/>
  <c r="AG75" i="35"/>
  <c r="AF75" i="35"/>
  <c r="AE75" i="35"/>
  <c r="AD75" i="35"/>
  <c r="AC75" i="35"/>
  <c r="AB75" i="35"/>
  <c r="AM74" i="35"/>
  <c r="AL74" i="35"/>
  <c r="AK74" i="35"/>
  <c r="AJ74" i="35"/>
  <c r="AI74" i="35"/>
  <c r="AH74" i="35"/>
  <c r="AG74" i="35"/>
  <c r="AF74" i="35"/>
  <c r="AE74" i="35"/>
  <c r="AD74" i="35"/>
  <c r="AC74" i="35"/>
  <c r="AB74" i="35"/>
  <c r="AM73" i="35"/>
  <c r="AL73" i="35"/>
  <c r="AK73" i="35"/>
  <c r="AJ73" i="35"/>
  <c r="AI73" i="35"/>
  <c r="AH73" i="35"/>
  <c r="AG73" i="35"/>
  <c r="AF73" i="35"/>
  <c r="AE73" i="35"/>
  <c r="AD73" i="35"/>
  <c r="AC73" i="35"/>
  <c r="AB73" i="35"/>
  <c r="AM71" i="35"/>
  <c r="AL71" i="35"/>
  <c r="AK71" i="35"/>
  <c r="AJ71" i="35"/>
  <c r="AI71" i="35"/>
  <c r="AH71" i="35"/>
  <c r="AG71" i="35"/>
  <c r="AF71" i="35"/>
  <c r="AE71" i="35"/>
  <c r="AD71" i="35"/>
  <c r="AC71" i="35"/>
  <c r="AB71" i="35"/>
  <c r="AM70" i="35"/>
  <c r="AL70" i="35"/>
  <c r="AK70" i="35"/>
  <c r="AJ70" i="35"/>
  <c r="AI70" i="35"/>
  <c r="AH70" i="35"/>
  <c r="AG70" i="35"/>
  <c r="AF70" i="35"/>
  <c r="AE70" i="35"/>
  <c r="AD70" i="35"/>
  <c r="AC70" i="35"/>
  <c r="AB70" i="35"/>
  <c r="AM69" i="35"/>
  <c r="AL69" i="35"/>
  <c r="AK69" i="35"/>
  <c r="AJ69" i="35"/>
  <c r="AI69" i="35"/>
  <c r="AH69" i="35"/>
  <c r="AG69" i="35"/>
  <c r="AF69" i="35"/>
  <c r="AE69" i="35"/>
  <c r="AD69" i="35"/>
  <c r="AC69" i="35"/>
  <c r="AB69" i="35"/>
  <c r="AM66" i="35"/>
  <c r="AL66" i="35"/>
  <c r="AK66" i="35"/>
  <c r="AJ66" i="35"/>
  <c r="AI66" i="35"/>
  <c r="AH66" i="35"/>
  <c r="AG66" i="35"/>
  <c r="AF66" i="35"/>
  <c r="AE66" i="35"/>
  <c r="AD66" i="35"/>
  <c r="AC66" i="35"/>
  <c r="AB66" i="35"/>
  <c r="AM65" i="35"/>
  <c r="AL65" i="35"/>
  <c r="AK65" i="35"/>
  <c r="AJ65" i="35"/>
  <c r="AI65" i="35"/>
  <c r="AH65" i="35"/>
  <c r="AG65" i="35"/>
  <c r="AF65" i="35"/>
  <c r="AE65" i="35"/>
  <c r="AD65" i="35"/>
  <c r="AC65" i="35"/>
  <c r="AB65" i="35"/>
  <c r="AM64" i="35"/>
  <c r="AL64" i="35"/>
  <c r="AK64" i="35"/>
  <c r="AJ64" i="35"/>
  <c r="AI64" i="35"/>
  <c r="AH64" i="35"/>
  <c r="AG64" i="35"/>
  <c r="AF64" i="35"/>
  <c r="AE64" i="35"/>
  <c r="AD64" i="35"/>
  <c r="AC64" i="35"/>
  <c r="AB64" i="35"/>
  <c r="AM63" i="35"/>
  <c r="AL63" i="35"/>
  <c r="AK63" i="35"/>
  <c r="AJ63" i="35"/>
  <c r="AI63" i="35"/>
  <c r="AH63" i="35"/>
  <c r="AG63" i="35"/>
  <c r="AF63" i="35"/>
  <c r="AE63" i="35"/>
  <c r="AD63" i="35"/>
  <c r="AC63" i="35"/>
  <c r="AB63" i="35"/>
  <c r="AM62" i="35"/>
  <c r="AL62" i="35"/>
  <c r="AK62" i="35"/>
  <c r="AJ62" i="35"/>
  <c r="AI62" i="35"/>
  <c r="AH62" i="35"/>
  <c r="AG62" i="35"/>
  <c r="AF62" i="35"/>
  <c r="AE62" i="35"/>
  <c r="AD62" i="35"/>
  <c r="AC62" i="35"/>
  <c r="AB62" i="35"/>
  <c r="Z98" i="35"/>
  <c r="AN110" i="36" s="1"/>
  <c r="Y98" i="35"/>
  <c r="AL110" i="36" s="1"/>
  <c r="X98" i="35"/>
  <c r="AJ110" i="36" s="1"/>
  <c r="W98" i="35"/>
  <c r="AH110" i="36" s="1"/>
  <c r="V98" i="35"/>
  <c r="AF110" i="36" s="1"/>
  <c r="U98" i="35"/>
  <c r="AD110" i="36" s="1"/>
  <c r="T98" i="35"/>
  <c r="AB110" i="36" s="1"/>
  <c r="S98" i="35"/>
  <c r="Z110" i="36" s="1"/>
  <c r="R98" i="35"/>
  <c r="X110" i="36" s="1"/>
  <c r="Q98" i="35"/>
  <c r="V110" i="36" s="1"/>
  <c r="P98" i="35"/>
  <c r="T110" i="36" s="1"/>
  <c r="O98" i="35"/>
  <c r="R110" i="36" s="1"/>
  <c r="Z95" i="35"/>
  <c r="Y95" i="35"/>
  <c r="X95" i="35"/>
  <c r="W95" i="35"/>
  <c r="V95" i="35"/>
  <c r="U95" i="35"/>
  <c r="T95" i="35"/>
  <c r="S95" i="35"/>
  <c r="R95" i="35"/>
  <c r="Q95" i="35"/>
  <c r="P95" i="35"/>
  <c r="O95" i="35"/>
  <c r="Z94" i="35"/>
  <c r="Y94" i="35"/>
  <c r="X94" i="35"/>
  <c r="W94" i="35"/>
  <c r="V94" i="35"/>
  <c r="U94" i="35"/>
  <c r="T94" i="35"/>
  <c r="S94" i="35"/>
  <c r="R94" i="35"/>
  <c r="Q94" i="35"/>
  <c r="P94" i="35"/>
  <c r="O94" i="35"/>
  <c r="Z92" i="35"/>
  <c r="AN104" i="36" s="1"/>
  <c r="Y92" i="35"/>
  <c r="AL104" i="36" s="1"/>
  <c r="X92" i="35"/>
  <c r="AJ104" i="36" s="1"/>
  <c r="W92" i="35"/>
  <c r="AH104" i="36" s="1"/>
  <c r="V92" i="35"/>
  <c r="AF104" i="36" s="1"/>
  <c r="U92" i="35"/>
  <c r="AD104" i="36" s="1"/>
  <c r="T92" i="35"/>
  <c r="AB104" i="36" s="1"/>
  <c r="S92" i="35"/>
  <c r="Z104" i="36" s="1"/>
  <c r="R92" i="35"/>
  <c r="X104" i="36" s="1"/>
  <c r="Q92" i="35"/>
  <c r="V104" i="36" s="1"/>
  <c r="P92" i="35"/>
  <c r="T104" i="36" s="1"/>
  <c r="O92" i="35"/>
  <c r="R104" i="36" s="1"/>
  <c r="Z88" i="35"/>
  <c r="Y88" i="35"/>
  <c r="X88" i="35"/>
  <c r="W88" i="35"/>
  <c r="V88" i="35"/>
  <c r="U88" i="35"/>
  <c r="T88" i="35"/>
  <c r="S88" i="35"/>
  <c r="R88" i="35"/>
  <c r="Q88" i="35"/>
  <c r="P88" i="35"/>
  <c r="O88" i="35"/>
  <c r="Z87" i="35"/>
  <c r="Y87" i="35"/>
  <c r="X87" i="35"/>
  <c r="W87" i="35"/>
  <c r="V87" i="35"/>
  <c r="U87" i="35"/>
  <c r="T87" i="35"/>
  <c r="S87" i="35"/>
  <c r="R87" i="35"/>
  <c r="Q87" i="35"/>
  <c r="P87" i="35"/>
  <c r="O87" i="35"/>
  <c r="Z86" i="35"/>
  <c r="Y86" i="35"/>
  <c r="X86" i="35"/>
  <c r="W86" i="35"/>
  <c r="V86" i="35"/>
  <c r="U86" i="35"/>
  <c r="T86" i="35"/>
  <c r="S86" i="35"/>
  <c r="R86" i="35"/>
  <c r="Q86" i="35"/>
  <c r="P86" i="35"/>
  <c r="O86" i="35"/>
  <c r="Z85" i="35"/>
  <c r="Y85" i="35"/>
  <c r="X85" i="35"/>
  <c r="W85" i="35"/>
  <c r="V85" i="35"/>
  <c r="U85" i="35"/>
  <c r="T85" i="35"/>
  <c r="S85" i="35"/>
  <c r="R85" i="35"/>
  <c r="Q85" i="35"/>
  <c r="P85" i="35"/>
  <c r="O85" i="35"/>
  <c r="Z84" i="35"/>
  <c r="Y84" i="35"/>
  <c r="X84" i="35"/>
  <c r="W84" i="35"/>
  <c r="V84" i="35"/>
  <c r="U84" i="35"/>
  <c r="T84" i="35"/>
  <c r="S84" i="35"/>
  <c r="R84" i="35"/>
  <c r="Q84" i="35"/>
  <c r="P84" i="35"/>
  <c r="O84" i="35"/>
  <c r="Z82" i="35"/>
  <c r="Y82" i="35"/>
  <c r="X82" i="35"/>
  <c r="W82" i="35"/>
  <c r="V82" i="35"/>
  <c r="U82" i="35"/>
  <c r="T82" i="35"/>
  <c r="S82" i="35"/>
  <c r="R82" i="35"/>
  <c r="Q82" i="35"/>
  <c r="P82" i="35"/>
  <c r="O82" i="35"/>
  <c r="Z81" i="35"/>
  <c r="Y81" i="35"/>
  <c r="X81" i="35"/>
  <c r="W81" i="35"/>
  <c r="V81" i="35"/>
  <c r="U81" i="35"/>
  <c r="T81" i="35"/>
  <c r="S81" i="35"/>
  <c r="R81" i="35"/>
  <c r="Q81" i="35"/>
  <c r="P81" i="35"/>
  <c r="O81" i="35"/>
  <c r="Z80" i="35"/>
  <c r="Y80" i="35"/>
  <c r="X80" i="35"/>
  <c r="W80" i="35"/>
  <c r="V80" i="35"/>
  <c r="U80" i="35"/>
  <c r="T80" i="35"/>
  <c r="S80" i="35"/>
  <c r="R80" i="35"/>
  <c r="Q80" i="35"/>
  <c r="P80" i="35"/>
  <c r="O80" i="35"/>
  <c r="Z79" i="35"/>
  <c r="Y79" i="35"/>
  <c r="X79" i="35"/>
  <c r="W79" i="35"/>
  <c r="V79" i="35"/>
  <c r="U79" i="35"/>
  <c r="T79" i="35"/>
  <c r="S79" i="35"/>
  <c r="R79" i="35"/>
  <c r="Q79" i="35"/>
  <c r="P79" i="35"/>
  <c r="O79" i="35"/>
  <c r="Z78" i="35"/>
  <c r="Y78" i="35"/>
  <c r="X78" i="35"/>
  <c r="W78" i="35"/>
  <c r="V78" i="35"/>
  <c r="U78" i="35"/>
  <c r="T78" i="35"/>
  <c r="S78" i="35"/>
  <c r="R78" i="35"/>
  <c r="Q78" i="35"/>
  <c r="P78" i="35"/>
  <c r="O78" i="35"/>
  <c r="Z76" i="35"/>
  <c r="Y76" i="35"/>
  <c r="X76" i="35"/>
  <c r="W76" i="35"/>
  <c r="V76" i="35"/>
  <c r="U76" i="35"/>
  <c r="T76" i="35"/>
  <c r="S76" i="35"/>
  <c r="R76" i="35"/>
  <c r="Q76" i="35"/>
  <c r="P76" i="35"/>
  <c r="O76" i="35"/>
  <c r="Z75" i="35"/>
  <c r="Y75" i="35"/>
  <c r="X75" i="35"/>
  <c r="W75" i="35"/>
  <c r="V75" i="35"/>
  <c r="U75" i="35"/>
  <c r="T75" i="35"/>
  <c r="S75" i="35"/>
  <c r="R75" i="35"/>
  <c r="Q75" i="35"/>
  <c r="P75" i="35"/>
  <c r="O75" i="35"/>
  <c r="Z74" i="35"/>
  <c r="Y74" i="35"/>
  <c r="X74" i="35"/>
  <c r="W74" i="35"/>
  <c r="V74" i="35"/>
  <c r="U74" i="35"/>
  <c r="T74" i="35"/>
  <c r="S74" i="35"/>
  <c r="R74" i="35"/>
  <c r="Q74" i="35"/>
  <c r="P74" i="35"/>
  <c r="O74" i="35"/>
  <c r="Z73" i="35"/>
  <c r="Y73" i="35"/>
  <c r="X73" i="35"/>
  <c r="W73" i="35"/>
  <c r="V73" i="35"/>
  <c r="U73" i="35"/>
  <c r="T73" i="35"/>
  <c r="S73" i="35"/>
  <c r="R73" i="35"/>
  <c r="Q73" i="35"/>
  <c r="P73" i="35"/>
  <c r="O73" i="35"/>
  <c r="Z71" i="35"/>
  <c r="Y71" i="35"/>
  <c r="X71" i="35"/>
  <c r="W71" i="35"/>
  <c r="V71" i="35"/>
  <c r="U71" i="35"/>
  <c r="T71" i="35"/>
  <c r="S71" i="35"/>
  <c r="R71" i="35"/>
  <c r="Q71" i="35"/>
  <c r="P71" i="35"/>
  <c r="O71" i="35"/>
  <c r="Z70" i="35"/>
  <c r="Y70" i="35"/>
  <c r="X70" i="35"/>
  <c r="W70" i="35"/>
  <c r="V70" i="35"/>
  <c r="U70" i="35"/>
  <c r="T70" i="35"/>
  <c r="S70" i="35"/>
  <c r="R70" i="35"/>
  <c r="Q70" i="35"/>
  <c r="P70" i="35"/>
  <c r="O70" i="35"/>
  <c r="Z69" i="35"/>
  <c r="Y69" i="35"/>
  <c r="X69" i="35"/>
  <c r="W69" i="35"/>
  <c r="V69" i="35"/>
  <c r="U69" i="35"/>
  <c r="T69" i="35"/>
  <c r="S69" i="35"/>
  <c r="R69" i="35"/>
  <c r="Q69" i="35"/>
  <c r="P69" i="35"/>
  <c r="O69" i="35"/>
  <c r="Z66" i="35"/>
  <c r="Y66" i="35"/>
  <c r="X66" i="35"/>
  <c r="W66" i="35"/>
  <c r="V66" i="35"/>
  <c r="U66" i="35"/>
  <c r="T66" i="35"/>
  <c r="S66" i="35"/>
  <c r="R66" i="35"/>
  <c r="Q66" i="35"/>
  <c r="P66" i="35"/>
  <c r="O66" i="35"/>
  <c r="Z65" i="35"/>
  <c r="Y65" i="35"/>
  <c r="X65" i="35"/>
  <c r="W65" i="35"/>
  <c r="V65" i="35"/>
  <c r="U65" i="35"/>
  <c r="T65" i="35"/>
  <c r="S65" i="35"/>
  <c r="R65" i="35"/>
  <c r="Q65" i="35"/>
  <c r="P65" i="35"/>
  <c r="O65" i="35"/>
  <c r="Z64" i="35"/>
  <c r="Y64" i="35"/>
  <c r="X64" i="35"/>
  <c r="W64" i="35"/>
  <c r="V64" i="35"/>
  <c r="U64" i="35"/>
  <c r="T64" i="35"/>
  <c r="S64" i="35"/>
  <c r="R64" i="35"/>
  <c r="Q64" i="35"/>
  <c r="P64" i="35"/>
  <c r="O64" i="35"/>
  <c r="Z63" i="35"/>
  <c r="Y63" i="35"/>
  <c r="X63" i="35"/>
  <c r="W63" i="35"/>
  <c r="V63" i="35"/>
  <c r="U63" i="35"/>
  <c r="T63" i="35"/>
  <c r="S63" i="35"/>
  <c r="R63" i="35"/>
  <c r="Q63" i="35"/>
  <c r="P63" i="35"/>
  <c r="O63" i="35"/>
  <c r="AM47" i="35"/>
  <c r="BN30" i="36" s="1"/>
  <c r="AL47" i="35"/>
  <c r="BL30" i="36" s="1"/>
  <c r="AK47" i="35"/>
  <c r="BJ30" i="36" s="1"/>
  <c r="AJ47" i="35"/>
  <c r="BH30" i="36" s="1"/>
  <c r="AI47" i="35"/>
  <c r="BF30" i="36" s="1"/>
  <c r="AH47" i="35"/>
  <c r="BD30" i="36" s="1"/>
  <c r="AG47" i="35"/>
  <c r="BB30" i="36" s="1"/>
  <c r="AF47" i="35"/>
  <c r="AZ30" i="36" s="1"/>
  <c r="AE47" i="35"/>
  <c r="AX30" i="36" s="1"/>
  <c r="AD47" i="35"/>
  <c r="AV30" i="36" s="1"/>
  <c r="AC47" i="35"/>
  <c r="AT30" i="36" s="1"/>
  <c r="AB47" i="35"/>
  <c r="AR30" i="36" s="1"/>
  <c r="AM44" i="35"/>
  <c r="AL44" i="35"/>
  <c r="AK44" i="35"/>
  <c r="AJ44" i="35"/>
  <c r="AI44" i="35"/>
  <c r="AH44" i="35"/>
  <c r="AG44" i="35"/>
  <c r="AF44" i="35"/>
  <c r="AE44" i="35"/>
  <c r="AD44" i="35"/>
  <c r="AC44" i="35"/>
  <c r="AB44" i="35"/>
  <c r="AM43" i="35"/>
  <c r="AL43" i="35"/>
  <c r="AK43" i="35"/>
  <c r="AJ43" i="35"/>
  <c r="AI43" i="35"/>
  <c r="AH43" i="35"/>
  <c r="AG43" i="35"/>
  <c r="AF43" i="35"/>
  <c r="AE43" i="35"/>
  <c r="AD43" i="35"/>
  <c r="AC43" i="35"/>
  <c r="AB43" i="35"/>
  <c r="AM41" i="35"/>
  <c r="BN24" i="36" s="1"/>
  <c r="AL41" i="35"/>
  <c r="BL24" i="36" s="1"/>
  <c r="AK41" i="35"/>
  <c r="BJ24" i="36" s="1"/>
  <c r="AJ41" i="35"/>
  <c r="BH24" i="36" s="1"/>
  <c r="AI41" i="35"/>
  <c r="BF24" i="36" s="1"/>
  <c r="AH41" i="35"/>
  <c r="BD24" i="36" s="1"/>
  <c r="AG41" i="35"/>
  <c r="BB24" i="36" s="1"/>
  <c r="AF41" i="35"/>
  <c r="AZ24" i="36" s="1"/>
  <c r="AE41" i="35"/>
  <c r="AX24" i="36" s="1"/>
  <c r="AD41" i="35"/>
  <c r="AV24" i="36" s="1"/>
  <c r="AC41" i="35"/>
  <c r="AT24" i="36" s="1"/>
  <c r="AB41" i="35"/>
  <c r="AR24" i="36" s="1"/>
  <c r="AM37" i="35"/>
  <c r="AL37" i="35"/>
  <c r="AK37" i="35"/>
  <c r="AJ37" i="35"/>
  <c r="AI37" i="35"/>
  <c r="AH37" i="35"/>
  <c r="AG37" i="35"/>
  <c r="AF37" i="35"/>
  <c r="AE37" i="35"/>
  <c r="AD37" i="35"/>
  <c r="AC37" i="35"/>
  <c r="AB37" i="35"/>
  <c r="AM36" i="35"/>
  <c r="AL36" i="35"/>
  <c r="AK36" i="35"/>
  <c r="AJ36" i="35"/>
  <c r="AI36" i="35"/>
  <c r="AH36" i="35"/>
  <c r="AG36" i="35"/>
  <c r="AF36" i="35"/>
  <c r="AE36" i="35"/>
  <c r="AD36" i="35"/>
  <c r="AC36" i="35"/>
  <c r="AB36" i="35"/>
  <c r="AM35" i="35"/>
  <c r="AL35" i="35"/>
  <c r="AK35" i="35"/>
  <c r="AJ35" i="35"/>
  <c r="AI35" i="35"/>
  <c r="AH35" i="35"/>
  <c r="AG35" i="35"/>
  <c r="AF35" i="35"/>
  <c r="AE35" i="35"/>
  <c r="AD35" i="35"/>
  <c r="AC35" i="35"/>
  <c r="AB35" i="35"/>
  <c r="AM34" i="35"/>
  <c r="AL34" i="35"/>
  <c r="AK34" i="35"/>
  <c r="AJ34" i="35"/>
  <c r="AI34" i="35"/>
  <c r="AH34" i="35"/>
  <c r="AG34" i="35"/>
  <c r="AF34" i="35"/>
  <c r="AE34" i="35"/>
  <c r="AD34" i="35"/>
  <c r="AC34" i="35"/>
  <c r="AB34" i="35"/>
  <c r="AM33" i="35"/>
  <c r="AL33" i="35"/>
  <c r="AK33" i="35"/>
  <c r="AJ33" i="35"/>
  <c r="AI33" i="35"/>
  <c r="AH33" i="35"/>
  <c r="AG33" i="35"/>
  <c r="AF33" i="35"/>
  <c r="AE33" i="35"/>
  <c r="AD33" i="35"/>
  <c r="AC33" i="35"/>
  <c r="AB33" i="35"/>
  <c r="AM31" i="35"/>
  <c r="AL31" i="35"/>
  <c r="AK31" i="35"/>
  <c r="AJ31" i="35"/>
  <c r="AI31" i="35"/>
  <c r="AH31" i="35"/>
  <c r="AG31" i="35"/>
  <c r="AF31" i="35"/>
  <c r="AE31" i="35"/>
  <c r="AD31" i="35"/>
  <c r="AC31" i="35"/>
  <c r="AB31" i="35"/>
  <c r="AM30" i="35"/>
  <c r="AL30" i="35"/>
  <c r="AK30" i="35"/>
  <c r="AJ30" i="35"/>
  <c r="AI30" i="35"/>
  <c r="AH30" i="35"/>
  <c r="AG30" i="35"/>
  <c r="AF30" i="35"/>
  <c r="AE30" i="35"/>
  <c r="AD30" i="35"/>
  <c r="AC30" i="35"/>
  <c r="AB30" i="35"/>
  <c r="AM29" i="35"/>
  <c r="AL29" i="35"/>
  <c r="AK29" i="35"/>
  <c r="AJ29" i="35"/>
  <c r="AI29" i="35"/>
  <c r="AH29" i="35"/>
  <c r="AG29" i="35"/>
  <c r="AF29" i="35"/>
  <c r="AE29" i="35"/>
  <c r="AD29" i="35"/>
  <c r="AC29" i="35"/>
  <c r="AB29" i="35"/>
  <c r="AM28" i="35"/>
  <c r="AL28" i="35"/>
  <c r="AK28" i="35"/>
  <c r="AJ28" i="35"/>
  <c r="AI28" i="35"/>
  <c r="AH28" i="35"/>
  <c r="AG28" i="35"/>
  <c r="AF28" i="35"/>
  <c r="AE28" i="35"/>
  <c r="AD28" i="35"/>
  <c r="AC28" i="35"/>
  <c r="AB28" i="35"/>
  <c r="AM27" i="35"/>
  <c r="AL27" i="35"/>
  <c r="AK27" i="35"/>
  <c r="AJ27" i="35"/>
  <c r="AI27" i="35"/>
  <c r="AH27" i="35"/>
  <c r="AG27" i="35"/>
  <c r="AF27" i="35"/>
  <c r="AE27" i="35"/>
  <c r="AD27" i="35"/>
  <c r="AC27" i="35"/>
  <c r="AB27" i="35"/>
  <c r="AM25" i="35"/>
  <c r="AL25" i="35"/>
  <c r="AK25" i="35"/>
  <c r="AJ25" i="35"/>
  <c r="AI25" i="35"/>
  <c r="AH25" i="35"/>
  <c r="AG25" i="35"/>
  <c r="AF25" i="35"/>
  <c r="AE25" i="35"/>
  <c r="AD25" i="35"/>
  <c r="AC25" i="35"/>
  <c r="AB25" i="35"/>
  <c r="AM24" i="35"/>
  <c r="AL24" i="35"/>
  <c r="AK24" i="35"/>
  <c r="AJ24" i="35"/>
  <c r="AI24" i="35"/>
  <c r="AH24" i="35"/>
  <c r="AG24" i="35"/>
  <c r="AF24" i="35"/>
  <c r="AE24" i="35"/>
  <c r="AD24" i="35"/>
  <c r="AC24" i="35"/>
  <c r="AB24" i="35"/>
  <c r="AM23" i="35"/>
  <c r="AL23" i="35"/>
  <c r="AK23" i="35"/>
  <c r="AJ23" i="35"/>
  <c r="AI23" i="35"/>
  <c r="AH23" i="35"/>
  <c r="AG23" i="35"/>
  <c r="AF23" i="35"/>
  <c r="AE23" i="35"/>
  <c r="AD23" i="35"/>
  <c r="AC23" i="35"/>
  <c r="AB23" i="35"/>
  <c r="AM22" i="35"/>
  <c r="AL22" i="35"/>
  <c r="AK22" i="35"/>
  <c r="AJ22" i="35"/>
  <c r="AI22" i="35"/>
  <c r="AH22" i="35"/>
  <c r="AG22" i="35"/>
  <c r="AF22" i="35"/>
  <c r="AE22" i="35"/>
  <c r="AD22" i="35"/>
  <c r="AC22" i="35"/>
  <c r="AB22" i="35"/>
  <c r="AM20" i="35"/>
  <c r="AL20" i="35"/>
  <c r="AK20" i="35"/>
  <c r="AJ20" i="35"/>
  <c r="AI20" i="35"/>
  <c r="AH20" i="35"/>
  <c r="AG20" i="35"/>
  <c r="AF20" i="35"/>
  <c r="AE20" i="35"/>
  <c r="AD20" i="35"/>
  <c r="AC20" i="35"/>
  <c r="AB20" i="35"/>
  <c r="AM19" i="35"/>
  <c r="AL19" i="35"/>
  <c r="AK19" i="35"/>
  <c r="AJ19" i="35"/>
  <c r="AI19" i="35"/>
  <c r="AH19" i="35"/>
  <c r="AG19" i="35"/>
  <c r="AF19" i="35"/>
  <c r="AE19" i="35"/>
  <c r="AD19" i="35"/>
  <c r="AC19" i="35"/>
  <c r="AB19" i="35"/>
  <c r="AM18" i="35"/>
  <c r="AL18" i="35"/>
  <c r="AK18" i="35"/>
  <c r="AJ18" i="35"/>
  <c r="AI18" i="35"/>
  <c r="AH18" i="35"/>
  <c r="AG18" i="35"/>
  <c r="AF18" i="35"/>
  <c r="AE18" i="35"/>
  <c r="AD18" i="35"/>
  <c r="AC18" i="35"/>
  <c r="AB18" i="35"/>
  <c r="AM15" i="35"/>
  <c r="AL15" i="35"/>
  <c r="AK15" i="35"/>
  <c r="AJ15" i="35"/>
  <c r="AI15" i="35"/>
  <c r="AH15" i="35"/>
  <c r="AG15" i="35"/>
  <c r="AF15" i="35"/>
  <c r="AE15" i="35"/>
  <c r="AD15" i="35"/>
  <c r="AC15" i="35"/>
  <c r="AB15" i="35"/>
  <c r="AM14" i="35"/>
  <c r="AL14" i="35"/>
  <c r="AK14" i="35"/>
  <c r="AJ14" i="35"/>
  <c r="AI14" i="35"/>
  <c r="AH14" i="35"/>
  <c r="AG14" i="35"/>
  <c r="AF14" i="35"/>
  <c r="AE14" i="35"/>
  <c r="AD14" i="35"/>
  <c r="AC14" i="35"/>
  <c r="AB14" i="35"/>
  <c r="AM13" i="35"/>
  <c r="AL13" i="35"/>
  <c r="AK13" i="35"/>
  <c r="AJ13" i="35"/>
  <c r="AI13" i="35"/>
  <c r="AH13" i="35"/>
  <c r="AG13" i="35"/>
  <c r="AF13" i="35"/>
  <c r="AE13" i="35"/>
  <c r="AD13" i="35"/>
  <c r="AC13" i="35"/>
  <c r="AB13" i="35"/>
  <c r="AM12" i="35"/>
  <c r="AL12" i="35"/>
  <c r="AK12" i="35"/>
  <c r="AJ12" i="35"/>
  <c r="AI12" i="35"/>
  <c r="AH12" i="35"/>
  <c r="AG12" i="35"/>
  <c r="AF12" i="35"/>
  <c r="AE12" i="35"/>
  <c r="AD12" i="35"/>
  <c r="AC12" i="35"/>
  <c r="AB12" i="35"/>
  <c r="AM11" i="35"/>
  <c r="AL11" i="35"/>
  <c r="AK11" i="35"/>
  <c r="AJ11" i="35"/>
  <c r="AI11" i="35"/>
  <c r="AH11" i="35"/>
  <c r="AG11" i="35"/>
  <c r="AF11" i="35"/>
  <c r="AE11" i="35"/>
  <c r="AD11" i="35"/>
  <c r="AC11" i="35"/>
  <c r="AB11" i="35"/>
  <c r="AC57" i="30"/>
  <c r="AC3" i="30"/>
  <c r="W3" i="29"/>
  <c r="T3" i="28"/>
  <c r="AC4" i="6"/>
  <c r="AD4" i="22"/>
  <c r="Q3" i="27"/>
  <c r="AA199" i="26"/>
  <c r="AA150" i="26"/>
  <c r="AA101" i="26"/>
  <c r="AA52" i="26"/>
  <c r="AA3" i="26"/>
  <c r="T2" i="25"/>
  <c r="T2" i="17"/>
  <c r="AI53" i="15"/>
  <c r="AI2" i="15"/>
  <c r="U4" i="16"/>
  <c r="AA2" i="33"/>
  <c r="Y2" i="24"/>
  <c r="AI2" i="34"/>
  <c r="AF9" i="35"/>
  <c r="AT47" i="35"/>
  <c r="Z47" i="35" s="1"/>
  <c r="AN30" i="36" s="1"/>
  <c r="BA45" i="35"/>
  <c r="AZ45" i="35"/>
  <c r="AY45" i="35"/>
  <c r="AX45" i="35"/>
  <c r="AW45" i="35"/>
  <c r="AV45" i="35"/>
  <c r="AU45" i="35"/>
  <c r="AT44" i="35"/>
  <c r="Z44" i="35" s="1"/>
  <c r="AT43" i="35"/>
  <c r="Z43" i="35" s="1"/>
  <c r="AT41" i="35"/>
  <c r="Z41" i="35" s="1"/>
  <c r="AN24" i="36" s="1"/>
  <c r="BA39" i="35"/>
  <c r="AZ39" i="35"/>
  <c r="AY39" i="35"/>
  <c r="AX39" i="35"/>
  <c r="AW39" i="35"/>
  <c r="AV39" i="35"/>
  <c r="AU39" i="35"/>
  <c r="AT38" i="35"/>
  <c r="AT37" i="35"/>
  <c r="Z37" i="35" s="1"/>
  <c r="AT36" i="35"/>
  <c r="X36" i="35" s="1"/>
  <c r="AT35" i="35"/>
  <c r="Z35" i="35" s="1"/>
  <c r="AT34" i="35"/>
  <c r="Y34" i="35" s="1"/>
  <c r="AT33" i="35"/>
  <c r="Z33" i="35" s="1"/>
  <c r="BA32" i="35"/>
  <c r="AZ32" i="35"/>
  <c r="AY32" i="35"/>
  <c r="AX32" i="35"/>
  <c r="AW32" i="35"/>
  <c r="AM83" i="35" s="1"/>
  <c r="AV32" i="35"/>
  <c r="Z83" i="35" s="1"/>
  <c r="AU32" i="35"/>
  <c r="AM32" i="35" s="1"/>
  <c r="AT31" i="35"/>
  <c r="Z31" i="35" s="1"/>
  <c r="AT30" i="35"/>
  <c r="Z30" i="35" s="1"/>
  <c r="AT29" i="35"/>
  <c r="Z29" i="35" s="1"/>
  <c r="AT28" i="35"/>
  <c r="Z28" i="35" s="1"/>
  <c r="AT27" i="35"/>
  <c r="Z27" i="35" s="1"/>
  <c r="BA26" i="35"/>
  <c r="AZ26" i="35"/>
  <c r="AY26" i="35"/>
  <c r="AX26" i="35"/>
  <c r="AW26" i="35"/>
  <c r="AV26" i="35"/>
  <c r="Z77" i="35" s="1"/>
  <c r="AU26" i="35"/>
  <c r="AM26" i="35" s="1"/>
  <c r="AT25" i="35"/>
  <c r="Z25" i="35" s="1"/>
  <c r="AT24" i="35"/>
  <c r="Z24" i="35" s="1"/>
  <c r="AT23" i="35"/>
  <c r="Z23" i="35" s="1"/>
  <c r="AT22" i="35"/>
  <c r="Z22" i="35" s="1"/>
  <c r="AT20" i="35"/>
  <c r="Z20" i="35" s="1"/>
  <c r="AT19" i="35"/>
  <c r="Y19" i="35" s="1"/>
  <c r="AT18" i="35"/>
  <c r="Y18" i="35" s="1"/>
  <c r="BA16" i="35"/>
  <c r="AZ16" i="35"/>
  <c r="AY16" i="35"/>
  <c r="AX16" i="35"/>
  <c r="AW16" i="35"/>
  <c r="AW42" i="35" s="1"/>
  <c r="AM93" i="35" s="1"/>
  <c r="AV16" i="35"/>
  <c r="AU16" i="35"/>
  <c r="AM16" i="35" s="1"/>
  <c r="AT15" i="35"/>
  <c r="Z15" i="35" s="1"/>
  <c r="AT14" i="35"/>
  <c r="Z14" i="35" s="1"/>
  <c r="AT13" i="35"/>
  <c r="Z13" i="35" s="1"/>
  <c r="AT12" i="35"/>
  <c r="Z12" i="35" s="1"/>
  <c r="AT11" i="35"/>
  <c r="Y11" i="35" s="1"/>
  <c r="P92" i="26"/>
  <c r="K92" i="26"/>
  <c r="AD43" i="26"/>
  <c r="AA43" i="26"/>
  <c r="V43" i="26"/>
  <c r="P43" i="26"/>
  <c r="K43" i="26"/>
  <c r="BA10" i="35"/>
  <c r="AZ10" i="35"/>
  <c r="AY10" i="35"/>
  <c r="AX10" i="35"/>
  <c r="AW10" i="35"/>
  <c r="AV10" i="35"/>
  <c r="AU10" i="35"/>
  <c r="AI111" i="44" l="1"/>
  <c r="AI63" i="43"/>
  <c r="AI110" i="44"/>
  <c r="AI62" i="43"/>
  <c r="AI109" i="44"/>
  <c r="AI61" i="43"/>
  <c r="AI108" i="44"/>
  <c r="AI60" i="43"/>
  <c r="AI107" i="44"/>
  <c r="AI59" i="43"/>
  <c r="AI105" i="44"/>
  <c r="AI57" i="43"/>
  <c r="AI106" i="44"/>
  <c r="AI58" i="43"/>
  <c r="O77" i="35"/>
  <c r="S77" i="35"/>
  <c r="W77" i="35"/>
  <c r="Q77" i="35"/>
  <c r="U77" i="35"/>
  <c r="Y77" i="35"/>
  <c r="Q15" i="35"/>
  <c r="Y15" i="35"/>
  <c r="R18" i="35"/>
  <c r="V18" i="35"/>
  <c r="Z18" i="35"/>
  <c r="O23" i="35"/>
  <c r="S23" i="35"/>
  <c r="W23" i="35"/>
  <c r="O25" i="35"/>
  <c r="S25" i="35"/>
  <c r="W25" i="35"/>
  <c r="U15" i="35"/>
  <c r="P18" i="35"/>
  <c r="T18" i="35"/>
  <c r="X18" i="35"/>
  <c r="S20" i="35"/>
  <c r="Q23" i="35"/>
  <c r="U23" i="35"/>
  <c r="Y23" i="35"/>
  <c r="Q25" i="35"/>
  <c r="U25" i="35"/>
  <c r="Y25" i="35"/>
  <c r="AT26" i="35"/>
  <c r="AM128" i="35"/>
  <c r="AK128" i="35"/>
  <c r="AI128" i="35"/>
  <c r="AG128" i="35"/>
  <c r="AE128" i="35"/>
  <c r="AC128" i="35"/>
  <c r="AL128" i="35"/>
  <c r="AJ128" i="35"/>
  <c r="AH128" i="35"/>
  <c r="AF128" i="35"/>
  <c r="AD128" i="35"/>
  <c r="AB128" i="35"/>
  <c r="AM179" i="35"/>
  <c r="AK179" i="35"/>
  <c r="AI179" i="35"/>
  <c r="AG179" i="35"/>
  <c r="AE179" i="35"/>
  <c r="AC179" i="35"/>
  <c r="AL179" i="35"/>
  <c r="AJ179" i="35"/>
  <c r="AH179" i="35"/>
  <c r="AF179" i="35"/>
  <c r="AD179" i="35"/>
  <c r="AB179" i="35"/>
  <c r="AM134" i="35"/>
  <c r="AK134" i="35"/>
  <c r="AI134" i="35"/>
  <c r="AG134" i="35"/>
  <c r="AE134" i="35"/>
  <c r="AC134" i="35"/>
  <c r="AL134" i="35"/>
  <c r="AJ134" i="35"/>
  <c r="AH134" i="35"/>
  <c r="AF134" i="35"/>
  <c r="AD134" i="35"/>
  <c r="AB134" i="35"/>
  <c r="AM185" i="35"/>
  <c r="AK185" i="35"/>
  <c r="AI185" i="35"/>
  <c r="AG185" i="35"/>
  <c r="AE185" i="35"/>
  <c r="AC185" i="35"/>
  <c r="AL185" i="35"/>
  <c r="AJ185" i="35"/>
  <c r="AH185" i="35"/>
  <c r="AF185" i="35"/>
  <c r="AD185" i="35"/>
  <c r="AB185" i="35"/>
  <c r="Z147" i="35"/>
  <c r="AN184" i="36" s="1"/>
  <c r="X147" i="35"/>
  <c r="AJ184" i="36" s="1"/>
  <c r="V147" i="35"/>
  <c r="AF184" i="36" s="1"/>
  <c r="T147" i="35"/>
  <c r="AB184" i="36" s="1"/>
  <c r="R147" i="35"/>
  <c r="X184" i="36" s="1"/>
  <c r="P147" i="35"/>
  <c r="T184" i="36" s="1"/>
  <c r="Y147" i="35"/>
  <c r="AL184" i="36" s="1"/>
  <c r="W147" i="35"/>
  <c r="AH184" i="36" s="1"/>
  <c r="U147" i="35"/>
  <c r="AD184" i="36" s="1"/>
  <c r="S147" i="35"/>
  <c r="Z184" i="36" s="1"/>
  <c r="Q147" i="35"/>
  <c r="V184" i="36" s="1"/>
  <c r="O147" i="35"/>
  <c r="R184" i="36" s="1"/>
  <c r="Z198" i="35"/>
  <c r="AN262" i="36" s="1"/>
  <c r="X198" i="35"/>
  <c r="AJ262" i="36" s="1"/>
  <c r="V198" i="35"/>
  <c r="AF262" i="36" s="1"/>
  <c r="T198" i="35"/>
  <c r="AB262" i="36" s="1"/>
  <c r="R198" i="35"/>
  <c r="X262" i="36" s="1"/>
  <c r="P198" i="35"/>
  <c r="T262" i="36" s="1"/>
  <c r="Y198" i="35"/>
  <c r="AL262" i="36" s="1"/>
  <c r="W198" i="35"/>
  <c r="AH262" i="36" s="1"/>
  <c r="U198" i="35"/>
  <c r="AD262" i="36" s="1"/>
  <c r="S198" i="35"/>
  <c r="Z262" i="36" s="1"/>
  <c r="Q198" i="35"/>
  <c r="V262" i="36" s="1"/>
  <c r="O198" i="35"/>
  <c r="R262" i="36" s="1"/>
  <c r="P19" i="35"/>
  <c r="R19" i="35"/>
  <c r="T19" i="35"/>
  <c r="V19" i="35"/>
  <c r="X19" i="35"/>
  <c r="Z19" i="35"/>
  <c r="O22" i="35"/>
  <c r="Q22" i="35"/>
  <c r="S22" i="35"/>
  <c r="U22" i="35"/>
  <c r="W22" i="35"/>
  <c r="Y22" i="35"/>
  <c r="O24" i="35"/>
  <c r="Q24" i="35"/>
  <c r="S24" i="35"/>
  <c r="U24" i="35"/>
  <c r="W24" i="35"/>
  <c r="Y24" i="35"/>
  <c r="AB26" i="35"/>
  <c r="AD26" i="35"/>
  <c r="AF26" i="35"/>
  <c r="AH26" i="35"/>
  <c r="AJ26" i="35"/>
  <c r="AL26" i="35"/>
  <c r="AB77" i="35"/>
  <c r="AD77" i="35"/>
  <c r="AF77" i="35"/>
  <c r="AH77" i="35"/>
  <c r="AJ77" i="35"/>
  <c r="AL77" i="35"/>
  <c r="Z128" i="35"/>
  <c r="X128" i="35"/>
  <c r="V128" i="35"/>
  <c r="T128" i="35"/>
  <c r="R128" i="35"/>
  <c r="P128" i="35"/>
  <c r="Y128" i="35"/>
  <c r="W128" i="35"/>
  <c r="U128" i="35"/>
  <c r="S128" i="35"/>
  <c r="Q128" i="35"/>
  <c r="O128" i="35"/>
  <c r="Z179" i="35"/>
  <c r="X179" i="35"/>
  <c r="V179" i="35"/>
  <c r="T179" i="35"/>
  <c r="R179" i="35"/>
  <c r="P179" i="35"/>
  <c r="Y179" i="35"/>
  <c r="W179" i="35"/>
  <c r="U179" i="35"/>
  <c r="S179" i="35"/>
  <c r="Q179" i="35"/>
  <c r="O179" i="35"/>
  <c r="Z134" i="35"/>
  <c r="X134" i="35"/>
  <c r="V134" i="35"/>
  <c r="T134" i="35"/>
  <c r="R134" i="35"/>
  <c r="P134" i="35"/>
  <c r="Y134" i="35"/>
  <c r="W134" i="35"/>
  <c r="U134" i="35"/>
  <c r="S134" i="35"/>
  <c r="Q134" i="35"/>
  <c r="O134" i="35"/>
  <c r="Z185" i="35"/>
  <c r="X185" i="35"/>
  <c r="V185" i="35"/>
  <c r="T185" i="35"/>
  <c r="R185" i="35"/>
  <c r="P185" i="35"/>
  <c r="Y185" i="35"/>
  <c r="W185" i="35"/>
  <c r="U185" i="35"/>
  <c r="S185" i="35"/>
  <c r="Q185" i="35"/>
  <c r="O185" i="35"/>
  <c r="AM147" i="35"/>
  <c r="BN184" i="36" s="1"/>
  <c r="AK147" i="35"/>
  <c r="BJ184" i="36" s="1"/>
  <c r="AI147" i="35"/>
  <c r="BF184" i="36" s="1"/>
  <c r="AG147" i="35"/>
  <c r="BB184" i="36" s="1"/>
  <c r="AE147" i="35"/>
  <c r="AX184" i="36" s="1"/>
  <c r="AC147" i="35"/>
  <c r="AT184" i="36" s="1"/>
  <c r="AL147" i="35"/>
  <c r="BL184" i="36" s="1"/>
  <c r="AJ147" i="35"/>
  <c r="BH184" i="36" s="1"/>
  <c r="AH147" i="35"/>
  <c r="BD184" i="36" s="1"/>
  <c r="AF147" i="35"/>
  <c r="AZ184" i="36" s="1"/>
  <c r="AD147" i="35"/>
  <c r="AV184" i="36" s="1"/>
  <c r="AB147" i="35"/>
  <c r="AR184" i="36" s="1"/>
  <c r="AM198" i="35"/>
  <c r="BN262" i="36" s="1"/>
  <c r="AK198" i="35"/>
  <c r="BJ262" i="36" s="1"/>
  <c r="AI198" i="35"/>
  <c r="BF262" i="36" s="1"/>
  <c r="AG198" i="35"/>
  <c r="BB262" i="36" s="1"/>
  <c r="AE198" i="35"/>
  <c r="AX262" i="36" s="1"/>
  <c r="AC198" i="35"/>
  <c r="AT262" i="36" s="1"/>
  <c r="AL198" i="35"/>
  <c r="BL262" i="36" s="1"/>
  <c r="AJ198" i="35"/>
  <c r="BH262" i="36" s="1"/>
  <c r="AH198" i="35"/>
  <c r="BD262" i="36" s="1"/>
  <c r="AF198" i="35"/>
  <c r="AZ262" i="36" s="1"/>
  <c r="AD198" i="35"/>
  <c r="AV262" i="36" s="1"/>
  <c r="AB198" i="35"/>
  <c r="AR262" i="36" s="1"/>
  <c r="O15" i="35"/>
  <c r="S15" i="35"/>
  <c r="W15" i="35"/>
  <c r="O18" i="35"/>
  <c r="Q18" i="35"/>
  <c r="S18" i="35"/>
  <c r="U18" i="35"/>
  <c r="W18" i="35"/>
  <c r="O19" i="35"/>
  <c r="Q19" i="35"/>
  <c r="S19" i="35"/>
  <c r="U19" i="35"/>
  <c r="W19" i="35"/>
  <c r="O20" i="35"/>
  <c r="W20" i="35"/>
  <c r="P22" i="35"/>
  <c r="R22" i="35"/>
  <c r="T22" i="35"/>
  <c r="V22" i="35"/>
  <c r="X22" i="35"/>
  <c r="P23" i="35"/>
  <c r="R23" i="35"/>
  <c r="T23" i="35"/>
  <c r="V23" i="35"/>
  <c r="X23" i="35"/>
  <c r="P24" i="35"/>
  <c r="R24" i="35"/>
  <c r="T24" i="35"/>
  <c r="V24" i="35"/>
  <c r="X24" i="35"/>
  <c r="P25" i="35"/>
  <c r="R25" i="35"/>
  <c r="T25" i="35"/>
  <c r="V25" i="35"/>
  <c r="X25" i="35"/>
  <c r="AC26" i="35"/>
  <c r="AE26" i="35"/>
  <c r="AG26" i="35"/>
  <c r="AI26" i="35"/>
  <c r="AK26" i="35"/>
  <c r="P77" i="35"/>
  <c r="R77" i="35"/>
  <c r="T77" i="35"/>
  <c r="V77" i="35"/>
  <c r="X77" i="35"/>
  <c r="AC77" i="35"/>
  <c r="AE77" i="35"/>
  <c r="AG77" i="35"/>
  <c r="AI77" i="35"/>
  <c r="AK77" i="35"/>
  <c r="AM77" i="35"/>
  <c r="O47" i="35"/>
  <c r="R30" i="36" s="1"/>
  <c r="Q47" i="35"/>
  <c r="V30" i="36" s="1"/>
  <c r="S47" i="35"/>
  <c r="Z30" i="36" s="1"/>
  <c r="U47" i="35"/>
  <c r="AD30" i="36" s="1"/>
  <c r="W47" i="35"/>
  <c r="AH30" i="36" s="1"/>
  <c r="Y47" i="35"/>
  <c r="AL30" i="36" s="1"/>
  <c r="P47" i="35"/>
  <c r="T30" i="36" s="1"/>
  <c r="R47" i="35"/>
  <c r="X30" i="36" s="1"/>
  <c r="T47" i="35"/>
  <c r="AB30" i="36" s="1"/>
  <c r="V47" i="35"/>
  <c r="AF30" i="36" s="1"/>
  <c r="X47" i="35"/>
  <c r="AJ30" i="36" s="1"/>
  <c r="H24" i="33"/>
  <c r="O43" i="35"/>
  <c r="Q43" i="35"/>
  <c r="S43" i="35"/>
  <c r="U43" i="35"/>
  <c r="W43" i="35"/>
  <c r="Y43" i="35"/>
  <c r="P43" i="35"/>
  <c r="R43" i="35"/>
  <c r="T43" i="35"/>
  <c r="V43" i="35"/>
  <c r="X43" i="35"/>
  <c r="O41" i="35"/>
  <c r="R24" i="36" s="1"/>
  <c r="Q41" i="35"/>
  <c r="V24" i="36" s="1"/>
  <c r="S41" i="35"/>
  <c r="Z24" i="36" s="1"/>
  <c r="U41" i="35"/>
  <c r="AD24" i="36" s="1"/>
  <c r="W41" i="35"/>
  <c r="AH24" i="36" s="1"/>
  <c r="Y41" i="35"/>
  <c r="AL24" i="36" s="1"/>
  <c r="P41" i="35"/>
  <c r="T24" i="36" s="1"/>
  <c r="R41" i="35"/>
  <c r="X24" i="36" s="1"/>
  <c r="T41" i="35"/>
  <c r="AB24" i="36" s="1"/>
  <c r="V41" i="35"/>
  <c r="AF24" i="36" s="1"/>
  <c r="X41" i="35"/>
  <c r="AJ24" i="36" s="1"/>
  <c r="AV40" i="35"/>
  <c r="P34" i="35"/>
  <c r="R34" i="35"/>
  <c r="T34" i="35"/>
  <c r="V34" i="35"/>
  <c r="X34" i="35"/>
  <c r="Z34" i="35"/>
  <c r="O34" i="35"/>
  <c r="Q34" i="35"/>
  <c r="S34" i="35"/>
  <c r="U34" i="35"/>
  <c r="W34" i="35"/>
  <c r="Q33" i="35"/>
  <c r="O33" i="35"/>
  <c r="S33" i="35"/>
  <c r="U33" i="35"/>
  <c r="W33" i="35"/>
  <c r="Y33" i="35"/>
  <c r="P33" i="35"/>
  <c r="R33" i="35"/>
  <c r="T33" i="35"/>
  <c r="V33" i="35"/>
  <c r="X33" i="35"/>
  <c r="O31" i="35"/>
  <c r="Q31" i="35"/>
  <c r="S31" i="35"/>
  <c r="U31" i="35"/>
  <c r="W31" i="35"/>
  <c r="Y31" i="35"/>
  <c r="P31" i="35"/>
  <c r="R31" i="35"/>
  <c r="T31" i="35"/>
  <c r="V31" i="35"/>
  <c r="X31" i="35"/>
  <c r="O30" i="35"/>
  <c r="Q30" i="35"/>
  <c r="S30" i="35"/>
  <c r="U30" i="35"/>
  <c r="W30" i="35"/>
  <c r="Y30" i="35"/>
  <c r="AB83" i="35"/>
  <c r="AF83" i="35"/>
  <c r="AJ83" i="35"/>
  <c r="P30" i="35"/>
  <c r="R30" i="35"/>
  <c r="T30" i="35"/>
  <c r="V30" i="35"/>
  <c r="X30" i="35"/>
  <c r="AD83" i="35"/>
  <c r="AH83" i="35"/>
  <c r="AL83" i="35"/>
  <c r="AC83" i="35"/>
  <c r="AE83" i="35"/>
  <c r="AG83" i="35"/>
  <c r="AI83" i="35"/>
  <c r="AK83" i="35"/>
  <c r="O83" i="35"/>
  <c r="S83" i="35"/>
  <c r="W83" i="35"/>
  <c r="Q83" i="35"/>
  <c r="U83" i="35"/>
  <c r="Y83" i="35"/>
  <c r="O29" i="35"/>
  <c r="Q29" i="35"/>
  <c r="S29" i="35"/>
  <c r="U29" i="35"/>
  <c r="W29" i="35"/>
  <c r="Y29" i="35"/>
  <c r="P29" i="35"/>
  <c r="R29" i="35"/>
  <c r="T29" i="35"/>
  <c r="V29" i="35"/>
  <c r="X29" i="35"/>
  <c r="O27" i="35"/>
  <c r="Q27" i="35"/>
  <c r="S27" i="35"/>
  <c r="U27" i="35"/>
  <c r="W27" i="35"/>
  <c r="Y27" i="35"/>
  <c r="P27" i="35"/>
  <c r="R27" i="35"/>
  <c r="T27" i="35"/>
  <c r="V27" i="35"/>
  <c r="X27" i="35"/>
  <c r="Q20" i="35"/>
  <c r="U20" i="35"/>
  <c r="Y20" i="35"/>
  <c r="P20" i="35"/>
  <c r="R20" i="35"/>
  <c r="T20" i="35"/>
  <c r="V20" i="35"/>
  <c r="X20" i="35"/>
  <c r="S13" i="35"/>
  <c r="O67" i="35"/>
  <c r="S67" i="35"/>
  <c r="W67" i="35"/>
  <c r="O13" i="35"/>
  <c r="W13" i="35"/>
  <c r="Q67" i="35"/>
  <c r="U67" i="35"/>
  <c r="Y67" i="35"/>
  <c r="Q13" i="35"/>
  <c r="U13" i="35"/>
  <c r="Y13" i="35"/>
  <c r="AY40" i="35"/>
  <c r="AL118" i="35"/>
  <c r="AJ118" i="35"/>
  <c r="AH118" i="35"/>
  <c r="AF118" i="35"/>
  <c r="AD118" i="35"/>
  <c r="AB118" i="35"/>
  <c r="AM118" i="35"/>
  <c r="AK118" i="35"/>
  <c r="AI118" i="35"/>
  <c r="AG118" i="35"/>
  <c r="AE118" i="35"/>
  <c r="AC118" i="35"/>
  <c r="BA42" i="35"/>
  <c r="AJ195" i="35" s="1"/>
  <c r="AL169" i="35"/>
  <c r="AJ169" i="35"/>
  <c r="AH169" i="35"/>
  <c r="AF169" i="35"/>
  <c r="AD169" i="35"/>
  <c r="AB169" i="35"/>
  <c r="AM169" i="35"/>
  <c r="AK169" i="35"/>
  <c r="AI169" i="35"/>
  <c r="AG169" i="35"/>
  <c r="AE169" i="35"/>
  <c r="AC169" i="35"/>
  <c r="O12" i="35"/>
  <c r="Q12" i="35"/>
  <c r="S12" i="35"/>
  <c r="U12" i="35"/>
  <c r="W12" i="35"/>
  <c r="Y12" i="35"/>
  <c r="O14" i="35"/>
  <c r="Q14" i="35"/>
  <c r="S14" i="35"/>
  <c r="U14" i="35"/>
  <c r="W14" i="35"/>
  <c r="Y14" i="35"/>
  <c r="AB16" i="35"/>
  <c r="AD16" i="35"/>
  <c r="AF16" i="35"/>
  <c r="AH16" i="35"/>
  <c r="AJ16" i="35"/>
  <c r="AL16" i="35"/>
  <c r="AB67" i="35"/>
  <c r="AD67" i="35"/>
  <c r="AF67" i="35"/>
  <c r="AH67" i="35"/>
  <c r="AJ67" i="35"/>
  <c r="AL67" i="35"/>
  <c r="AX42" i="35"/>
  <c r="W144" i="35" s="1"/>
  <c r="Y118" i="35"/>
  <c r="W118" i="35"/>
  <c r="U118" i="35"/>
  <c r="S118" i="35"/>
  <c r="Q118" i="35"/>
  <c r="O118" i="35"/>
  <c r="Z118" i="35"/>
  <c r="X118" i="35"/>
  <c r="V118" i="35"/>
  <c r="T118" i="35"/>
  <c r="R118" i="35"/>
  <c r="P118" i="35"/>
  <c r="AZ42" i="35"/>
  <c r="Y195" i="35" s="1"/>
  <c r="Y169" i="35"/>
  <c r="W169" i="35"/>
  <c r="U169" i="35"/>
  <c r="S169" i="35"/>
  <c r="Q169" i="35"/>
  <c r="O169" i="35"/>
  <c r="Z169" i="35"/>
  <c r="X169" i="35"/>
  <c r="V169" i="35"/>
  <c r="T169" i="35"/>
  <c r="R169" i="35"/>
  <c r="P169" i="35"/>
  <c r="P12" i="35"/>
  <c r="R12" i="35"/>
  <c r="T12" i="35"/>
  <c r="V12" i="35"/>
  <c r="X12" i="35"/>
  <c r="P13" i="35"/>
  <c r="R13" i="35"/>
  <c r="T13" i="35"/>
  <c r="V13" i="35"/>
  <c r="X13" i="35"/>
  <c r="P14" i="35"/>
  <c r="R14" i="35"/>
  <c r="T14" i="35"/>
  <c r="V14" i="35"/>
  <c r="X14" i="35"/>
  <c r="P15" i="35"/>
  <c r="R15" i="35"/>
  <c r="T15" i="35"/>
  <c r="V15" i="35"/>
  <c r="X15" i="35"/>
  <c r="AC16" i="35"/>
  <c r="AE16" i="35"/>
  <c r="AG16" i="35"/>
  <c r="AI16" i="35"/>
  <c r="AK16" i="35"/>
  <c r="P67" i="35"/>
  <c r="R67" i="35"/>
  <c r="T67" i="35"/>
  <c r="V67" i="35"/>
  <c r="X67" i="35"/>
  <c r="Z67" i="35"/>
  <c r="AC67" i="35"/>
  <c r="AE67" i="35"/>
  <c r="AG67" i="35"/>
  <c r="AI67" i="35"/>
  <c r="AK67" i="35"/>
  <c r="AM67" i="35"/>
  <c r="O28" i="35"/>
  <c r="S28" i="35"/>
  <c r="W28" i="35"/>
  <c r="Q28" i="35"/>
  <c r="U28" i="35"/>
  <c r="Y28" i="35"/>
  <c r="P83" i="35"/>
  <c r="R83" i="35"/>
  <c r="T83" i="35"/>
  <c r="V83" i="35"/>
  <c r="X83" i="35"/>
  <c r="AB32" i="35"/>
  <c r="AD32" i="35"/>
  <c r="AF32" i="35"/>
  <c r="AH32" i="35"/>
  <c r="AJ32" i="35"/>
  <c r="AL32" i="35"/>
  <c r="AU40" i="35"/>
  <c r="AT32" i="35"/>
  <c r="P28" i="35"/>
  <c r="R28" i="35"/>
  <c r="T28" i="35"/>
  <c r="V28" i="35"/>
  <c r="X28" i="35"/>
  <c r="AC32" i="35"/>
  <c r="AE32" i="35"/>
  <c r="AG32" i="35"/>
  <c r="AI32" i="35"/>
  <c r="AK32" i="35"/>
  <c r="Y144" i="35"/>
  <c r="W195" i="35"/>
  <c r="S195" i="35"/>
  <c r="O195" i="35"/>
  <c r="X195" i="35"/>
  <c r="T195" i="35"/>
  <c r="P195" i="35"/>
  <c r="AB93" i="35"/>
  <c r="AD93" i="35"/>
  <c r="AF93" i="35"/>
  <c r="AH93" i="35"/>
  <c r="AJ93" i="35"/>
  <c r="AL93" i="35"/>
  <c r="AL195" i="35"/>
  <c r="AH195" i="35"/>
  <c r="AD195" i="35"/>
  <c r="AM195" i="35"/>
  <c r="AI195" i="35"/>
  <c r="AE195" i="35"/>
  <c r="AC93" i="35"/>
  <c r="AE93" i="35"/>
  <c r="AG93" i="35"/>
  <c r="AI93" i="35"/>
  <c r="AK93" i="35"/>
  <c r="AM45" i="35"/>
  <c r="BN26" i="36" s="1"/>
  <c r="AB96" i="35"/>
  <c r="AR106" i="36" s="1"/>
  <c r="AD96" i="35"/>
  <c r="AV106" i="36" s="1"/>
  <c r="AF96" i="35"/>
  <c r="AZ106" i="36" s="1"/>
  <c r="AH96" i="35"/>
  <c r="BD106" i="36" s="1"/>
  <c r="AJ96" i="35"/>
  <c r="BH106" i="36" s="1"/>
  <c r="AL96" i="35"/>
  <c r="BL106" i="36" s="1"/>
  <c r="AC96" i="35"/>
  <c r="AT106" i="36" s="1"/>
  <c r="AE96" i="35"/>
  <c r="AX106" i="36" s="1"/>
  <c r="AG96" i="35"/>
  <c r="BB106" i="36" s="1"/>
  <c r="AI96" i="35"/>
  <c r="BF106" i="36" s="1"/>
  <c r="AK96" i="35"/>
  <c r="BJ106" i="36" s="1"/>
  <c r="AM96" i="35"/>
  <c r="BN106" i="36" s="1"/>
  <c r="O96" i="35"/>
  <c r="R106" i="36" s="1"/>
  <c r="Q96" i="35"/>
  <c r="V106" i="36" s="1"/>
  <c r="S96" i="35"/>
  <c r="Z106" i="36" s="1"/>
  <c r="U96" i="35"/>
  <c r="AD106" i="36" s="1"/>
  <c r="W96" i="35"/>
  <c r="AH106" i="36" s="1"/>
  <c r="Y96" i="35"/>
  <c r="AL106" i="36" s="1"/>
  <c r="P96" i="35"/>
  <c r="T106" i="36" s="1"/>
  <c r="R96" i="35"/>
  <c r="X106" i="36" s="1"/>
  <c r="T96" i="35"/>
  <c r="AB106" i="36" s="1"/>
  <c r="V96" i="35"/>
  <c r="AF106" i="36" s="1"/>
  <c r="X96" i="35"/>
  <c r="AJ106" i="36" s="1"/>
  <c r="Z96" i="35"/>
  <c r="AN106" i="36" s="1"/>
  <c r="AT45" i="35"/>
  <c r="O44" i="35"/>
  <c r="Q44" i="35"/>
  <c r="S44" i="35"/>
  <c r="U44" i="35"/>
  <c r="W44" i="35"/>
  <c r="Y44" i="35"/>
  <c r="AB45" i="35"/>
  <c r="AR26" i="36" s="1"/>
  <c r="AD45" i="35"/>
  <c r="AV26" i="36" s="1"/>
  <c r="AF45" i="35"/>
  <c r="AZ26" i="36" s="1"/>
  <c r="AH45" i="35"/>
  <c r="BD26" i="36" s="1"/>
  <c r="AJ45" i="35"/>
  <c r="BH26" i="36" s="1"/>
  <c r="AL45" i="35"/>
  <c r="BL26" i="36" s="1"/>
  <c r="P44" i="35"/>
  <c r="R44" i="35"/>
  <c r="T44" i="35"/>
  <c r="V44" i="35"/>
  <c r="X44" i="35"/>
  <c r="AC45" i="35"/>
  <c r="AT26" i="36" s="1"/>
  <c r="AE45" i="35"/>
  <c r="AX26" i="36" s="1"/>
  <c r="AG45" i="35"/>
  <c r="BB26" i="36" s="1"/>
  <c r="AI45" i="35"/>
  <c r="BF26" i="36" s="1"/>
  <c r="AK45" i="35"/>
  <c r="BJ26" i="36" s="1"/>
  <c r="O35" i="35"/>
  <c r="Q35" i="35"/>
  <c r="S35" i="35"/>
  <c r="U35" i="35"/>
  <c r="W35" i="35"/>
  <c r="Y35" i="35"/>
  <c r="P35" i="35"/>
  <c r="R35" i="35"/>
  <c r="T35" i="35"/>
  <c r="V35" i="35"/>
  <c r="X35" i="35"/>
  <c r="AM192" i="35"/>
  <c r="AK192" i="35"/>
  <c r="AI192" i="35"/>
  <c r="AG192" i="35"/>
  <c r="AE192" i="35"/>
  <c r="AC192" i="35"/>
  <c r="AL192" i="35"/>
  <c r="AJ192" i="35"/>
  <c r="AH192" i="35"/>
  <c r="AF192" i="35"/>
  <c r="AD192" i="35"/>
  <c r="AB192" i="35"/>
  <c r="Z192" i="35"/>
  <c r="X192" i="35"/>
  <c r="V192" i="35"/>
  <c r="T192" i="35"/>
  <c r="R192" i="35"/>
  <c r="P192" i="35"/>
  <c r="Y192" i="35"/>
  <c r="W192" i="35"/>
  <c r="U192" i="35"/>
  <c r="S192" i="35"/>
  <c r="Q192" i="35"/>
  <c r="O192" i="35"/>
  <c r="AC142" i="35"/>
  <c r="AT180" i="36" s="1"/>
  <c r="AM141" i="35"/>
  <c r="AK141" i="35"/>
  <c r="AI141" i="35"/>
  <c r="AG141" i="35"/>
  <c r="AE141" i="35"/>
  <c r="AC141" i="35"/>
  <c r="AL141" i="35"/>
  <c r="AJ141" i="35"/>
  <c r="AH141" i="35"/>
  <c r="AF141" i="35"/>
  <c r="AD141" i="35"/>
  <c r="AB141" i="35"/>
  <c r="Z141" i="35"/>
  <c r="X141" i="35"/>
  <c r="V141" i="35"/>
  <c r="T141" i="35"/>
  <c r="R141" i="35"/>
  <c r="P141" i="35"/>
  <c r="Y141" i="35"/>
  <c r="W141" i="35"/>
  <c r="U141" i="35"/>
  <c r="S141" i="35"/>
  <c r="Q141" i="35"/>
  <c r="O141" i="35"/>
  <c r="AM90" i="35"/>
  <c r="AK90" i="35"/>
  <c r="AI90" i="35"/>
  <c r="AG90" i="35"/>
  <c r="AE90" i="35"/>
  <c r="AC90" i="35"/>
  <c r="AL90" i="35"/>
  <c r="AJ90" i="35"/>
  <c r="AH90" i="35"/>
  <c r="AF90" i="35"/>
  <c r="AD90" i="35"/>
  <c r="AB90" i="35"/>
  <c r="Z90" i="35"/>
  <c r="X90" i="35"/>
  <c r="V90" i="35"/>
  <c r="T90" i="35"/>
  <c r="R90" i="35"/>
  <c r="P90" i="35"/>
  <c r="Y90" i="35"/>
  <c r="W90" i="35"/>
  <c r="U90" i="35"/>
  <c r="S90" i="35"/>
  <c r="Q90" i="35"/>
  <c r="O90" i="35"/>
  <c r="O38" i="35"/>
  <c r="Q38" i="35"/>
  <c r="P38" i="35"/>
  <c r="AM39" i="35"/>
  <c r="AK39" i="35"/>
  <c r="AI39" i="35"/>
  <c r="AG39" i="35"/>
  <c r="AE39" i="35"/>
  <c r="AC39" i="35"/>
  <c r="AL39" i="35"/>
  <c r="AJ39" i="35"/>
  <c r="AH39" i="35"/>
  <c r="AF39" i="35"/>
  <c r="AD39" i="35"/>
  <c r="AB39" i="35"/>
  <c r="P36" i="35"/>
  <c r="T36" i="35"/>
  <c r="V36" i="35"/>
  <c r="Z36" i="35"/>
  <c r="O36" i="35"/>
  <c r="Q36" i="35"/>
  <c r="S36" i="35"/>
  <c r="U36" i="35"/>
  <c r="W36" i="35"/>
  <c r="Y36" i="35"/>
  <c r="R36" i="35"/>
  <c r="O37" i="35"/>
  <c r="Q37" i="35"/>
  <c r="S37" i="35"/>
  <c r="U37" i="35"/>
  <c r="W37" i="35"/>
  <c r="Y37" i="35"/>
  <c r="P37" i="35"/>
  <c r="R37" i="35"/>
  <c r="T37" i="35"/>
  <c r="V37" i="35"/>
  <c r="X37" i="35"/>
  <c r="R38" i="35"/>
  <c r="T38" i="35"/>
  <c r="S38" i="35"/>
  <c r="Z38" i="35"/>
  <c r="U38" i="35"/>
  <c r="W38" i="35"/>
  <c r="Y38" i="35"/>
  <c r="V38" i="35"/>
  <c r="X38" i="35"/>
  <c r="AT39" i="35"/>
  <c r="BA40" i="35"/>
  <c r="AZ40" i="35"/>
  <c r="AY42" i="35"/>
  <c r="AX40" i="35"/>
  <c r="AW40" i="35"/>
  <c r="AV42" i="35"/>
  <c r="P11" i="35"/>
  <c r="T11" i="35"/>
  <c r="X11" i="35"/>
  <c r="R11" i="35"/>
  <c r="V11" i="35"/>
  <c r="Z11" i="35"/>
  <c r="O11" i="35"/>
  <c r="Q11" i="35"/>
  <c r="S11" i="35"/>
  <c r="U11" i="35"/>
  <c r="W11" i="35"/>
  <c r="AU42" i="35"/>
  <c r="AT16" i="35"/>
  <c r="AX36" i="34"/>
  <c r="AV36" i="34" s="1"/>
  <c r="R92" i="44" l="1"/>
  <c r="R93" i="44" s="1"/>
  <c r="R68" i="44"/>
  <c r="R69" i="44" s="1"/>
  <c r="M92" i="44"/>
  <c r="M93" i="44" s="1"/>
  <c r="M68" i="44"/>
  <c r="M69" i="44" s="1"/>
  <c r="I92" i="44"/>
  <c r="I93" i="44" s="1"/>
  <c r="I68" i="44"/>
  <c r="I69" i="44" s="1"/>
  <c r="U41" i="44"/>
  <c r="U17" i="44"/>
  <c r="R41" i="44"/>
  <c r="R17" i="44"/>
  <c r="M41" i="44"/>
  <c r="M17" i="44"/>
  <c r="I41" i="44"/>
  <c r="I17" i="44"/>
  <c r="AG63" i="43"/>
  <c r="AG111" i="44"/>
  <c r="AG110" i="44"/>
  <c r="AG62" i="43"/>
  <c r="AJ142" i="35"/>
  <c r="BH180" i="36" s="1"/>
  <c r="AG61" i="43"/>
  <c r="AG109" i="44"/>
  <c r="AG108" i="44"/>
  <c r="AG60" i="43"/>
  <c r="AE40" i="35"/>
  <c r="AX22" i="36" s="1"/>
  <c r="AG57" i="43"/>
  <c r="AG105" i="44"/>
  <c r="AG58" i="43"/>
  <c r="AG106" i="44"/>
  <c r="AG59" i="43"/>
  <c r="AG107" i="44"/>
  <c r="AF142" i="35"/>
  <c r="AZ180" i="36" s="1"/>
  <c r="AK142" i="35"/>
  <c r="BJ180" i="36" s="1"/>
  <c r="V144" i="35"/>
  <c r="AJ40" i="35"/>
  <c r="BH22" i="36" s="1"/>
  <c r="AG142" i="35"/>
  <c r="BB180" i="36" s="1"/>
  <c r="AB142" i="35"/>
  <c r="AR180" i="36" s="1"/>
  <c r="Q144" i="35"/>
  <c r="AU46" i="35"/>
  <c r="AA6" i="12" s="1"/>
  <c r="AU29" i="15" s="1"/>
  <c r="AL142" i="35"/>
  <c r="BL180" i="36" s="1"/>
  <c r="W91" i="35"/>
  <c r="AH102" i="36" s="1"/>
  <c r="S91" i="35"/>
  <c r="Z102" i="36" s="1"/>
  <c r="O91" i="35"/>
  <c r="R102" i="36" s="1"/>
  <c r="X91" i="35"/>
  <c r="AJ102" i="36" s="1"/>
  <c r="T91" i="35"/>
  <c r="AB102" i="36" s="1"/>
  <c r="P91" i="35"/>
  <c r="T102" i="36" s="1"/>
  <c r="AV46" i="35"/>
  <c r="U97" i="35" s="1"/>
  <c r="AD108" i="36" s="1"/>
  <c r="Y91" i="35"/>
  <c r="AL102" i="36" s="1"/>
  <c r="U91" i="35"/>
  <c r="AD102" i="36" s="1"/>
  <c r="Q91" i="35"/>
  <c r="V102" i="36" s="1"/>
  <c r="Z91" i="35"/>
  <c r="AN102" i="36" s="1"/>
  <c r="V91" i="35"/>
  <c r="AF102" i="36" s="1"/>
  <c r="R91" i="35"/>
  <c r="X102" i="36" s="1"/>
  <c r="AE142" i="35"/>
  <c r="AX180" i="36" s="1"/>
  <c r="AI142" i="35"/>
  <c r="BF180" i="36" s="1"/>
  <c r="AM142" i="35"/>
  <c r="BN180" i="36" s="1"/>
  <c r="AD142" i="35"/>
  <c r="AV180" i="36" s="1"/>
  <c r="AH142" i="35"/>
  <c r="BD180" i="36" s="1"/>
  <c r="R144" i="35"/>
  <c r="Z144" i="35"/>
  <c r="U144" i="35"/>
  <c r="Z26" i="35"/>
  <c r="X26" i="35"/>
  <c r="V26" i="35"/>
  <c r="T26" i="35"/>
  <c r="R26" i="35"/>
  <c r="P26" i="35"/>
  <c r="Y26" i="35"/>
  <c r="W26" i="35"/>
  <c r="U26" i="35"/>
  <c r="S26" i="35"/>
  <c r="Q26" i="35"/>
  <c r="O26" i="35"/>
  <c r="P144" i="35"/>
  <c r="T144" i="35"/>
  <c r="X144" i="35"/>
  <c r="O144" i="35"/>
  <c r="S144" i="35"/>
  <c r="AB40" i="35"/>
  <c r="AR22" i="36" s="1"/>
  <c r="AM40" i="35"/>
  <c r="BN22" i="36" s="1"/>
  <c r="AF40" i="35"/>
  <c r="AZ22" i="36" s="1"/>
  <c r="AI40" i="35"/>
  <c r="BF22" i="36" s="1"/>
  <c r="AH40" i="35"/>
  <c r="BD22" i="36" s="1"/>
  <c r="AD40" i="35"/>
  <c r="AV22" i="36" s="1"/>
  <c r="AK40" i="35"/>
  <c r="BJ22" i="36" s="1"/>
  <c r="AG40" i="35"/>
  <c r="BB22" i="36" s="1"/>
  <c r="AC40" i="35"/>
  <c r="AT22" i="36" s="1"/>
  <c r="AW46" i="35"/>
  <c r="AA8" i="12" s="1"/>
  <c r="BA46" i="35"/>
  <c r="AA12" i="12" s="1"/>
  <c r="AU35" i="15" s="1"/>
  <c r="T81" i="15" s="1"/>
  <c r="AX46" i="35"/>
  <c r="AA9" i="12" s="1"/>
  <c r="AU32" i="15" s="1"/>
  <c r="T32" i="15" s="1"/>
  <c r="AZ46" i="35"/>
  <c r="AA11" i="12" s="1"/>
  <c r="AU34" i="15" s="1"/>
  <c r="T80" i="15" s="1"/>
  <c r="AC195" i="35"/>
  <c r="AG195" i="35"/>
  <c r="AK195" i="35"/>
  <c r="AB195" i="35"/>
  <c r="AF195" i="35"/>
  <c r="Z97" i="35"/>
  <c r="AN108" i="36" s="1"/>
  <c r="R195" i="35"/>
  <c r="V195" i="35"/>
  <c r="Z195" i="35"/>
  <c r="Q195" i="35"/>
  <c r="U195" i="35"/>
  <c r="AL40" i="35"/>
  <c r="BL22" i="36" s="1"/>
  <c r="AY46" i="35"/>
  <c r="AA10" i="12" s="1"/>
  <c r="Y97" i="35"/>
  <c r="AL108" i="36" s="1"/>
  <c r="Z32" i="35"/>
  <c r="X32" i="35"/>
  <c r="V32" i="35"/>
  <c r="T32" i="35"/>
  <c r="R32" i="35"/>
  <c r="P32" i="35"/>
  <c r="Y32" i="35"/>
  <c r="W32" i="35"/>
  <c r="U32" i="35"/>
  <c r="S32" i="35"/>
  <c r="Q32" i="35"/>
  <c r="O32" i="35"/>
  <c r="Z93" i="35"/>
  <c r="X93" i="35"/>
  <c r="V93" i="35"/>
  <c r="T93" i="35"/>
  <c r="R93" i="35"/>
  <c r="P93" i="35"/>
  <c r="Y93" i="35"/>
  <c r="W93" i="35"/>
  <c r="U93" i="35"/>
  <c r="S93" i="35"/>
  <c r="Q93" i="35"/>
  <c r="O93" i="35"/>
  <c r="Z45" i="35"/>
  <c r="AN26" i="36" s="1"/>
  <c r="X45" i="35"/>
  <c r="AJ26" i="36" s="1"/>
  <c r="V45" i="35"/>
  <c r="AF26" i="36" s="1"/>
  <c r="T45" i="35"/>
  <c r="AB26" i="36" s="1"/>
  <c r="R45" i="35"/>
  <c r="X26" i="36" s="1"/>
  <c r="P45" i="35"/>
  <c r="T26" i="36" s="1"/>
  <c r="Y45" i="35"/>
  <c r="AL26" i="36" s="1"/>
  <c r="W45" i="35"/>
  <c r="AH26" i="36" s="1"/>
  <c r="U45" i="35"/>
  <c r="AD26" i="36" s="1"/>
  <c r="S45" i="35"/>
  <c r="Z26" i="36" s="1"/>
  <c r="Q45" i="35"/>
  <c r="V26" i="36" s="1"/>
  <c r="O45" i="35"/>
  <c r="R26" i="36" s="1"/>
  <c r="AM144" i="35"/>
  <c r="AK144" i="35"/>
  <c r="AI144" i="35"/>
  <c r="AG144" i="35"/>
  <c r="AE144" i="35"/>
  <c r="AC144" i="35"/>
  <c r="AL144" i="35"/>
  <c r="AJ144" i="35"/>
  <c r="AH144" i="35"/>
  <c r="AF144" i="35"/>
  <c r="AD144" i="35"/>
  <c r="AB144" i="35"/>
  <c r="AL193" i="35"/>
  <c r="BL258" i="36" s="1"/>
  <c r="AJ193" i="35"/>
  <c r="BH258" i="36" s="1"/>
  <c r="AH193" i="35"/>
  <c r="BD258" i="36" s="1"/>
  <c r="AF193" i="35"/>
  <c r="AZ258" i="36" s="1"/>
  <c r="AD193" i="35"/>
  <c r="AV258" i="36" s="1"/>
  <c r="AB193" i="35"/>
  <c r="AR258" i="36" s="1"/>
  <c r="AM193" i="35"/>
  <c r="BN258" i="36" s="1"/>
  <c r="AK193" i="35"/>
  <c r="BJ258" i="36" s="1"/>
  <c r="AI193" i="35"/>
  <c r="BF258" i="36" s="1"/>
  <c r="AG193" i="35"/>
  <c r="BB258" i="36" s="1"/>
  <c r="AE193" i="35"/>
  <c r="AX258" i="36" s="1"/>
  <c r="AC193" i="35"/>
  <c r="AT258" i="36" s="1"/>
  <c r="Z193" i="35"/>
  <c r="AN258" i="36" s="1"/>
  <c r="X193" i="35"/>
  <c r="AJ258" i="36" s="1"/>
  <c r="V193" i="35"/>
  <c r="AF258" i="36" s="1"/>
  <c r="T193" i="35"/>
  <c r="AB258" i="36" s="1"/>
  <c r="R193" i="35"/>
  <c r="X258" i="36" s="1"/>
  <c r="P193" i="35"/>
  <c r="T258" i="36" s="1"/>
  <c r="Y193" i="35"/>
  <c r="AL258" i="36" s="1"/>
  <c r="W193" i="35"/>
  <c r="AH258" i="36" s="1"/>
  <c r="U193" i="35"/>
  <c r="AD258" i="36" s="1"/>
  <c r="S193" i="35"/>
  <c r="Z258" i="36" s="1"/>
  <c r="Q193" i="35"/>
  <c r="V258" i="36" s="1"/>
  <c r="O193" i="35"/>
  <c r="R258" i="36" s="1"/>
  <c r="Z142" i="35"/>
  <c r="AN180" i="36" s="1"/>
  <c r="X142" i="35"/>
  <c r="AJ180" i="36" s="1"/>
  <c r="V142" i="35"/>
  <c r="AF180" i="36" s="1"/>
  <c r="T142" i="35"/>
  <c r="AB180" i="36" s="1"/>
  <c r="R142" i="35"/>
  <c r="X180" i="36" s="1"/>
  <c r="P142" i="35"/>
  <c r="T180" i="36" s="1"/>
  <c r="Y142" i="35"/>
  <c r="AL180" i="36" s="1"/>
  <c r="W142" i="35"/>
  <c r="AH180" i="36" s="1"/>
  <c r="U142" i="35"/>
  <c r="AD180" i="36" s="1"/>
  <c r="S142" i="35"/>
  <c r="Z180" i="36" s="1"/>
  <c r="Q142" i="35"/>
  <c r="V180" i="36" s="1"/>
  <c r="O142" i="35"/>
  <c r="R180" i="36" s="1"/>
  <c r="AL91" i="35"/>
  <c r="BL102" i="36" s="1"/>
  <c r="AJ91" i="35"/>
  <c r="BH102" i="36" s="1"/>
  <c r="AH91" i="35"/>
  <c r="BD102" i="36" s="1"/>
  <c r="AF91" i="35"/>
  <c r="AZ102" i="36" s="1"/>
  <c r="AD91" i="35"/>
  <c r="AV102" i="36" s="1"/>
  <c r="AB91" i="35"/>
  <c r="AR102" i="36" s="1"/>
  <c r="AE91" i="35"/>
  <c r="AX102" i="36" s="1"/>
  <c r="AM91" i="35"/>
  <c r="BN102" i="36" s="1"/>
  <c r="AK91" i="35"/>
  <c r="BJ102" i="36" s="1"/>
  <c r="AI91" i="35"/>
  <c r="BF102" i="36" s="1"/>
  <c r="AG91" i="35"/>
  <c r="BB102" i="36" s="1"/>
  <c r="AC91" i="35"/>
  <c r="AT102" i="36" s="1"/>
  <c r="AT40" i="35"/>
  <c r="W40" i="35" s="1"/>
  <c r="AH22" i="36" s="1"/>
  <c r="AT42" i="35"/>
  <c r="Y42" i="35" s="1"/>
  <c r="AM42" i="35"/>
  <c r="AK42" i="35"/>
  <c r="AI42" i="35"/>
  <c r="AG42" i="35"/>
  <c r="AE42" i="35"/>
  <c r="AC42" i="35"/>
  <c r="AL42" i="35"/>
  <c r="AJ42" i="35"/>
  <c r="AH42" i="35"/>
  <c r="AF42" i="35"/>
  <c r="AD42" i="35"/>
  <c r="AB42" i="35"/>
  <c r="Z39" i="35"/>
  <c r="X39" i="35"/>
  <c r="V39" i="35"/>
  <c r="T39" i="35"/>
  <c r="R39" i="35"/>
  <c r="P39" i="35"/>
  <c r="Y39" i="35"/>
  <c r="W39" i="35"/>
  <c r="U39" i="35"/>
  <c r="S39" i="35"/>
  <c r="Q39" i="35"/>
  <c r="O39" i="35"/>
  <c r="Y16" i="35"/>
  <c r="W16" i="35"/>
  <c r="U16" i="35"/>
  <c r="S16" i="35"/>
  <c r="Q16" i="35"/>
  <c r="O16" i="35"/>
  <c r="Z16" i="35"/>
  <c r="X16" i="35"/>
  <c r="V16" i="35"/>
  <c r="T16" i="35"/>
  <c r="R16" i="35"/>
  <c r="P16" i="35"/>
  <c r="AK148" i="35" l="1"/>
  <c r="BJ186" i="36" s="1"/>
  <c r="AE148" i="35"/>
  <c r="AX186" i="36" s="1"/>
  <c r="AH148" i="35"/>
  <c r="BD186" i="36" s="1"/>
  <c r="U18" i="44"/>
  <c r="U42" i="44"/>
  <c r="R18" i="44"/>
  <c r="R42" i="44"/>
  <c r="M18" i="44"/>
  <c r="M42" i="44"/>
  <c r="I18" i="44"/>
  <c r="I42" i="44"/>
  <c r="AF46" i="35"/>
  <c r="AZ28" i="36" s="1"/>
  <c r="AI46" i="35"/>
  <c r="BF28" i="36" s="1"/>
  <c r="AM46" i="35"/>
  <c r="BN28" i="36" s="1"/>
  <c r="T97" i="35"/>
  <c r="AB108" i="36" s="1"/>
  <c r="AU48" i="35"/>
  <c r="AJ48" i="35" s="1"/>
  <c r="BH32" i="36" s="1"/>
  <c r="AB46" i="35"/>
  <c r="AR28" i="36" s="1"/>
  <c r="AJ46" i="35"/>
  <c r="BH28" i="36" s="1"/>
  <c r="AE46" i="35"/>
  <c r="AX28" i="36" s="1"/>
  <c r="AV48" i="35"/>
  <c r="P99" i="35" s="1"/>
  <c r="T112" i="36" s="1"/>
  <c r="Q97" i="35"/>
  <c r="V108" i="36" s="1"/>
  <c r="AD46" i="35"/>
  <c r="AV28" i="36" s="1"/>
  <c r="AH46" i="35"/>
  <c r="BD28" i="36" s="1"/>
  <c r="AL46" i="35"/>
  <c r="BL28" i="36" s="1"/>
  <c r="AC46" i="35"/>
  <c r="AT28" i="36" s="1"/>
  <c r="AG46" i="35"/>
  <c r="BB28" i="36" s="1"/>
  <c r="AK46" i="35"/>
  <c r="BJ28" i="36" s="1"/>
  <c r="P97" i="35"/>
  <c r="T108" i="36" s="1"/>
  <c r="X97" i="35"/>
  <c r="AJ108" i="36" s="1"/>
  <c r="AC148" i="35"/>
  <c r="AT186" i="36" s="1"/>
  <c r="AG148" i="35"/>
  <c r="BB186" i="36" s="1"/>
  <c r="AD148" i="35"/>
  <c r="AV186" i="36" s="1"/>
  <c r="AL148" i="35"/>
  <c r="BL186" i="36" s="1"/>
  <c r="AI148" i="35"/>
  <c r="BF186" i="36" s="1"/>
  <c r="AB148" i="35"/>
  <c r="AR186" i="36" s="1"/>
  <c r="AF148" i="35"/>
  <c r="AZ186" i="36" s="1"/>
  <c r="AJ148" i="35"/>
  <c r="BH186" i="36" s="1"/>
  <c r="AY48" i="35"/>
  <c r="AJ150" i="35" s="1"/>
  <c r="BH190" i="36" s="1"/>
  <c r="AN56" i="16"/>
  <c r="AU33" i="15"/>
  <c r="T33" i="15" s="1"/>
  <c r="AM56" i="16"/>
  <c r="AU31" i="15"/>
  <c r="AA7" i="12"/>
  <c r="V97" i="35"/>
  <c r="AF108" i="36" s="1"/>
  <c r="S97" i="35"/>
  <c r="Z108" i="36" s="1"/>
  <c r="R97" i="35"/>
  <c r="X108" i="36" s="1"/>
  <c r="O97" i="35"/>
  <c r="R108" i="36" s="1"/>
  <c r="W97" i="35"/>
  <c r="AH108" i="36" s="1"/>
  <c r="Z148" i="35"/>
  <c r="AN186" i="36" s="1"/>
  <c r="Y40" i="35"/>
  <c r="AL22" i="36" s="1"/>
  <c r="X42" i="35"/>
  <c r="P42" i="35"/>
  <c r="S42" i="35"/>
  <c r="T42" i="35"/>
  <c r="O42" i="35"/>
  <c r="W42" i="35"/>
  <c r="R42" i="35"/>
  <c r="V42" i="35"/>
  <c r="Z42" i="35"/>
  <c r="Q42" i="35"/>
  <c r="U42" i="35"/>
  <c r="AM148" i="35"/>
  <c r="BN186" i="36" s="1"/>
  <c r="Z199" i="35"/>
  <c r="AN264" i="36" s="1"/>
  <c r="AM199" i="35"/>
  <c r="BN264" i="36" s="1"/>
  <c r="AM97" i="35"/>
  <c r="BN108" i="36" s="1"/>
  <c r="W99" i="35"/>
  <c r="AH112" i="36" s="1"/>
  <c r="V40" i="35"/>
  <c r="AF22" i="36" s="1"/>
  <c r="Q40" i="35"/>
  <c r="V22" i="36" s="1"/>
  <c r="BA48" i="35"/>
  <c r="AL199" i="35"/>
  <c r="BL264" i="36" s="1"/>
  <c r="AJ199" i="35"/>
  <c r="BH264" i="36" s="1"/>
  <c r="AH199" i="35"/>
  <c r="BD264" i="36" s="1"/>
  <c r="AF199" i="35"/>
  <c r="AZ264" i="36" s="1"/>
  <c r="AD199" i="35"/>
  <c r="AV264" i="36" s="1"/>
  <c r="AB199" i="35"/>
  <c r="AR264" i="36" s="1"/>
  <c r="AK199" i="35"/>
  <c r="BJ264" i="36" s="1"/>
  <c r="AI199" i="35"/>
  <c r="BF264" i="36" s="1"/>
  <c r="AG199" i="35"/>
  <c r="BB264" i="36" s="1"/>
  <c r="AE199" i="35"/>
  <c r="AX264" i="36" s="1"/>
  <c r="AC199" i="35"/>
  <c r="AT264" i="36" s="1"/>
  <c r="AZ48" i="35"/>
  <c r="X199" i="35"/>
  <c r="AJ264" i="36" s="1"/>
  <c r="V199" i="35"/>
  <c r="AF264" i="36" s="1"/>
  <c r="T199" i="35"/>
  <c r="AB264" i="36" s="1"/>
  <c r="R199" i="35"/>
  <c r="X264" i="36" s="1"/>
  <c r="P199" i="35"/>
  <c r="T264" i="36" s="1"/>
  <c r="Y199" i="35"/>
  <c r="AL264" i="36" s="1"/>
  <c r="W199" i="35"/>
  <c r="AH264" i="36" s="1"/>
  <c r="U199" i="35"/>
  <c r="AD264" i="36" s="1"/>
  <c r="S199" i="35"/>
  <c r="Z264" i="36" s="1"/>
  <c r="Q199" i="35"/>
  <c r="V264" i="36" s="1"/>
  <c r="O199" i="35"/>
  <c r="R264" i="36" s="1"/>
  <c r="AT46" i="35"/>
  <c r="R40" i="35"/>
  <c r="X22" i="36" s="1"/>
  <c r="Z40" i="35"/>
  <c r="AN22" i="36" s="1"/>
  <c r="U40" i="35"/>
  <c r="AD22" i="36" s="1"/>
  <c r="P40" i="35"/>
  <c r="T22" i="36" s="1"/>
  <c r="T40" i="35"/>
  <c r="AB22" i="36" s="1"/>
  <c r="X40" i="35"/>
  <c r="AJ22" i="36" s="1"/>
  <c r="O40" i="35"/>
  <c r="R22" i="36" s="1"/>
  <c r="S40" i="35"/>
  <c r="Z22" i="36" s="1"/>
  <c r="AH150" i="35"/>
  <c r="BD190" i="36" s="1"/>
  <c r="AX48" i="35"/>
  <c r="X148" i="35"/>
  <c r="AJ186" i="36" s="1"/>
  <c r="V148" i="35"/>
  <c r="AF186" i="36" s="1"/>
  <c r="T148" i="35"/>
  <c r="AB186" i="36" s="1"/>
  <c r="R148" i="35"/>
  <c r="X186" i="36" s="1"/>
  <c r="P148" i="35"/>
  <c r="T186" i="36" s="1"/>
  <c r="Y148" i="35"/>
  <c r="AL186" i="36" s="1"/>
  <c r="W148" i="35"/>
  <c r="AH186" i="36" s="1"/>
  <c r="U148" i="35"/>
  <c r="AD186" i="36" s="1"/>
  <c r="S148" i="35"/>
  <c r="Z186" i="36" s="1"/>
  <c r="Q148" i="35"/>
  <c r="V186" i="36" s="1"/>
  <c r="O148" i="35"/>
  <c r="R186" i="36" s="1"/>
  <c r="AW48" i="35"/>
  <c r="AL97" i="35"/>
  <c r="BL108" i="36" s="1"/>
  <c r="AJ97" i="35"/>
  <c r="BH108" i="36" s="1"/>
  <c r="AH97" i="35"/>
  <c r="BD108" i="36" s="1"/>
  <c r="AF97" i="35"/>
  <c r="AZ108" i="36" s="1"/>
  <c r="AD97" i="35"/>
  <c r="AV108" i="36" s="1"/>
  <c r="AB97" i="35"/>
  <c r="AR108" i="36" s="1"/>
  <c r="AK97" i="35"/>
  <c r="BJ108" i="36" s="1"/>
  <c r="AI97" i="35"/>
  <c r="BF108" i="36" s="1"/>
  <c r="AG97" i="35"/>
  <c r="BB108" i="36" s="1"/>
  <c r="AE97" i="35"/>
  <c r="AX108" i="36" s="1"/>
  <c r="AC97" i="35"/>
  <c r="AT108" i="36" s="1"/>
  <c r="U24" i="33"/>
  <c r="AE24" i="33" s="1"/>
  <c r="AD29" i="29"/>
  <c r="AD28" i="29"/>
  <c r="AD27" i="29"/>
  <c r="AD26" i="29"/>
  <c r="AD25" i="29"/>
  <c r="AD24" i="29"/>
  <c r="AD23" i="29"/>
  <c r="Z51" i="28"/>
  <c r="Z50" i="28"/>
  <c r="Z49" i="28"/>
  <c r="Z48" i="28"/>
  <c r="Z47" i="28"/>
  <c r="Z46" i="28"/>
  <c r="Z45" i="28"/>
  <c r="AE48" i="35" l="1"/>
  <c r="AX32" i="36" s="1"/>
  <c r="AI150" i="35"/>
  <c r="BF190" i="36" s="1"/>
  <c r="AE150" i="35"/>
  <c r="AX190" i="36" s="1"/>
  <c r="AD150" i="35"/>
  <c r="AV190" i="36" s="1"/>
  <c r="U99" i="35"/>
  <c r="AD112" i="36" s="1"/>
  <c r="AD48" i="35"/>
  <c r="AV32" i="36" s="1"/>
  <c r="AC150" i="35"/>
  <c r="AT190" i="36" s="1"/>
  <c r="AG150" i="35"/>
  <c r="BB190" i="36" s="1"/>
  <c r="AB150" i="35"/>
  <c r="AR190" i="36" s="1"/>
  <c r="AF150" i="35"/>
  <c r="AZ190" i="36" s="1"/>
  <c r="AI48" i="35"/>
  <c r="BF32" i="36" s="1"/>
  <c r="AH48" i="35"/>
  <c r="BD32" i="36" s="1"/>
  <c r="S99" i="35"/>
  <c r="Z112" i="36" s="1"/>
  <c r="V99" i="35"/>
  <c r="AF112" i="36" s="1"/>
  <c r="T99" i="35"/>
  <c r="AB112" i="36" s="1"/>
  <c r="AC48" i="35"/>
  <c r="AT32" i="36" s="1"/>
  <c r="AG48" i="35"/>
  <c r="BB32" i="36" s="1"/>
  <c r="AB48" i="35"/>
  <c r="AR32" i="36" s="1"/>
  <c r="AF48" i="35"/>
  <c r="AZ32" i="36" s="1"/>
  <c r="Q99" i="35"/>
  <c r="V112" i="36" s="1"/>
  <c r="R99" i="35"/>
  <c r="X112" i="36" s="1"/>
  <c r="O99" i="35"/>
  <c r="R112" i="36" s="1"/>
  <c r="AT48" i="35"/>
  <c r="BX116" i="36" s="1"/>
  <c r="AK56" i="16"/>
  <c r="AU30" i="15"/>
  <c r="J10" i="33"/>
  <c r="U10" i="33" s="1"/>
  <c r="AB11" i="33" s="1"/>
  <c r="I28" i="33" s="1"/>
  <c r="W46" i="35"/>
  <c r="AH28" i="36" s="1"/>
  <c r="AI19" i="15"/>
  <c r="Z46" i="35"/>
  <c r="AN28" i="36" s="1"/>
  <c r="R46" i="35"/>
  <c r="X28" i="36" s="1"/>
  <c r="U46" i="35"/>
  <c r="AD28" i="36" s="1"/>
  <c r="V46" i="35"/>
  <c r="AF28" i="36" s="1"/>
  <c r="Q46" i="35"/>
  <c r="V28" i="36" s="1"/>
  <c r="Y46" i="35"/>
  <c r="AL28" i="36" s="1"/>
  <c r="W48" i="35"/>
  <c r="AH32" i="36" s="1"/>
  <c r="AJ201" i="35"/>
  <c r="BH268" i="36" s="1"/>
  <c r="AH201" i="35"/>
  <c r="BD268" i="36" s="1"/>
  <c r="AF201" i="35"/>
  <c r="AZ268" i="36" s="1"/>
  <c r="AD201" i="35"/>
  <c r="AV268" i="36" s="1"/>
  <c r="AB201" i="35"/>
  <c r="AR268" i="36" s="1"/>
  <c r="AI201" i="35"/>
  <c r="BF268" i="36" s="1"/>
  <c r="AG201" i="35"/>
  <c r="BB268" i="36" s="1"/>
  <c r="AE201" i="35"/>
  <c r="AX268" i="36" s="1"/>
  <c r="AC201" i="35"/>
  <c r="AT268" i="36" s="1"/>
  <c r="P46" i="35"/>
  <c r="T28" i="36" s="1"/>
  <c r="T46" i="35"/>
  <c r="AB28" i="36" s="1"/>
  <c r="X46" i="35"/>
  <c r="AJ28" i="36" s="1"/>
  <c r="O46" i="35"/>
  <c r="R28" i="36" s="1"/>
  <c r="S46" i="35"/>
  <c r="Z28" i="36" s="1"/>
  <c r="V201" i="35"/>
  <c r="AF268" i="36" s="1"/>
  <c r="T201" i="35"/>
  <c r="AB268" i="36" s="1"/>
  <c r="R201" i="35"/>
  <c r="X268" i="36" s="1"/>
  <c r="P201" i="35"/>
  <c r="T268" i="36" s="1"/>
  <c r="W201" i="35"/>
  <c r="AH268" i="36" s="1"/>
  <c r="U201" i="35"/>
  <c r="AD268" i="36" s="1"/>
  <c r="S201" i="35"/>
  <c r="Z268" i="36" s="1"/>
  <c r="Q201" i="35"/>
  <c r="V268" i="36" s="1"/>
  <c r="O201" i="35"/>
  <c r="R268" i="36" s="1"/>
  <c r="V150" i="35"/>
  <c r="AF190" i="36" s="1"/>
  <c r="T150" i="35"/>
  <c r="AB190" i="36" s="1"/>
  <c r="R150" i="35"/>
  <c r="X190" i="36" s="1"/>
  <c r="P150" i="35"/>
  <c r="T190" i="36" s="1"/>
  <c r="W150" i="35"/>
  <c r="AH190" i="36" s="1"/>
  <c r="U150" i="35"/>
  <c r="AD190" i="36" s="1"/>
  <c r="S150" i="35"/>
  <c r="Z190" i="36" s="1"/>
  <c r="Q150" i="35"/>
  <c r="V190" i="36" s="1"/>
  <c r="O150" i="35"/>
  <c r="R190" i="36" s="1"/>
  <c r="AJ99" i="35"/>
  <c r="BH112" i="36" s="1"/>
  <c r="AH99" i="35"/>
  <c r="BD112" i="36" s="1"/>
  <c r="AF99" i="35"/>
  <c r="AZ112" i="36" s="1"/>
  <c r="AD99" i="35"/>
  <c r="AV112" i="36" s="1"/>
  <c r="AB99" i="35"/>
  <c r="AR112" i="36" s="1"/>
  <c r="AI99" i="35"/>
  <c r="BF112" i="36" s="1"/>
  <c r="AG99" i="35"/>
  <c r="BB112" i="36" s="1"/>
  <c r="AE99" i="35"/>
  <c r="AX112" i="36" s="1"/>
  <c r="AC99" i="35"/>
  <c r="AT112" i="36" s="1"/>
  <c r="R48" i="35"/>
  <c r="X32" i="36" s="1"/>
  <c r="I103" i="30"/>
  <c r="I49" i="30" s="1"/>
  <c r="I102" i="30"/>
  <c r="I48" i="30" s="1"/>
  <c r="I100" i="30"/>
  <c r="I46" i="30" s="1"/>
  <c r="I99" i="30"/>
  <c r="AA104" i="30"/>
  <c r="U104" i="30"/>
  <c r="U105" i="30" s="1"/>
  <c r="M104" i="30"/>
  <c r="AA101" i="30"/>
  <c r="AA105" i="30" s="1"/>
  <c r="U101" i="30"/>
  <c r="M101" i="30"/>
  <c r="M105" i="30" s="1"/>
  <c r="S94" i="30"/>
  <c r="X74" i="30"/>
  <c r="X20" i="30" s="1"/>
  <c r="AF92" i="30"/>
  <c r="AF90" i="30"/>
  <c r="AF88" i="30"/>
  <c r="AF86" i="30"/>
  <c r="AF84" i="30"/>
  <c r="AF82" i="30"/>
  <c r="AF72" i="30"/>
  <c r="AF70" i="30"/>
  <c r="AF68" i="30"/>
  <c r="AF66" i="30"/>
  <c r="AF64" i="30"/>
  <c r="AF62" i="30"/>
  <c r="AE50" i="30"/>
  <c r="AA50" i="30"/>
  <c r="U50" i="30"/>
  <c r="M50" i="30"/>
  <c r="AE47" i="30"/>
  <c r="AA47" i="30"/>
  <c r="U47" i="30"/>
  <c r="M47" i="30"/>
  <c r="S40" i="30"/>
  <c r="AF38" i="30"/>
  <c r="AF36" i="30"/>
  <c r="AF34" i="30"/>
  <c r="AF32" i="30"/>
  <c r="AF30" i="30"/>
  <c r="AF28" i="30"/>
  <c r="AF18" i="30"/>
  <c r="AF16" i="30"/>
  <c r="AF14" i="30"/>
  <c r="AF12" i="30"/>
  <c r="AF10" i="30"/>
  <c r="AF8" i="30"/>
  <c r="Q48" i="35" l="1"/>
  <c r="V32" i="36" s="1"/>
  <c r="T48" i="35"/>
  <c r="AB32" i="36" s="1"/>
  <c r="O48" i="35"/>
  <c r="R32" i="36" s="1"/>
  <c r="G8" i="34"/>
  <c r="V48" i="35"/>
  <c r="AF32" i="36" s="1"/>
  <c r="S48" i="35"/>
  <c r="Z32" i="36" s="1"/>
  <c r="P48" i="35"/>
  <c r="T32" i="36" s="1"/>
  <c r="U48" i="35"/>
  <c r="AD32" i="36" s="1"/>
  <c r="R28" i="33"/>
  <c r="BX272" i="36"/>
  <c r="BX194" i="36"/>
  <c r="BW272" i="36"/>
  <c r="BW194" i="36"/>
  <c r="BX36" i="36"/>
  <c r="BW116" i="36"/>
  <c r="M51" i="30"/>
  <c r="I50" i="30"/>
  <c r="I101" i="30"/>
  <c r="I45" i="30"/>
  <c r="AE51" i="30"/>
  <c r="AA51" i="30"/>
  <c r="U51" i="30"/>
  <c r="I47" i="30"/>
  <c r="I104" i="30"/>
  <c r="BW36" i="36" l="1"/>
  <c r="I51" i="30"/>
  <c r="I105" i="30"/>
  <c r="T63" i="28" l="1"/>
  <c r="Q63" i="28"/>
  <c r="T62" i="28"/>
  <c r="Q62" i="28"/>
  <c r="T61" i="28"/>
  <c r="Q61" i="28"/>
  <c r="T60" i="28"/>
  <c r="Q60" i="28"/>
  <c r="T58" i="28"/>
  <c r="Q58" i="28"/>
  <c r="T57" i="28"/>
  <c r="Q57" i="28"/>
  <c r="T48" i="28"/>
  <c r="Q48" i="28"/>
  <c r="T53" i="28"/>
  <c r="Q53" i="28"/>
  <c r="T51" i="28"/>
  <c r="Q51" i="28"/>
  <c r="T52" i="28"/>
  <c r="T50" i="28"/>
  <c r="Q52" i="28"/>
  <c r="Q50" i="28"/>
  <c r="T47" i="28"/>
  <c r="Q47" i="28"/>
  <c r="F25" i="27" l="1"/>
  <c r="F24" i="27"/>
  <c r="F23" i="27"/>
  <c r="Z12" i="27"/>
  <c r="Z11" i="27"/>
  <c r="Z10" i="27"/>
  <c r="Z9" i="27"/>
  <c r="Z8" i="27"/>
  <c r="Z7" i="27"/>
  <c r="Z6" i="27"/>
  <c r="G94" i="26" l="1"/>
  <c r="G93" i="26"/>
  <c r="G44" i="26" s="1"/>
  <c r="P95" i="26"/>
  <c r="K95" i="26"/>
  <c r="AD46" i="26"/>
  <c r="AA46" i="26"/>
  <c r="V46" i="26"/>
  <c r="P46" i="26"/>
  <c r="K46" i="26"/>
  <c r="G95" i="26" l="1"/>
  <c r="G45" i="26"/>
  <c r="G46" i="26" s="1"/>
  <c r="AJ9" i="26"/>
  <c r="AJ8" i="26"/>
  <c r="AJ7" i="26"/>
  <c r="AJ6" i="26"/>
  <c r="AJ5" i="26"/>
  <c r="AJ4" i="26"/>
  <c r="AJ3" i="26"/>
  <c r="I42" i="25"/>
  <c r="AF10" i="25"/>
  <c r="AF9" i="25"/>
  <c r="AF8" i="25"/>
  <c r="AF7" i="25"/>
  <c r="AF6" i="25"/>
  <c r="AF5" i="25"/>
  <c r="AF4" i="25"/>
  <c r="AQ61" i="22" l="1"/>
  <c r="S59" i="22"/>
  <c r="H59" i="22"/>
  <c r="AK8" i="24" l="1"/>
  <c r="AL8" i="24" s="1"/>
  <c r="AB41" i="24" l="1"/>
  <c r="U41" i="24"/>
  <c r="N41" i="24"/>
  <c r="AB33" i="24"/>
  <c r="U33" i="24"/>
  <c r="N33" i="24"/>
  <c r="AB24" i="24" l="1"/>
  <c r="U24" i="24"/>
  <c r="N24" i="24"/>
  <c r="AB16" i="24"/>
  <c r="AB62" i="24" s="1"/>
  <c r="U16" i="24"/>
  <c r="N16" i="24"/>
  <c r="N62" i="24" s="1"/>
  <c r="U62" i="24" l="1"/>
  <c r="BX46" i="36"/>
  <c r="AK14" i="24"/>
  <c r="AL14" i="24" s="1"/>
  <c r="AK13" i="24"/>
  <c r="AL13" i="24" s="1"/>
  <c r="AK12" i="24"/>
  <c r="AL12" i="24" s="1"/>
  <c r="AK11" i="24"/>
  <c r="AL11" i="24" s="1"/>
  <c r="AK10" i="24"/>
  <c r="AL10" i="24" s="1"/>
  <c r="AK9" i="24"/>
  <c r="AL9" i="24" s="1"/>
  <c r="BW126" i="36" l="1"/>
  <c r="BW282" i="36"/>
  <c r="BX204" i="36"/>
  <c r="BX282" i="36"/>
  <c r="BW204" i="36"/>
  <c r="BN46" i="36"/>
  <c r="BF46" i="36"/>
  <c r="AX46" i="36"/>
  <c r="BL46" i="36"/>
  <c r="BD46" i="36"/>
  <c r="AV46" i="36"/>
  <c r="U30" i="33"/>
  <c r="BJ46" i="36"/>
  <c r="BB46" i="36"/>
  <c r="AT46" i="36"/>
  <c r="BH46" i="36"/>
  <c r="AZ46" i="36"/>
  <c r="AR46" i="36"/>
  <c r="BX126" i="36"/>
  <c r="BN126" i="36" l="1"/>
  <c r="BF126" i="36"/>
  <c r="AX126" i="36"/>
  <c r="BL126" i="36"/>
  <c r="BD126" i="36"/>
  <c r="AV126" i="36"/>
  <c r="BJ126" i="36"/>
  <c r="BB126" i="36"/>
  <c r="AT126" i="36"/>
  <c r="BH126" i="36"/>
  <c r="AZ126" i="36"/>
  <c r="AR126" i="36"/>
  <c r="BW46" i="36"/>
  <c r="AL204" i="36"/>
  <c r="AD204" i="36"/>
  <c r="V204" i="36"/>
  <c r="AN204" i="36"/>
  <c r="AF204" i="36"/>
  <c r="X204" i="36"/>
  <c r="AH204" i="36"/>
  <c r="Z204" i="36"/>
  <c r="R204" i="36"/>
  <c r="AJ204" i="36"/>
  <c r="AB204" i="36"/>
  <c r="T204" i="36"/>
  <c r="AN126" i="36"/>
  <c r="AF126" i="36"/>
  <c r="X126" i="36"/>
  <c r="AL126" i="36"/>
  <c r="AD126" i="36"/>
  <c r="V126" i="36"/>
  <c r="AJ126" i="36"/>
  <c r="AB126" i="36"/>
  <c r="T126" i="36"/>
  <c r="AH126" i="36"/>
  <c r="Z126" i="36"/>
  <c r="R126" i="36"/>
  <c r="AH282" i="36"/>
  <c r="Z282" i="36"/>
  <c r="R282" i="36"/>
  <c r="AJ282" i="36"/>
  <c r="AB282" i="36"/>
  <c r="T282" i="36"/>
  <c r="AL282" i="36"/>
  <c r="AD282" i="36"/>
  <c r="V282" i="36"/>
  <c r="AN282" i="36"/>
  <c r="AF282" i="36"/>
  <c r="X282" i="36"/>
  <c r="BH282" i="36"/>
  <c r="AZ282" i="36"/>
  <c r="AR282" i="36"/>
  <c r="BJ282" i="36"/>
  <c r="BB282" i="36"/>
  <c r="AT282" i="36"/>
  <c r="BL282" i="36"/>
  <c r="BD282" i="36"/>
  <c r="AV282" i="36"/>
  <c r="BN282" i="36"/>
  <c r="BF282" i="36"/>
  <c r="AX282" i="36"/>
  <c r="BL204" i="36"/>
  <c r="BD204" i="36"/>
  <c r="AV204" i="36"/>
  <c r="BN204" i="36"/>
  <c r="BF204" i="36"/>
  <c r="AX204" i="36"/>
  <c r="BH204" i="36"/>
  <c r="AZ204" i="36"/>
  <c r="AR204" i="36"/>
  <c r="BJ204" i="36"/>
  <c r="BB204" i="36"/>
  <c r="AT204" i="36"/>
  <c r="AS61" i="22"/>
  <c r="AD61" i="22"/>
  <c r="S61" i="22"/>
  <c r="I61" i="22"/>
  <c r="AL46" i="36" l="1"/>
  <c r="AH46" i="36"/>
  <c r="AD46" i="36"/>
  <c r="Z46" i="36"/>
  <c r="V46" i="36"/>
  <c r="R46" i="36"/>
  <c r="AN46" i="36"/>
  <c r="AJ46" i="36"/>
  <c r="AF46" i="36"/>
  <c r="AB46" i="36"/>
  <c r="X46" i="36"/>
  <c r="T46" i="36"/>
  <c r="U43" i="6"/>
  <c r="T43" i="6"/>
  <c r="S43" i="6"/>
  <c r="R43" i="6"/>
  <c r="Q43" i="6"/>
  <c r="P43" i="6"/>
  <c r="O43" i="6"/>
  <c r="N43" i="6"/>
  <c r="M43" i="6"/>
  <c r="L43" i="6"/>
  <c r="K43" i="6"/>
  <c r="J43" i="6"/>
  <c r="U42" i="6"/>
  <c r="T42" i="6"/>
  <c r="S42" i="6"/>
  <c r="R42" i="6"/>
  <c r="Q42" i="6"/>
  <c r="P42" i="6"/>
  <c r="N42" i="6"/>
  <c r="M42" i="6"/>
  <c r="L42" i="6"/>
  <c r="K42" i="6"/>
  <c r="J42" i="6"/>
  <c r="AQ41" i="6"/>
  <c r="AO41" i="6"/>
  <c r="AK41" i="6"/>
  <c r="AK40" i="6"/>
  <c r="AJ40" i="6"/>
  <c r="AI40" i="6"/>
  <c r="AH40" i="6"/>
  <c r="AG40" i="6"/>
  <c r="AF40" i="6"/>
  <c r="AE40" i="6"/>
  <c r="AD40" i="6"/>
  <c r="AB40" i="6"/>
  <c r="AA40" i="6"/>
  <c r="Z40" i="6"/>
  <c r="U39" i="6"/>
  <c r="T39" i="6"/>
  <c r="S39" i="6"/>
  <c r="R39" i="6"/>
  <c r="Q39" i="6"/>
  <c r="P39" i="6"/>
  <c r="O39" i="6"/>
  <c r="N39" i="6"/>
  <c r="M39" i="6"/>
  <c r="L39" i="6"/>
  <c r="K39" i="6"/>
  <c r="J39" i="6"/>
  <c r="U38" i="6"/>
  <c r="T38" i="6"/>
  <c r="S38" i="6"/>
  <c r="R38" i="6"/>
  <c r="Q38" i="6"/>
  <c r="P38" i="6"/>
  <c r="N38" i="6"/>
  <c r="M38" i="6"/>
  <c r="L38" i="6"/>
  <c r="K38" i="6"/>
  <c r="J38" i="6"/>
  <c r="AQ37" i="6"/>
  <c r="AG37" i="6" s="1"/>
  <c r="AO37" i="6"/>
  <c r="AK37" i="6"/>
  <c r="AK36" i="6"/>
  <c r="AJ36" i="6"/>
  <c r="AI36" i="6"/>
  <c r="AH36" i="6"/>
  <c r="AG36" i="6"/>
  <c r="AF36" i="6"/>
  <c r="AE36" i="6"/>
  <c r="AD36" i="6"/>
  <c r="AB36" i="6"/>
  <c r="AA36" i="6"/>
  <c r="Z36" i="6"/>
  <c r="U35" i="6"/>
  <c r="T35" i="6"/>
  <c r="S35" i="6"/>
  <c r="R35" i="6"/>
  <c r="Q35" i="6"/>
  <c r="P35" i="6"/>
  <c r="O35" i="6"/>
  <c r="N35" i="6"/>
  <c r="M35" i="6"/>
  <c r="L35" i="6"/>
  <c r="K35" i="6"/>
  <c r="J35" i="6"/>
  <c r="U34" i="6"/>
  <c r="T34" i="6"/>
  <c r="S34" i="6"/>
  <c r="R34" i="6"/>
  <c r="Q34" i="6"/>
  <c r="P34" i="6"/>
  <c r="N34" i="6"/>
  <c r="M34" i="6"/>
  <c r="L34" i="6"/>
  <c r="K34" i="6"/>
  <c r="J34" i="6"/>
  <c r="AQ33" i="6"/>
  <c r="AI33" i="6" s="1"/>
  <c r="AO33" i="6"/>
  <c r="AK33" i="6"/>
  <c r="AK32" i="6"/>
  <c r="AJ32" i="6"/>
  <c r="AI32" i="6"/>
  <c r="AH32" i="6"/>
  <c r="AG32" i="6"/>
  <c r="AF32" i="6"/>
  <c r="AE32" i="6"/>
  <c r="AD32" i="6"/>
  <c r="AB32" i="6"/>
  <c r="AA32" i="6"/>
  <c r="Z32" i="6"/>
  <c r="U31" i="6"/>
  <c r="T31" i="6"/>
  <c r="S31" i="6"/>
  <c r="R31" i="6"/>
  <c r="Q31" i="6"/>
  <c r="P31" i="6"/>
  <c r="O31" i="6"/>
  <c r="N31" i="6"/>
  <c r="M31" i="6"/>
  <c r="L31" i="6"/>
  <c r="K31" i="6"/>
  <c r="J31" i="6"/>
  <c r="U30" i="6"/>
  <c r="T30" i="6"/>
  <c r="S30" i="6"/>
  <c r="R30" i="6"/>
  <c r="Q30" i="6"/>
  <c r="P30" i="6"/>
  <c r="N30" i="6"/>
  <c r="M30" i="6"/>
  <c r="L30" i="6"/>
  <c r="K30" i="6"/>
  <c r="J30" i="6"/>
  <c r="AQ29" i="6"/>
  <c r="AG29" i="6" s="1"/>
  <c r="AO29" i="6"/>
  <c r="AK29" i="6"/>
  <c r="AK28" i="6"/>
  <c r="AJ28" i="6"/>
  <c r="AI28" i="6"/>
  <c r="AH28" i="6"/>
  <c r="AG28" i="6"/>
  <c r="AF28" i="6"/>
  <c r="AE28" i="6"/>
  <c r="AD28" i="6"/>
  <c r="AB28" i="6"/>
  <c r="AA28" i="6"/>
  <c r="Z28" i="6"/>
  <c r="U27" i="6"/>
  <c r="T27" i="6"/>
  <c r="S27" i="6"/>
  <c r="R27" i="6"/>
  <c r="Q27" i="6"/>
  <c r="P27" i="6"/>
  <c r="O27" i="6"/>
  <c r="N27" i="6"/>
  <c r="M27" i="6"/>
  <c r="L27" i="6"/>
  <c r="K27" i="6"/>
  <c r="J27" i="6"/>
  <c r="U26" i="6"/>
  <c r="T26" i="6"/>
  <c r="S26" i="6"/>
  <c r="R26" i="6"/>
  <c r="Q26" i="6"/>
  <c r="P26" i="6"/>
  <c r="N26" i="6"/>
  <c r="M26" i="6"/>
  <c r="L26" i="6"/>
  <c r="K26" i="6"/>
  <c r="J26" i="6"/>
  <c r="AQ25" i="6"/>
  <c r="AS25" i="6" s="1"/>
  <c r="AO25" i="6"/>
  <c r="AK25" i="6"/>
  <c r="AG25" i="6"/>
  <c r="AC25" i="6"/>
  <c r="AK24" i="6"/>
  <c r="AJ24" i="6"/>
  <c r="AI24" i="6"/>
  <c r="AH24" i="6"/>
  <c r="AG24" i="6"/>
  <c r="AF24" i="6"/>
  <c r="AE24" i="6"/>
  <c r="AD24" i="6"/>
  <c r="AB24" i="6"/>
  <c r="AA24" i="6"/>
  <c r="Z24" i="6"/>
  <c r="AU18" i="6"/>
  <c r="AU17" i="6"/>
  <c r="AU16" i="6"/>
  <c r="AU15" i="6"/>
  <c r="AU14" i="6"/>
  <c r="AU13" i="6"/>
  <c r="AU12" i="6"/>
  <c r="U41" i="22"/>
  <c r="T41" i="22"/>
  <c r="S41" i="22"/>
  <c r="R41" i="22"/>
  <c r="Q41" i="22"/>
  <c r="P41" i="22"/>
  <c r="O41" i="22"/>
  <c r="N41" i="22"/>
  <c r="M41" i="22"/>
  <c r="L41" i="22"/>
  <c r="K41" i="22"/>
  <c r="J41" i="22"/>
  <c r="U40" i="22"/>
  <c r="T40" i="22"/>
  <c r="S40" i="22"/>
  <c r="R40" i="22"/>
  <c r="Q40" i="22"/>
  <c r="P40" i="22"/>
  <c r="N40" i="22"/>
  <c r="M40" i="22"/>
  <c r="L40" i="22"/>
  <c r="K40" i="22"/>
  <c r="J40" i="22"/>
  <c r="AS39" i="22"/>
  <c r="AL39" i="22" s="1"/>
  <c r="AQ39" i="22"/>
  <c r="AM39" i="22"/>
  <c r="AM38" i="22"/>
  <c r="AL38" i="22"/>
  <c r="AK38" i="22"/>
  <c r="AJ38" i="22"/>
  <c r="AI38" i="22"/>
  <c r="AH38" i="22"/>
  <c r="AF38" i="22"/>
  <c r="AE38" i="22"/>
  <c r="AC38" i="22"/>
  <c r="AB38" i="22"/>
  <c r="AA38" i="22"/>
  <c r="U37" i="22"/>
  <c r="T37" i="22"/>
  <c r="S37" i="22"/>
  <c r="R37" i="22"/>
  <c r="Q37" i="22"/>
  <c r="P37" i="22"/>
  <c r="O37" i="22"/>
  <c r="N37" i="22"/>
  <c r="M37" i="22"/>
  <c r="L37" i="22"/>
  <c r="K37" i="22"/>
  <c r="J37" i="22"/>
  <c r="U36" i="22"/>
  <c r="T36" i="22"/>
  <c r="S36" i="22"/>
  <c r="R36" i="22"/>
  <c r="Q36" i="22"/>
  <c r="P36" i="22"/>
  <c r="N36" i="22"/>
  <c r="M36" i="22"/>
  <c r="L36" i="22"/>
  <c r="K36" i="22"/>
  <c r="J36" i="22"/>
  <c r="AS35" i="22"/>
  <c r="AK35" i="22" s="1"/>
  <c r="AQ35" i="22"/>
  <c r="AM35" i="22"/>
  <c r="AM34" i="22"/>
  <c r="AL34" i="22"/>
  <c r="AK34" i="22"/>
  <c r="AJ34" i="22"/>
  <c r="AI34" i="22"/>
  <c r="AH34" i="22"/>
  <c r="AF34" i="22"/>
  <c r="AE34" i="22"/>
  <c r="AC34" i="22"/>
  <c r="AB34" i="22"/>
  <c r="AA34" i="22"/>
  <c r="U33" i="22"/>
  <c r="T33" i="22"/>
  <c r="S33" i="22"/>
  <c r="R33" i="22"/>
  <c r="Q33" i="22"/>
  <c r="P33" i="22"/>
  <c r="O33" i="22"/>
  <c r="N33" i="22"/>
  <c r="M33" i="22"/>
  <c r="L33" i="22"/>
  <c r="K33" i="22"/>
  <c r="J33" i="22"/>
  <c r="U32" i="22"/>
  <c r="T32" i="22"/>
  <c r="S32" i="22"/>
  <c r="R32" i="22"/>
  <c r="Q32" i="22"/>
  <c r="P32" i="22"/>
  <c r="N32" i="22"/>
  <c r="M32" i="22"/>
  <c r="L32" i="22"/>
  <c r="K32" i="22"/>
  <c r="J32" i="22"/>
  <c r="AS31" i="22"/>
  <c r="AK31" i="22" s="1"/>
  <c r="AQ31" i="22"/>
  <c r="AM31" i="22"/>
  <c r="AM30" i="22"/>
  <c r="AL30" i="22"/>
  <c r="AK30" i="22"/>
  <c r="AJ30" i="22"/>
  <c r="AI30" i="22"/>
  <c r="AH30" i="22"/>
  <c r="AF30" i="22"/>
  <c r="AE30" i="22"/>
  <c r="AC30" i="22"/>
  <c r="AB30" i="22"/>
  <c r="AA30" i="22"/>
  <c r="AW11" i="22"/>
  <c r="AW10" i="22"/>
  <c r="AW9" i="22"/>
  <c r="AW8" i="22"/>
  <c r="AW7" i="22"/>
  <c r="AW6" i="22"/>
  <c r="AW5" i="22"/>
  <c r="H42" i="17"/>
  <c r="AG10" i="17"/>
  <c r="AG9" i="17"/>
  <c r="AG8" i="17"/>
  <c r="AG7" i="17"/>
  <c r="AG6" i="17"/>
  <c r="AG5" i="17"/>
  <c r="AG4" i="17"/>
  <c r="C21" i="15"/>
  <c r="Y19" i="15"/>
  <c r="R22" i="15" s="1"/>
  <c r="Y15" i="15"/>
  <c r="AI15" i="15" s="1"/>
  <c r="AD21" i="15" s="1"/>
  <c r="W15" i="15"/>
  <c r="L15" i="15"/>
  <c r="J15" i="15"/>
  <c r="W63" i="16"/>
  <c r="AH62" i="16"/>
  <c r="AH61" i="16"/>
  <c r="AH60" i="16"/>
  <c r="AH59" i="16"/>
  <c r="AH58" i="16"/>
  <c r="AH57" i="16"/>
  <c r="W32" i="16"/>
  <c r="L14" i="12"/>
  <c r="L13" i="12"/>
  <c r="L12" i="12"/>
  <c r="U12" i="12" s="1"/>
  <c r="L11" i="12"/>
  <c r="U11" i="12" s="1"/>
  <c r="L10" i="12"/>
  <c r="L9" i="12"/>
  <c r="U9" i="12" s="1"/>
  <c r="L8" i="12"/>
  <c r="L7" i="12"/>
  <c r="L6" i="12"/>
  <c r="AF43" i="16" l="1"/>
  <c r="U7" i="12"/>
  <c r="AC14" i="45"/>
  <c r="AC14" i="16"/>
  <c r="AC16" i="45"/>
  <c r="AC16" i="16"/>
  <c r="AF47" i="16"/>
  <c r="O43" i="16" s="1"/>
  <c r="U8" i="12"/>
  <c r="AF48" i="16"/>
  <c r="S43" i="16" s="1"/>
  <c r="U45" i="16" s="1"/>
  <c r="U10" i="12"/>
  <c r="AC17" i="45"/>
  <c r="AC17" i="16"/>
  <c r="AE28" i="45"/>
  <c r="AH28" i="45" s="1"/>
  <c r="AE30" i="45"/>
  <c r="AH30" i="45" s="1"/>
  <c r="BL15" i="36"/>
  <c r="U6" i="12"/>
  <c r="AB35" i="22"/>
  <c r="AL95" i="36"/>
  <c r="BL173" i="36"/>
  <c r="BL95" i="36"/>
  <c r="BL251" i="36"/>
  <c r="AL173" i="36"/>
  <c r="AL251" i="36"/>
  <c r="T34" i="36"/>
  <c r="R34" i="36"/>
  <c r="G29" i="25"/>
  <c r="X29" i="25" s="1"/>
  <c r="H29" i="17"/>
  <c r="I38" i="34"/>
  <c r="W9" i="34" s="1"/>
  <c r="AB8" i="34" s="1"/>
  <c r="AC29" i="6"/>
  <c r="AC33" i="6"/>
  <c r="AS41" i="6"/>
  <c r="AS42" i="6" s="1"/>
  <c r="AC41" i="6"/>
  <c r="AJ42" i="6"/>
  <c r="AG41" i="6"/>
  <c r="AC37" i="6"/>
  <c r="AS37" i="6"/>
  <c r="AJ38" i="6" s="1"/>
  <c r="AG33" i="6"/>
  <c r="AD39" i="22"/>
  <c r="AI39" i="22"/>
  <c r="AB39" i="22"/>
  <c r="AF39" i="22"/>
  <c r="AK39" i="22"/>
  <c r="AF35" i="22"/>
  <c r="AD35" i="22"/>
  <c r="AI35" i="22"/>
  <c r="AD31" i="22"/>
  <c r="AI31" i="22"/>
  <c r="AE42" i="6"/>
  <c r="AA25" i="6"/>
  <c r="AE25" i="6"/>
  <c r="AI25" i="6"/>
  <c r="AA33" i="6"/>
  <c r="AE33" i="6"/>
  <c r="AC42" i="6"/>
  <c r="AK42" i="6"/>
  <c r="U15" i="15"/>
  <c r="AH56" i="16"/>
  <c r="K43" i="16"/>
  <c r="M45" i="16" s="1"/>
  <c r="AE28" i="16"/>
  <c r="AH28" i="16" s="1"/>
  <c r="AE30" i="16"/>
  <c r="Q45" i="16"/>
  <c r="AS26" i="6"/>
  <c r="AK26" i="6"/>
  <c r="AI26" i="6"/>
  <c r="AG26" i="6"/>
  <c r="AE26" i="6"/>
  <c r="AC26" i="6"/>
  <c r="AA26" i="6"/>
  <c r="AJ26" i="6"/>
  <c r="AH26" i="6"/>
  <c r="AF26" i="6"/>
  <c r="AD26" i="6"/>
  <c r="AB26" i="6"/>
  <c r="Z26" i="6"/>
  <c r="G43" i="16"/>
  <c r="AS29" i="6"/>
  <c r="AJ29" i="6"/>
  <c r="AH29" i="6"/>
  <c r="AF29" i="6"/>
  <c r="AD29" i="6"/>
  <c r="AB29" i="6"/>
  <c r="Z29" i="6"/>
  <c r="AJ37" i="6"/>
  <c r="AH37" i="6"/>
  <c r="AF37" i="6"/>
  <c r="AD37" i="6"/>
  <c r="AB37" i="6"/>
  <c r="Z37" i="6"/>
  <c r="AJ41" i="6"/>
  <c r="AH41" i="6"/>
  <c r="AF41" i="6"/>
  <c r="AD41" i="6"/>
  <c r="AB41" i="6"/>
  <c r="Z41" i="6"/>
  <c r="AB31" i="22"/>
  <c r="AF31" i="22"/>
  <c r="AA39" i="22"/>
  <c r="AC39" i="22"/>
  <c r="AE39" i="22"/>
  <c r="AH39" i="22"/>
  <c r="AJ39" i="22"/>
  <c r="AU39" i="22"/>
  <c r="AU40" i="22" s="1"/>
  <c r="Z25" i="6"/>
  <c r="AB25" i="6"/>
  <c r="AD25" i="6"/>
  <c r="AF25" i="6"/>
  <c r="AH25" i="6"/>
  <c r="AJ25" i="6"/>
  <c r="AA29" i="6"/>
  <c r="AE29" i="6"/>
  <c r="AI29" i="6"/>
  <c r="AS33" i="6"/>
  <c r="AJ33" i="6"/>
  <c r="AH33" i="6"/>
  <c r="AF33" i="6"/>
  <c r="AD33" i="6"/>
  <c r="AB33" i="6"/>
  <c r="Z33" i="6"/>
  <c r="AA37" i="6"/>
  <c r="AE37" i="6"/>
  <c r="AI37" i="6"/>
  <c r="AA41" i="6"/>
  <c r="AE41" i="6"/>
  <c r="AI41" i="6"/>
  <c r="AB38" i="6"/>
  <c r="AF38" i="6"/>
  <c r="AB42" i="6"/>
  <c r="AF42" i="6"/>
  <c r="W61" i="16"/>
  <c r="AK40" i="22"/>
  <c r="AA31" i="22"/>
  <c r="AC31" i="22"/>
  <c r="AE31" i="22"/>
  <c r="AH31" i="22"/>
  <c r="AJ31" i="22"/>
  <c r="AL31" i="22"/>
  <c r="AU31" i="22"/>
  <c r="AU32" i="22" s="1"/>
  <c r="AA35" i="22"/>
  <c r="AC35" i="22"/>
  <c r="AE35" i="22"/>
  <c r="AH35" i="22"/>
  <c r="AJ35" i="22"/>
  <c r="AL35" i="22"/>
  <c r="AU35" i="22"/>
  <c r="AU36" i="22" s="1"/>
  <c r="AE29" i="16" l="1"/>
  <c r="AH29" i="16" s="1"/>
  <c r="AE27" i="16"/>
  <c r="O56" i="12"/>
  <c r="O53" i="12"/>
  <c r="AC11" i="45"/>
  <c r="AC11" i="16"/>
  <c r="AC15" i="45"/>
  <c r="AC15" i="16"/>
  <c r="AC13" i="45"/>
  <c r="AC13" i="16"/>
  <c r="AC12" i="16"/>
  <c r="AC12" i="45"/>
  <c r="AE31" i="45"/>
  <c r="AH31" i="45" s="1"/>
  <c r="AE27" i="45"/>
  <c r="AH27" i="45" s="1"/>
  <c r="AE29" i="45"/>
  <c r="AH29" i="45" s="1"/>
  <c r="AE26" i="45"/>
  <c r="AH26" i="45" s="1"/>
  <c r="AE25" i="45"/>
  <c r="AH25" i="45" s="1"/>
  <c r="AB40" i="22"/>
  <c r="AE25" i="16"/>
  <c r="AE31" i="16"/>
  <c r="AH31" i="16" s="1"/>
  <c r="AH25" i="16"/>
  <c r="AH48" i="16"/>
  <c r="I45" i="16"/>
  <c r="AH43" i="16"/>
  <c r="AH27" i="16"/>
  <c r="Z34" i="36"/>
  <c r="AB34" i="36"/>
  <c r="X34" i="36"/>
  <c r="AJ8" i="34"/>
  <c r="P41" i="25"/>
  <c r="U41" i="25" s="1"/>
  <c r="P38" i="25"/>
  <c r="U38" i="25" s="1"/>
  <c r="P40" i="25"/>
  <c r="U40" i="25" s="1"/>
  <c r="P37" i="25"/>
  <c r="P39" i="25"/>
  <c r="U39" i="25" s="1"/>
  <c r="AE38" i="6"/>
  <c r="AK38" i="6"/>
  <c r="AH42" i="6"/>
  <c r="AD42" i="6"/>
  <c r="Z42" i="6"/>
  <c r="AG42" i="6"/>
  <c r="AI42" i="6"/>
  <c r="AA42" i="6"/>
  <c r="AJ43" i="6"/>
  <c r="AH43" i="6"/>
  <c r="AF43" i="6"/>
  <c r="AD43" i="6"/>
  <c r="AB43" i="6"/>
  <c r="Z43" i="6"/>
  <c r="AK43" i="6"/>
  <c r="AI43" i="6"/>
  <c r="AG43" i="6"/>
  <c r="AE43" i="6"/>
  <c r="AC43" i="6"/>
  <c r="AA43" i="6"/>
  <c r="AS38" i="6"/>
  <c r="AH38" i="6"/>
  <c r="AD38" i="6"/>
  <c r="Z38" i="6"/>
  <c r="AI38" i="6"/>
  <c r="AA38" i="6"/>
  <c r="AG38" i="6"/>
  <c r="AC38" i="6"/>
  <c r="AJ39" i="6"/>
  <c r="AH39" i="6"/>
  <c r="AF39" i="6"/>
  <c r="AD39" i="6"/>
  <c r="AB39" i="6"/>
  <c r="Z39" i="6"/>
  <c r="AK39" i="6"/>
  <c r="AI39" i="6"/>
  <c r="AG39" i="6"/>
  <c r="AE39" i="6"/>
  <c r="AC39" i="6"/>
  <c r="AA39" i="6"/>
  <c r="AF40" i="22"/>
  <c r="AA40" i="22"/>
  <c r="AE40" i="22"/>
  <c r="AJ40" i="22"/>
  <c r="AD40" i="22"/>
  <c r="AI40" i="22"/>
  <c r="AM40" i="22"/>
  <c r="AC40" i="22"/>
  <c r="AH40" i="22"/>
  <c r="AL40" i="22"/>
  <c r="AH30" i="16"/>
  <c r="AH47" i="16"/>
  <c r="AS30" i="6"/>
  <c r="AJ30" i="6"/>
  <c r="AH30" i="6"/>
  <c r="AF30" i="6"/>
  <c r="AD30" i="6"/>
  <c r="AB30" i="6"/>
  <c r="Z30" i="6"/>
  <c r="AK30" i="6"/>
  <c r="AG30" i="6"/>
  <c r="AC30" i="6"/>
  <c r="AI30" i="6"/>
  <c r="AE30" i="6"/>
  <c r="AA30" i="6"/>
  <c r="Y29" i="17"/>
  <c r="AS34" i="6"/>
  <c r="AJ34" i="6"/>
  <c r="AH34" i="6"/>
  <c r="AF34" i="6"/>
  <c r="AD34" i="6"/>
  <c r="AB34" i="6"/>
  <c r="Z34" i="6"/>
  <c r="AI34" i="6"/>
  <c r="AE34" i="6"/>
  <c r="AA34" i="6"/>
  <c r="AK34" i="6"/>
  <c r="AG34" i="6"/>
  <c r="AC34" i="6"/>
  <c r="AJ27" i="6"/>
  <c r="AH27" i="6"/>
  <c r="AF27" i="6"/>
  <c r="AD27" i="6"/>
  <c r="AB27" i="6"/>
  <c r="AI27" i="6"/>
  <c r="AE27" i="6"/>
  <c r="AA27" i="6"/>
  <c r="AK27" i="6"/>
  <c r="AG27" i="6"/>
  <c r="AC27" i="6"/>
  <c r="Z27" i="6"/>
  <c r="AE26" i="16"/>
  <c r="AL37" i="22"/>
  <c r="AJ37" i="22"/>
  <c r="AH37" i="22"/>
  <c r="AE37" i="22"/>
  <c r="AC37" i="22"/>
  <c r="AA37" i="22"/>
  <c r="AM37" i="22"/>
  <c r="AK37" i="22"/>
  <c r="AI37" i="22"/>
  <c r="AF37" i="22"/>
  <c r="AD37" i="22"/>
  <c r="AB37" i="22"/>
  <c r="AM41" i="22"/>
  <c r="AK41" i="22"/>
  <c r="AI41" i="22"/>
  <c r="AF41" i="22"/>
  <c r="AD41" i="22"/>
  <c r="AB41" i="22"/>
  <c r="AL41" i="22"/>
  <c r="AJ41" i="22"/>
  <c r="AH41" i="22"/>
  <c r="AE41" i="22"/>
  <c r="AC41" i="22"/>
  <c r="AA41" i="22"/>
  <c r="AL32" i="22"/>
  <c r="AJ32" i="22"/>
  <c r="AH32" i="22"/>
  <c r="AE32" i="22"/>
  <c r="AC32" i="22"/>
  <c r="AA32" i="22"/>
  <c r="AM32" i="22"/>
  <c r="AK32" i="22"/>
  <c r="AI32" i="22"/>
  <c r="AF32" i="22"/>
  <c r="AD32" i="22"/>
  <c r="AB32" i="22"/>
  <c r="AM36" i="22"/>
  <c r="AK36" i="22"/>
  <c r="AI36" i="22"/>
  <c r="AF36" i="22"/>
  <c r="AD36" i="22"/>
  <c r="AB36" i="22"/>
  <c r="AL36" i="22"/>
  <c r="AJ36" i="22"/>
  <c r="AH36" i="22"/>
  <c r="AE36" i="22"/>
  <c r="AC36" i="22"/>
  <c r="AA36" i="22"/>
  <c r="AM33" i="22"/>
  <c r="AK33" i="22"/>
  <c r="AI33" i="22"/>
  <c r="AF33" i="22"/>
  <c r="AD33" i="22"/>
  <c r="AB33" i="22"/>
  <c r="AL33" i="22"/>
  <c r="AJ33" i="22"/>
  <c r="AH33" i="22"/>
  <c r="AE33" i="22"/>
  <c r="AC33" i="22"/>
  <c r="AA33" i="22"/>
  <c r="BX50" i="36" l="1"/>
  <c r="BW130" i="36"/>
  <c r="BW286" i="36"/>
  <c r="BX286" i="36"/>
  <c r="BW208" i="36"/>
  <c r="BX130" i="36"/>
  <c r="BX208" i="36"/>
  <c r="AE16" i="45" a="1"/>
  <c r="AE16" i="45" s="1"/>
  <c r="AE15" i="45" a="1"/>
  <c r="AE15" i="45" s="1"/>
  <c r="AE14" i="45" a="1"/>
  <c r="AE14" i="45" s="1"/>
  <c r="AE13" i="45" a="1"/>
  <c r="AE13" i="45" s="1"/>
  <c r="AE12" i="45" a="1"/>
  <c r="AE12" i="45" s="1"/>
  <c r="AE11" i="45" a="1"/>
  <c r="AE11" i="45" s="1"/>
  <c r="AE15" i="16" a="1"/>
  <c r="AE15" i="16" s="1"/>
  <c r="AE11" i="16" a="1"/>
  <c r="AE11" i="16" s="1"/>
  <c r="AE16" i="16" a="1"/>
  <c r="AE16" i="16" s="1"/>
  <c r="AE14" i="16" a="1"/>
  <c r="AE14" i="16" s="1"/>
  <c r="AE12" i="16" a="1"/>
  <c r="AE12" i="16" s="1"/>
  <c r="AE13" i="16" a="1"/>
  <c r="AE13" i="16" s="1"/>
  <c r="P42" i="25"/>
  <c r="U37" i="25"/>
  <c r="U42" i="25" s="1"/>
  <c r="Q27" i="34"/>
  <c r="Q31" i="34"/>
  <c r="Z31" i="34" s="1"/>
  <c r="Q21" i="34"/>
  <c r="Z21" i="34" s="1"/>
  <c r="Q29" i="34"/>
  <c r="Z29" i="34" s="1"/>
  <c r="Q19" i="34"/>
  <c r="Z19" i="34" s="1"/>
  <c r="Q23" i="34"/>
  <c r="Z23" i="34" s="1"/>
  <c r="Z27" i="34"/>
  <c r="Q25" i="34"/>
  <c r="Z25" i="34" s="1"/>
  <c r="M41" i="17"/>
  <c r="U41" i="17" s="1"/>
  <c r="M37" i="17"/>
  <c r="M38" i="17"/>
  <c r="U38" i="17" s="1"/>
  <c r="M39" i="17"/>
  <c r="U39" i="17" s="1"/>
  <c r="M40" i="17"/>
  <c r="U40" i="17" s="1"/>
  <c r="W46" i="16"/>
  <c r="AH26" i="16"/>
  <c r="AJ35" i="6"/>
  <c r="AH35" i="6"/>
  <c r="AF35" i="6"/>
  <c r="AD35" i="6"/>
  <c r="AB35" i="6"/>
  <c r="Z35" i="6"/>
  <c r="AI35" i="6"/>
  <c r="AE35" i="6"/>
  <c r="AA35" i="6"/>
  <c r="AK35" i="6"/>
  <c r="AG35" i="6"/>
  <c r="AC35" i="6"/>
  <c r="AJ31" i="6"/>
  <c r="AH31" i="6"/>
  <c r="AF31" i="6"/>
  <c r="AD31" i="6"/>
  <c r="AB31" i="6"/>
  <c r="Z31" i="6"/>
  <c r="AK31" i="6"/>
  <c r="AG31" i="6"/>
  <c r="AC31" i="6"/>
  <c r="AI31" i="6"/>
  <c r="AE31" i="6"/>
  <c r="AA31" i="6"/>
  <c r="AH286" i="36" l="1"/>
  <c r="G10" i="45"/>
  <c r="AF11" i="45"/>
  <c r="AG13" i="45"/>
  <c r="AI13" i="45" s="1"/>
  <c r="AH13" i="45"/>
  <c r="O10" i="45"/>
  <c r="AF13" i="45"/>
  <c r="AH15" i="45"/>
  <c r="AG15" i="45"/>
  <c r="AI15" i="45" s="1"/>
  <c r="AF15" i="45"/>
  <c r="AF12" i="45"/>
  <c r="K10" i="45"/>
  <c r="AG14" i="45"/>
  <c r="AI14" i="45" s="1"/>
  <c r="S10" i="45"/>
  <c r="AF14" i="45"/>
  <c r="AH14" i="45"/>
  <c r="AH16" i="45"/>
  <c r="AG16" i="45"/>
  <c r="AI16" i="45" s="1"/>
  <c r="AF16" i="45"/>
  <c r="BH286" i="36"/>
  <c r="O10" i="16"/>
  <c r="AH13" i="16"/>
  <c r="AG13" i="16"/>
  <c r="AF13" i="16"/>
  <c r="S10" i="16"/>
  <c r="AH14" i="16"/>
  <c r="AG14" i="16"/>
  <c r="AF14" i="16"/>
  <c r="G10" i="16"/>
  <c r="AF11" i="16"/>
  <c r="K10" i="16"/>
  <c r="AF12" i="16"/>
  <c r="AH16" i="16"/>
  <c r="AG16" i="16"/>
  <c r="AI16" i="16" s="1"/>
  <c r="AF16" i="16"/>
  <c r="AH15" i="16"/>
  <c r="AG15" i="16"/>
  <c r="AI15" i="16" s="1"/>
  <c r="AF15" i="16"/>
  <c r="AD286" i="36"/>
  <c r="X286" i="36"/>
  <c r="AJ286" i="36"/>
  <c r="AN286" i="36"/>
  <c r="T286" i="36"/>
  <c r="Z286" i="36"/>
  <c r="AF286" i="36"/>
  <c r="V286" i="36"/>
  <c r="AL286" i="36"/>
  <c r="AB286" i="36"/>
  <c r="R286" i="36"/>
  <c r="Z37" i="34"/>
  <c r="M42" i="17"/>
  <c r="Z31" i="15"/>
  <c r="R21" i="15"/>
  <c r="AK21" i="15" s="1"/>
  <c r="M31" i="15" s="1"/>
  <c r="U37" i="17"/>
  <c r="U42" i="17" s="1"/>
  <c r="S14" i="45" l="1"/>
  <c r="AN24" i="45"/>
  <c r="AN25" i="45" s="1"/>
  <c r="S23" i="45" s="1"/>
  <c r="S15" i="45"/>
  <c r="S11" i="45"/>
  <c r="U13" i="45" s="1"/>
  <c r="K11" i="45"/>
  <c r="M13" i="45" s="1"/>
  <c r="AL24" i="45"/>
  <c r="AL25" i="45" s="1"/>
  <c r="O14" i="45"/>
  <c r="O11" i="45"/>
  <c r="Q13" i="45" s="1"/>
  <c r="O15" i="45"/>
  <c r="AM24" i="45"/>
  <c r="AM25" i="45" s="1"/>
  <c r="G11" i="45"/>
  <c r="I13" i="45" s="1"/>
  <c r="AK24" i="45"/>
  <c r="AK25" i="45" s="1"/>
  <c r="BL286" i="36"/>
  <c r="BN286" i="36"/>
  <c r="AV286" i="36"/>
  <c r="BB286" i="36"/>
  <c r="AT286" i="36"/>
  <c r="AZ286" i="36"/>
  <c r="AR286" i="36"/>
  <c r="BF286" i="36"/>
  <c r="AX286" i="36"/>
  <c r="BJ286" i="36"/>
  <c r="BD286" i="36"/>
  <c r="AL24" i="16"/>
  <c r="AL25" i="16" s="1"/>
  <c r="K11" i="16"/>
  <c r="M13" i="16" s="1"/>
  <c r="AK24" i="16"/>
  <c r="AK25" i="16" s="1"/>
  <c r="G11" i="16"/>
  <c r="I13" i="16" s="1"/>
  <c r="AN24" i="16"/>
  <c r="AN25" i="16" s="1"/>
  <c r="S11" i="16"/>
  <c r="U13" i="16" s="1"/>
  <c r="S15" i="16"/>
  <c r="S14" i="16"/>
  <c r="O15" i="16"/>
  <c r="O11" i="16"/>
  <c r="Q13" i="16" s="1"/>
  <c r="AM24" i="16"/>
  <c r="AM25" i="16" s="1"/>
  <c r="O14" i="16"/>
  <c r="BX276" i="36"/>
  <c r="B28" i="33"/>
  <c r="AB28" i="33" s="1"/>
  <c r="BW120" i="36"/>
  <c r="V36" i="36"/>
  <c r="AD36" i="36"/>
  <c r="T36" i="36"/>
  <c r="X36" i="36"/>
  <c r="BW198" i="36"/>
  <c r="AB36" i="36"/>
  <c r="BW276" i="36"/>
  <c r="BX198" i="36"/>
  <c r="R36" i="36"/>
  <c r="AH36" i="36"/>
  <c r="Z36" i="36"/>
  <c r="AF36" i="36"/>
  <c r="BX120" i="36"/>
  <c r="AJ36" i="36"/>
  <c r="BX40" i="36"/>
  <c r="K30" i="33" s="1"/>
  <c r="AF80" i="15"/>
  <c r="AM80" i="15" s="1"/>
  <c r="AV34" i="15" s="1"/>
  <c r="AF81" i="15"/>
  <c r="AM81" i="15" s="1"/>
  <c r="AV35" i="15" s="1"/>
  <c r="AF32" i="15"/>
  <c r="AM32" i="15" s="1"/>
  <c r="AV32" i="15" s="1"/>
  <c r="AF33" i="15"/>
  <c r="AM33" i="15" s="1"/>
  <c r="AV33" i="15" s="1"/>
  <c r="K14" i="45" l="1"/>
  <c r="AH12" i="45" s="1"/>
  <c r="G14" i="45"/>
  <c r="O23" i="45"/>
  <c r="AH11" i="45"/>
  <c r="K14" i="16"/>
  <c r="O23" i="16"/>
  <c r="S23" i="16"/>
  <c r="G14" i="16"/>
  <c r="BX212" i="36"/>
  <c r="BW290" i="36"/>
  <c r="BW212" i="36"/>
  <c r="X6" i="12"/>
  <c r="AC30" i="33"/>
  <c r="AC33" i="33" s="1"/>
  <c r="BX48" i="36" s="1"/>
  <c r="BJ40" i="36"/>
  <c r="BB40" i="36"/>
  <c r="AT40" i="36"/>
  <c r="BH40" i="36"/>
  <c r="AZ40" i="36"/>
  <c r="AR40" i="36"/>
  <c r="BW40" i="36"/>
  <c r="BN40" i="36"/>
  <c r="AX40" i="36"/>
  <c r="BD40" i="36"/>
  <c r="BF40" i="36"/>
  <c r="BL40" i="36"/>
  <c r="AV40" i="36"/>
  <c r="X8" i="12"/>
  <c r="BN120" i="36"/>
  <c r="AZ120" i="36"/>
  <c r="AT120" i="36"/>
  <c r="BJ120" i="36"/>
  <c r="BD120" i="36"/>
  <c r="AX120" i="36"/>
  <c r="AR120" i="36"/>
  <c r="BH120" i="36"/>
  <c r="BB120" i="36"/>
  <c r="AV120" i="36"/>
  <c r="BL120" i="36"/>
  <c r="BF120" i="36"/>
  <c r="AN276" i="36"/>
  <c r="AF276" i="36"/>
  <c r="X276" i="36"/>
  <c r="X11" i="12"/>
  <c r="AH276" i="36"/>
  <c r="Z276" i="36"/>
  <c r="R276" i="36"/>
  <c r="AJ276" i="36"/>
  <c r="AB276" i="36"/>
  <c r="T276" i="36"/>
  <c r="AL276" i="36"/>
  <c r="AD276" i="36"/>
  <c r="V276" i="36"/>
  <c r="X9" i="12"/>
  <c r="AN198" i="36"/>
  <c r="Z198" i="36"/>
  <c r="AD198" i="36"/>
  <c r="V198" i="36"/>
  <c r="AF198" i="36"/>
  <c r="AB198" i="36"/>
  <c r="AH198" i="36"/>
  <c r="R198" i="36"/>
  <c r="AL198" i="36"/>
  <c r="X198" i="36"/>
  <c r="T198" i="36"/>
  <c r="AJ198" i="36"/>
  <c r="X10" i="12"/>
  <c r="BJ198" i="36"/>
  <c r="AX198" i="36"/>
  <c r="BB198" i="36"/>
  <c r="AZ198" i="36"/>
  <c r="AT198" i="36"/>
  <c r="BD198" i="36"/>
  <c r="BN198" i="36"/>
  <c r="BF198" i="36"/>
  <c r="AR198" i="36"/>
  <c r="BH198" i="36"/>
  <c r="AV198" i="36"/>
  <c r="BL198" i="36"/>
  <c r="X7" i="12"/>
  <c r="AN120" i="36"/>
  <c r="AD120" i="36"/>
  <c r="X120" i="36"/>
  <c r="R120" i="36"/>
  <c r="AH120" i="36"/>
  <c r="AB120" i="36"/>
  <c r="V120" i="36"/>
  <c r="AF120" i="36"/>
  <c r="T120" i="36"/>
  <c r="AL120" i="36"/>
  <c r="Z120" i="36"/>
  <c r="AJ120" i="36"/>
  <c r="X12" i="12"/>
  <c r="BF276" i="36"/>
  <c r="BJ276" i="36"/>
  <c r="AT276" i="36"/>
  <c r="AR276" i="36"/>
  <c r="BH276" i="36"/>
  <c r="BD276" i="36"/>
  <c r="BN276" i="36"/>
  <c r="AX276" i="36"/>
  <c r="BB276" i="36"/>
  <c r="AZ276" i="36"/>
  <c r="AV276" i="36"/>
  <c r="BL276" i="36"/>
  <c r="W14" i="45" l="1"/>
  <c r="R63" i="44"/>
  <c r="R72" i="44" s="1"/>
  <c r="Q47" i="43" s="1"/>
  <c r="R87" i="44"/>
  <c r="R96" i="44" s="1"/>
  <c r="Q48" i="43" s="1"/>
  <c r="Q41" i="43"/>
  <c r="Q46" i="43" s="1"/>
  <c r="I87" i="44"/>
  <c r="I96" i="44" s="1"/>
  <c r="H48" i="43" s="1"/>
  <c r="H41" i="43"/>
  <c r="I63" i="44"/>
  <c r="I72" i="44" s="1"/>
  <c r="H47" i="43" s="1"/>
  <c r="M87" i="44"/>
  <c r="M96" i="44" s="1"/>
  <c r="L48" i="43" s="1"/>
  <c r="L41" i="43"/>
  <c r="M63" i="44"/>
  <c r="M72" i="44" s="1"/>
  <c r="L47" i="43" s="1"/>
  <c r="U14" i="43"/>
  <c r="U12" i="44"/>
  <c r="U21" i="44" s="1"/>
  <c r="U20" i="43" s="1"/>
  <c r="U36" i="44"/>
  <c r="U45" i="44" s="1"/>
  <c r="U21" i="43" s="1"/>
  <c r="H14" i="43"/>
  <c r="I12" i="44"/>
  <c r="I21" i="44" s="1"/>
  <c r="H20" i="43" s="1"/>
  <c r="I36" i="44"/>
  <c r="I45" i="44" s="1"/>
  <c r="H21" i="43" s="1"/>
  <c r="L14" i="43"/>
  <c r="M12" i="44"/>
  <c r="M21" i="44" s="1"/>
  <c r="L20" i="43" s="1"/>
  <c r="M36" i="44"/>
  <c r="M45" i="44" s="1"/>
  <c r="L21" i="43" s="1"/>
  <c r="Q14" i="43"/>
  <c r="R12" i="44"/>
  <c r="R21" i="44" s="1"/>
  <c r="Q20" i="43" s="1"/>
  <c r="R36" i="44"/>
  <c r="R45" i="44" s="1"/>
  <c r="Q21" i="43" s="1"/>
  <c r="AH12" i="16"/>
  <c r="AI14" i="16"/>
  <c r="AH11" i="16"/>
  <c r="W14" i="16"/>
  <c r="K47" i="16"/>
  <c r="K54" i="16" s="1"/>
  <c r="AH290" i="36"/>
  <c r="Z290" i="36"/>
  <c r="AB290" i="36"/>
  <c r="AD290" i="36"/>
  <c r="AF290" i="36"/>
  <c r="V290" i="36"/>
  <c r="R290" i="36"/>
  <c r="AJ290" i="36"/>
  <c r="T290" i="36"/>
  <c r="AN290" i="36"/>
  <c r="X290" i="36"/>
  <c r="AL290" i="36"/>
  <c r="BW48" i="36"/>
  <c r="BN48" i="36"/>
  <c r="BF48" i="36"/>
  <c r="AX48" i="36"/>
  <c r="BL48" i="36"/>
  <c r="BD48" i="36"/>
  <c r="AV48" i="36"/>
  <c r="BJ48" i="36"/>
  <c r="BB48" i="36"/>
  <c r="AT48" i="36"/>
  <c r="BH48" i="36"/>
  <c r="AZ48" i="36"/>
  <c r="AR48" i="36"/>
  <c r="AL40" i="36"/>
  <c r="AD40" i="36"/>
  <c r="V40" i="36"/>
  <c r="AN40" i="36"/>
  <c r="AF40" i="36"/>
  <c r="X40" i="36"/>
  <c r="AH40" i="36"/>
  <c r="Z40" i="36"/>
  <c r="R40" i="36"/>
  <c r="AJ40" i="36"/>
  <c r="AB40" i="36"/>
  <c r="T40" i="36"/>
  <c r="Z212" i="36"/>
  <c r="R212" i="36"/>
  <c r="AH212" i="36"/>
  <c r="AN212" i="36"/>
  <c r="AF212" i="36"/>
  <c r="X212" i="36"/>
  <c r="AD212" i="36"/>
  <c r="AJ212" i="36"/>
  <c r="AB212" i="36"/>
  <c r="T212" i="36"/>
  <c r="V212" i="36"/>
  <c r="AL212" i="36"/>
  <c r="BL212" i="36"/>
  <c r="BH212" i="36"/>
  <c r="BD212" i="36"/>
  <c r="AZ212" i="36"/>
  <c r="AV212" i="36"/>
  <c r="AR212" i="36"/>
  <c r="BN212" i="36"/>
  <c r="BF212" i="36"/>
  <c r="AX212" i="36"/>
  <c r="BJ212" i="36"/>
  <c r="BB212" i="36"/>
  <c r="AT212" i="36"/>
  <c r="L19" i="43" l="1"/>
  <c r="L22" i="43" s="1"/>
  <c r="L46" i="43"/>
  <c r="L49" i="43" s="1"/>
  <c r="H46" i="43"/>
  <c r="H49" i="43" s="1"/>
  <c r="Q19" i="43"/>
  <c r="Q22" i="43" s="1"/>
  <c r="H19" i="43"/>
  <c r="H22" i="43" s="1"/>
  <c r="AD57" i="43" s="1"/>
  <c r="U19" i="43"/>
  <c r="U22" i="43" s="1"/>
  <c r="T29" i="15"/>
  <c r="AF29" i="15" s="1"/>
  <c r="AM29" i="15" s="1"/>
  <c r="AV29" i="15" s="1"/>
  <c r="BX54" i="36" s="1"/>
  <c r="AL48" i="36"/>
  <c r="AD48" i="36"/>
  <c r="V48" i="36"/>
  <c r="AN48" i="36"/>
  <c r="AB48" i="36"/>
  <c r="AJ48" i="36"/>
  <c r="AH48" i="36"/>
  <c r="Z48" i="36"/>
  <c r="R48" i="36"/>
  <c r="AF48" i="36"/>
  <c r="X48" i="36"/>
  <c r="T48" i="36"/>
  <c r="AD63" i="43" l="1"/>
  <c r="AD62" i="43"/>
  <c r="AD61" i="43"/>
  <c r="AL280" i="36"/>
  <c r="AD58" i="43"/>
  <c r="AD59" i="43"/>
  <c r="AD60" i="43"/>
  <c r="BN54" i="36"/>
  <c r="BF54" i="36"/>
  <c r="AX54" i="36"/>
  <c r="BL54" i="36"/>
  <c r="BD54" i="36"/>
  <c r="AV54" i="36"/>
  <c r="AR54" i="36"/>
  <c r="BJ54" i="36"/>
  <c r="BB54" i="36"/>
  <c r="AT54" i="36"/>
  <c r="BH54" i="36"/>
  <c r="AZ54" i="36"/>
  <c r="Z11" i="12" l="1"/>
  <c r="AG61" i="45" s="1"/>
  <c r="AH280" i="36"/>
  <c r="Z280" i="36"/>
  <c r="AF280" i="36"/>
  <c r="AJ280" i="36"/>
  <c r="T280" i="36"/>
  <c r="R280" i="36"/>
  <c r="V280" i="36"/>
  <c r="AB280" i="36"/>
  <c r="AD280" i="36"/>
  <c r="Y11" i="12"/>
  <c r="AN280" i="36"/>
  <c r="X280" i="36"/>
  <c r="Y6" i="12"/>
  <c r="AT44" i="36"/>
  <c r="T30" i="15"/>
  <c r="AF30" i="15" s="1"/>
  <c r="AM30" i="15" s="1"/>
  <c r="AV30" i="15" s="1"/>
  <c r="BW134" i="36" s="1"/>
  <c r="AD134" i="36" s="1"/>
  <c r="AG43" i="16"/>
  <c r="AI43" i="16" s="1"/>
  <c r="AG61" i="16"/>
  <c r="AG25" i="16" l="1"/>
  <c r="AG25" i="45"/>
  <c r="AG30" i="16"/>
  <c r="AG30" i="45"/>
  <c r="AT280" i="36"/>
  <c r="BH124" i="36"/>
  <c r="AD124" i="36"/>
  <c r="AR202" i="36"/>
  <c r="V202" i="36"/>
  <c r="AJ202" i="36"/>
  <c r="AN202" i="36"/>
  <c r="AF202" i="36"/>
  <c r="AD202" i="36"/>
  <c r="AB202" i="36"/>
  <c r="AL202" i="36"/>
  <c r="T202" i="36"/>
  <c r="X202" i="36"/>
  <c r="Z202" i="36"/>
  <c r="AH202" i="36"/>
  <c r="R202" i="36"/>
  <c r="Y9" i="12"/>
  <c r="AG28" i="45" s="1"/>
  <c r="AR124" i="36"/>
  <c r="BF44" i="36"/>
  <c r="AZ44" i="36"/>
  <c r="BH44" i="36"/>
  <c r="AV44" i="36"/>
  <c r="BB44" i="36"/>
  <c r="AX44" i="36"/>
  <c r="AV280" i="36"/>
  <c r="AR44" i="36"/>
  <c r="BL44" i="36"/>
  <c r="BJ44" i="36"/>
  <c r="BN44" i="36"/>
  <c r="BD44" i="36"/>
  <c r="BJ124" i="36"/>
  <c r="BF202" i="36"/>
  <c r="R134" i="36"/>
  <c r="AL134" i="36"/>
  <c r="AJ134" i="36"/>
  <c r="AN134" i="36"/>
  <c r="AF134" i="36"/>
  <c r="T134" i="36"/>
  <c r="AB134" i="36"/>
  <c r="Z134" i="36"/>
  <c r="AH134" i="36"/>
  <c r="V134" i="36"/>
  <c r="X134" i="36"/>
  <c r="BJ52" i="36"/>
  <c r="AR52" i="36"/>
  <c r="BF52" i="36"/>
  <c r="BL52" i="36"/>
  <c r="AV52" i="36"/>
  <c r="AT52" i="36"/>
  <c r="BH52" i="36"/>
  <c r="BN52" i="36"/>
  <c r="AX52" i="36"/>
  <c r="BD52" i="36"/>
  <c r="BB52" i="36"/>
  <c r="AZ52" i="36"/>
  <c r="G30" i="16"/>
  <c r="W30" i="16" s="1"/>
  <c r="AR280" i="36" l="1"/>
  <c r="BF280" i="36"/>
  <c r="Z12" i="12"/>
  <c r="Y12" i="12"/>
  <c r="BJ280" i="36"/>
  <c r="BN280" i="36"/>
  <c r="BD280" i="36"/>
  <c r="AZ280" i="36"/>
  <c r="BL280" i="36"/>
  <c r="AX280" i="36"/>
  <c r="BB280" i="36"/>
  <c r="BH280" i="36"/>
  <c r="V124" i="36"/>
  <c r="AN124" i="36"/>
  <c r="AF124" i="36"/>
  <c r="Y7" i="12"/>
  <c r="T124" i="36"/>
  <c r="Z124" i="36"/>
  <c r="R124" i="36"/>
  <c r="X124" i="36"/>
  <c r="AH124" i="36"/>
  <c r="AL124" i="36"/>
  <c r="AB124" i="36"/>
  <c r="AJ124" i="36"/>
  <c r="BL202" i="36"/>
  <c r="BN202" i="36"/>
  <c r="AZ202" i="36"/>
  <c r="BD202" i="36"/>
  <c r="BB202" i="36"/>
  <c r="BL124" i="36"/>
  <c r="AT124" i="36"/>
  <c r="AX124" i="36"/>
  <c r="BD124" i="36"/>
  <c r="AV124" i="36"/>
  <c r="Y8" i="12"/>
  <c r="BF124" i="36"/>
  <c r="BN124" i="36"/>
  <c r="AZ124" i="36"/>
  <c r="BB124" i="36"/>
  <c r="BW44" i="36"/>
  <c r="AJ44" i="36" s="1"/>
  <c r="BH202" i="36"/>
  <c r="AV202" i="36"/>
  <c r="AX202" i="36"/>
  <c r="AT202" i="36"/>
  <c r="Y10" i="12"/>
  <c r="BJ202" i="36"/>
  <c r="AG11" i="16"/>
  <c r="AI11" i="16" s="1"/>
  <c r="AG28" i="16"/>
  <c r="AI44" i="16"/>
  <c r="AG12" i="45" l="1"/>
  <c r="AI12" i="45" s="1"/>
  <c r="AG11" i="45"/>
  <c r="AG12" i="16"/>
  <c r="K15" i="16" s="1"/>
  <c r="K23" i="16" s="1"/>
  <c r="K15" i="45"/>
  <c r="AG29" i="16"/>
  <c r="AG29" i="45"/>
  <c r="AG27" i="16"/>
  <c r="AG27" i="45"/>
  <c r="AG31" i="16"/>
  <c r="AG31" i="45"/>
  <c r="AG26" i="16"/>
  <c r="AG26" i="45"/>
  <c r="AG62" i="16"/>
  <c r="AG62" i="45"/>
  <c r="AH44" i="36"/>
  <c r="V44" i="36"/>
  <c r="AN44" i="36"/>
  <c r="AF44" i="36"/>
  <c r="AD44" i="36"/>
  <c r="X44" i="36"/>
  <c r="AL44" i="36"/>
  <c r="Z44" i="36"/>
  <c r="R44" i="36"/>
  <c r="AB44" i="36"/>
  <c r="T44" i="36"/>
  <c r="AI12" i="16"/>
  <c r="G15" i="45" l="1"/>
  <c r="G23" i="45" s="1"/>
  <c r="AI11" i="45"/>
  <c r="W15" i="45"/>
  <c r="K23" i="45"/>
  <c r="AX208" i="36"/>
  <c r="BN50" i="36"/>
  <c r="BH50" i="36"/>
  <c r="BB50" i="36"/>
  <c r="AT50" i="36"/>
  <c r="AV50" i="36"/>
  <c r="BL50" i="36"/>
  <c r="BF50" i="36"/>
  <c r="AR50" i="36"/>
  <c r="AZ50" i="36"/>
  <c r="BJ50" i="36"/>
  <c r="BD50" i="36"/>
  <c r="AX50" i="36"/>
  <c r="Z6" i="12"/>
  <c r="BX58" i="36"/>
  <c r="BF208" i="36"/>
  <c r="AT208" i="36"/>
  <c r="Z10" i="12"/>
  <c r="BH208" i="36"/>
  <c r="BJ208" i="36"/>
  <c r="AV208" i="36"/>
  <c r="AR208" i="36"/>
  <c r="BB208" i="36"/>
  <c r="BD208" i="36"/>
  <c r="BL208" i="36"/>
  <c r="AZ208" i="36"/>
  <c r="BN208" i="36"/>
  <c r="S47" i="16"/>
  <c r="S54" i="16" s="1"/>
  <c r="AF132" i="36"/>
  <c r="AL132" i="36"/>
  <c r="V132" i="36"/>
  <c r="AB132" i="36"/>
  <c r="AH132" i="36"/>
  <c r="R132" i="36"/>
  <c r="AN132" i="36"/>
  <c r="X132" i="36"/>
  <c r="AD132" i="36"/>
  <c r="AJ132" i="36"/>
  <c r="T132" i="36"/>
  <c r="Z132" i="36"/>
  <c r="BW138" i="36"/>
  <c r="AI13" i="16"/>
  <c r="X23" i="45" l="1"/>
  <c r="AN130" i="36"/>
  <c r="X130" i="36"/>
  <c r="AD130" i="36"/>
  <c r="AJ130" i="36"/>
  <c r="T130" i="36"/>
  <c r="Z130" i="36"/>
  <c r="AF130" i="36"/>
  <c r="V130" i="36"/>
  <c r="AB130" i="36"/>
  <c r="AH130" i="36"/>
  <c r="R130" i="36"/>
  <c r="AL130" i="36"/>
  <c r="Z7" i="12"/>
  <c r="AG57" i="45" s="1"/>
  <c r="BJ58" i="36"/>
  <c r="AZ58" i="36"/>
  <c r="AX58" i="36"/>
  <c r="BX60" i="36"/>
  <c r="BH58" i="36"/>
  <c r="BF58" i="36"/>
  <c r="BL58" i="36"/>
  <c r="BN58" i="36"/>
  <c r="BB58" i="36"/>
  <c r="AR58" i="36"/>
  <c r="AT58" i="36"/>
  <c r="AV58" i="36"/>
  <c r="BD58" i="36"/>
  <c r="AG56" i="16"/>
  <c r="AG56" i="45"/>
  <c r="AG48" i="16"/>
  <c r="AI48" i="16" s="1"/>
  <c r="AG60" i="45"/>
  <c r="AG60" i="16"/>
  <c r="AJ138" i="36"/>
  <c r="T138" i="36"/>
  <c r="Z138" i="36"/>
  <c r="AN138" i="36"/>
  <c r="X138" i="36"/>
  <c r="AD138" i="36"/>
  <c r="BW140" i="36"/>
  <c r="AB138" i="36"/>
  <c r="AH138" i="36"/>
  <c r="R138" i="36"/>
  <c r="AF138" i="36"/>
  <c r="AL138" i="36"/>
  <c r="V138" i="36"/>
  <c r="AH208" i="36"/>
  <c r="G15" i="16"/>
  <c r="G23" i="16" s="1"/>
  <c r="BH60" i="36" l="1"/>
  <c r="AZ60" i="36"/>
  <c r="BJ60" i="36"/>
  <c r="BX66" i="36"/>
  <c r="AX60" i="36"/>
  <c r="BD60" i="36"/>
  <c r="AV60" i="36"/>
  <c r="BF60" i="36"/>
  <c r="BL60" i="36"/>
  <c r="AT60" i="36"/>
  <c r="BN60" i="36"/>
  <c r="AR60" i="36"/>
  <c r="BB60" i="36"/>
  <c r="AL140" i="36"/>
  <c r="V140" i="36"/>
  <c r="AB140" i="36"/>
  <c r="BW146" i="36"/>
  <c r="Z140" i="36"/>
  <c r="AF140" i="36"/>
  <c r="AN140" i="36"/>
  <c r="AD140" i="36"/>
  <c r="AJ140" i="36"/>
  <c r="T140" i="36"/>
  <c r="AH140" i="36"/>
  <c r="R140" i="36"/>
  <c r="X140" i="36"/>
  <c r="R208" i="36"/>
  <c r="Z9" i="12"/>
  <c r="AG59" i="45" s="1"/>
  <c r="Z208" i="36"/>
  <c r="V208" i="36"/>
  <c r="X208" i="36"/>
  <c r="AL208" i="36"/>
  <c r="AB208" i="36"/>
  <c r="AJ208" i="36"/>
  <c r="AD208" i="36"/>
  <c r="AF208" i="36"/>
  <c r="T208" i="36"/>
  <c r="AN208" i="36"/>
  <c r="W15" i="16"/>
  <c r="BW50" i="36"/>
  <c r="AL50" i="36" s="1"/>
  <c r="X23" i="16"/>
  <c r="AG57" i="16"/>
  <c r="BX72" i="36" l="1"/>
  <c r="AV66" i="36"/>
  <c r="BD66" i="36"/>
  <c r="BH66" i="36"/>
  <c r="AT66" i="36"/>
  <c r="BB66" i="36"/>
  <c r="AR66" i="36"/>
  <c r="BX70" i="36"/>
  <c r="BJ66" i="36"/>
  <c r="AZ66" i="36"/>
  <c r="AX66" i="36"/>
  <c r="BN66" i="36"/>
  <c r="BF66" i="36"/>
  <c r="BL66" i="36"/>
  <c r="BW152" i="36"/>
  <c r="BW150" i="36"/>
  <c r="AG59" i="16"/>
  <c r="AN146" i="36"/>
  <c r="Z146" i="36"/>
  <c r="AB146" i="36"/>
  <c r="AL146" i="36"/>
  <c r="R146" i="36"/>
  <c r="T146" i="36"/>
  <c r="AD146" i="36"/>
  <c r="AF146" i="36"/>
  <c r="V146" i="36"/>
  <c r="X146" i="36"/>
  <c r="AH146" i="36"/>
  <c r="AJ146" i="36"/>
  <c r="Z50" i="36"/>
  <c r="BL130" i="36"/>
  <c r="T50" i="36"/>
  <c r="AN50" i="36"/>
  <c r="BH130" i="36"/>
  <c r="AJ50" i="36"/>
  <c r="X50" i="36"/>
  <c r="AD50" i="36"/>
  <c r="BJ130" i="36"/>
  <c r="BD130" i="36"/>
  <c r="BF130" i="36"/>
  <c r="AR130" i="36"/>
  <c r="AB50" i="36"/>
  <c r="R50" i="36"/>
  <c r="AH50" i="36"/>
  <c r="AF50" i="36"/>
  <c r="V50" i="36"/>
  <c r="Z8" i="12"/>
  <c r="AG58" i="45" s="1"/>
  <c r="AT130" i="36"/>
  <c r="BN130" i="36"/>
  <c r="AV130" i="36"/>
  <c r="AZ130" i="36"/>
  <c r="AX130" i="36"/>
  <c r="BB130" i="36"/>
  <c r="AZ70" i="36" l="1"/>
  <c r="BH70" i="36"/>
  <c r="AT70" i="36"/>
  <c r="BF70" i="36"/>
  <c r="BD70" i="36"/>
  <c r="AV70" i="36"/>
  <c r="AX70" i="36"/>
  <c r="BJ70" i="36"/>
  <c r="AR70" i="36"/>
  <c r="BB70" i="36"/>
  <c r="BH72" i="36"/>
  <c r="AX72" i="36"/>
  <c r="BJ72" i="36"/>
  <c r="AZ72" i="36"/>
  <c r="BL72" i="36"/>
  <c r="BB72" i="36"/>
  <c r="BN72" i="36"/>
  <c r="BD72" i="36"/>
  <c r="AT72" i="36"/>
  <c r="BF72" i="36"/>
  <c r="AV72" i="36"/>
  <c r="T31" i="15"/>
  <c r="AF31" i="15" s="1"/>
  <c r="AM31" i="15" s="1"/>
  <c r="AV31" i="15" s="1"/>
  <c r="BX134" i="36" s="1"/>
  <c r="AG47" i="16"/>
  <c r="AF288" i="36"/>
  <c r="AN210" i="36"/>
  <c r="AG58" i="16"/>
  <c r="AH152" i="36"/>
  <c r="X152" i="36"/>
  <c r="AJ152" i="36"/>
  <c r="Z152" i="36"/>
  <c r="AL152" i="36"/>
  <c r="AB152" i="36"/>
  <c r="AN152" i="36"/>
  <c r="AD152" i="36"/>
  <c r="T152" i="36"/>
  <c r="AF152" i="36"/>
  <c r="V152" i="36"/>
  <c r="AJ150" i="36"/>
  <c r="Z150" i="36"/>
  <c r="V150" i="36"/>
  <c r="AH150" i="36"/>
  <c r="X150" i="36"/>
  <c r="AD150" i="36"/>
  <c r="T150" i="36"/>
  <c r="AF150" i="36"/>
  <c r="AB150" i="36"/>
  <c r="R150" i="36"/>
  <c r="O47" i="16" l="1"/>
  <c r="O54" i="16" s="1"/>
  <c r="AI47" i="16"/>
  <c r="AF210" i="36"/>
  <c r="BF134" i="36"/>
  <c r="BL134" i="36"/>
  <c r="AZ134" i="36"/>
  <c r="BB134" i="36"/>
  <c r="BD134" i="36"/>
  <c r="AR134" i="36"/>
  <c r="BN134" i="36"/>
  <c r="AX134" i="36"/>
  <c r="AV134" i="36"/>
  <c r="BJ134" i="36"/>
  <c r="AT134" i="36"/>
  <c r="BH134" i="36"/>
  <c r="BW54" i="36"/>
  <c r="Z54" i="36" s="1"/>
  <c r="BW216" i="36"/>
  <c r="T216" i="36" s="1"/>
  <c r="BW294" i="36"/>
  <c r="AF294" i="36" s="1"/>
  <c r="AH288" i="36"/>
  <c r="R288" i="36"/>
  <c r="AJ288" i="36"/>
  <c r="X288" i="36"/>
  <c r="T288" i="36"/>
  <c r="Z288" i="36"/>
  <c r="AL288" i="36"/>
  <c r="AB288" i="36"/>
  <c r="AD288" i="36"/>
  <c r="AN288" i="36"/>
  <c r="V288" i="36"/>
  <c r="AL210" i="36"/>
  <c r="AJ210" i="36"/>
  <c r="Z210" i="36"/>
  <c r="AB210" i="36"/>
  <c r="T210" i="36"/>
  <c r="BF288" i="36"/>
  <c r="BN288" i="36"/>
  <c r="AZ288" i="36"/>
  <c r="AR288" i="36"/>
  <c r="AX288" i="36"/>
  <c r="BB288" i="36"/>
  <c r="BX294" i="36"/>
  <c r="AT288" i="36"/>
  <c r="BJ288" i="36"/>
  <c r="BD288" i="36"/>
  <c r="BL288" i="36"/>
  <c r="AV288" i="36"/>
  <c r="BH288" i="36"/>
  <c r="AD210" i="36"/>
  <c r="X210" i="36"/>
  <c r="AH210" i="36"/>
  <c r="V210" i="36"/>
  <c r="R210" i="36"/>
  <c r="BN210" i="36"/>
  <c r="BD210" i="36"/>
  <c r="AV210" i="36"/>
  <c r="BF210" i="36"/>
  <c r="AT210" i="36"/>
  <c r="AX210" i="36"/>
  <c r="AZ210" i="36"/>
  <c r="BX216" i="36"/>
  <c r="AR210" i="36"/>
  <c r="BJ210" i="36"/>
  <c r="BH210" i="36"/>
  <c r="BB210" i="36"/>
  <c r="BL210" i="36"/>
  <c r="AH54" i="36"/>
  <c r="G47" i="16"/>
  <c r="G54" i="16" s="1"/>
  <c r="V54" i="36" l="1"/>
  <c r="AB54" i="36"/>
  <c r="AF54" i="36"/>
  <c r="AL54" i="36"/>
  <c r="R54" i="36"/>
  <c r="AB216" i="36"/>
  <c r="AJ216" i="36"/>
  <c r="X54" i="36"/>
  <c r="AN54" i="36"/>
  <c r="AD54" i="36"/>
  <c r="T54" i="36"/>
  <c r="AJ54" i="36"/>
  <c r="BW218" i="36"/>
  <c r="AF218" i="36" s="1"/>
  <c r="AF216" i="36"/>
  <c r="R216" i="36"/>
  <c r="AD216" i="36"/>
  <c r="AN216" i="36"/>
  <c r="AL216" i="36"/>
  <c r="X216" i="36"/>
  <c r="V216" i="36"/>
  <c r="AH216" i="36"/>
  <c r="Z216" i="36"/>
  <c r="T294" i="36"/>
  <c r="X294" i="36"/>
  <c r="AB294" i="36"/>
  <c r="R294" i="36"/>
  <c r="AD294" i="36"/>
  <c r="AN294" i="36"/>
  <c r="Z294" i="36"/>
  <c r="AL294" i="36"/>
  <c r="V294" i="36"/>
  <c r="BW296" i="36"/>
  <c r="X296" i="36" s="1"/>
  <c r="AH294" i="36"/>
  <c r="AJ294" i="36"/>
  <c r="AT294" i="36"/>
  <c r="BN294" i="36"/>
  <c r="AV294" i="36"/>
  <c r="BD294" i="36"/>
  <c r="BF294" i="36"/>
  <c r="AZ294" i="36"/>
  <c r="BJ294" i="36"/>
  <c r="BH294" i="36"/>
  <c r="AX294" i="36"/>
  <c r="BB294" i="36"/>
  <c r="AR294" i="36"/>
  <c r="BL294" i="36"/>
  <c r="BX296" i="36"/>
  <c r="AJ296" i="36"/>
  <c r="BF216" i="36"/>
  <c r="BN216" i="36"/>
  <c r="AT216" i="36"/>
  <c r="AV216" i="36"/>
  <c r="BJ216" i="36"/>
  <c r="AR216" i="36"/>
  <c r="BB216" i="36"/>
  <c r="BL216" i="36"/>
  <c r="BX218" i="36"/>
  <c r="BH216" i="36"/>
  <c r="AX216" i="36"/>
  <c r="BD216" i="36"/>
  <c r="AZ216" i="36"/>
  <c r="BX138" i="36"/>
  <c r="BF132" i="36"/>
  <c r="BN132" i="36"/>
  <c r="AR132" i="36"/>
  <c r="BL132" i="36"/>
  <c r="AZ132" i="36"/>
  <c r="BH132" i="36"/>
  <c r="BW52" i="36"/>
  <c r="BD132" i="36"/>
  <c r="BJ132" i="36"/>
  <c r="BB132" i="36"/>
  <c r="AT132" i="36"/>
  <c r="AX132" i="36"/>
  <c r="AV132" i="36"/>
  <c r="X54" i="16"/>
  <c r="W47" i="16"/>
  <c r="X218" i="36" l="1"/>
  <c r="T218" i="36"/>
  <c r="AH218" i="36"/>
  <c r="AD218" i="36"/>
  <c r="AN218" i="36"/>
  <c r="Z218" i="36"/>
  <c r="BW224" i="36"/>
  <c r="R218" i="36"/>
  <c r="AJ218" i="36"/>
  <c r="AL218" i="36"/>
  <c r="AB218" i="36"/>
  <c r="V218" i="36"/>
  <c r="V296" i="36"/>
  <c r="AD296" i="36"/>
  <c r="AN296" i="36"/>
  <c r="T296" i="36"/>
  <c r="AH296" i="36"/>
  <c r="Z296" i="36"/>
  <c r="R296" i="36"/>
  <c r="AF296" i="36"/>
  <c r="BW302" i="36"/>
  <c r="AB296" i="36"/>
  <c r="AL296" i="36"/>
  <c r="BF296" i="36"/>
  <c r="AR296" i="36"/>
  <c r="BJ296" i="36"/>
  <c r="AZ296" i="36"/>
  <c r="BN296" i="36"/>
  <c r="BH296" i="36"/>
  <c r="BX302" i="36"/>
  <c r="AT296" i="36"/>
  <c r="AV296" i="36"/>
  <c r="AX296" i="36"/>
  <c r="BD296" i="36"/>
  <c r="BB296" i="36"/>
  <c r="BL296" i="36"/>
  <c r="AF302" i="36"/>
  <c r="BN218" i="36"/>
  <c r="AX218" i="36"/>
  <c r="AR218" i="36"/>
  <c r="BB218" i="36"/>
  <c r="AZ218" i="36"/>
  <c r="BF218" i="36"/>
  <c r="BH218" i="36"/>
  <c r="BD218" i="36"/>
  <c r="BJ218" i="36"/>
  <c r="AT218" i="36"/>
  <c r="BL218" i="36"/>
  <c r="BX224" i="36"/>
  <c r="AV218" i="36"/>
  <c r="AN224" i="36"/>
  <c r="Z52" i="36"/>
  <c r="T52" i="36"/>
  <c r="AN52" i="36"/>
  <c r="R52" i="36"/>
  <c r="AL52" i="36"/>
  <c r="AF52" i="36"/>
  <c r="BW58" i="36"/>
  <c r="AJ52" i="36"/>
  <c r="AD52" i="36"/>
  <c r="AH52" i="36"/>
  <c r="AB52" i="36"/>
  <c r="V52" i="36"/>
  <c r="X52" i="36"/>
  <c r="BH138" i="36"/>
  <c r="BF138" i="36"/>
  <c r="BN138" i="36"/>
  <c r="AT138" i="36"/>
  <c r="AR138" i="36"/>
  <c r="BD138" i="36"/>
  <c r="BX140" i="36"/>
  <c r="BB138" i="36"/>
  <c r="AZ138" i="36"/>
  <c r="BL138" i="36"/>
  <c r="AX138" i="36"/>
  <c r="BJ138" i="36"/>
  <c r="AV138" i="36"/>
  <c r="BX230" i="36" l="1"/>
  <c r="BX228" i="36"/>
  <c r="AF224" i="36"/>
  <c r="BW230" i="36"/>
  <c r="BW228" i="36"/>
  <c r="Z228" i="36" s="1"/>
  <c r="BX308" i="36"/>
  <c r="BX306" i="36"/>
  <c r="T302" i="36"/>
  <c r="BW308" i="36"/>
  <c r="AL308" i="36" s="1"/>
  <c r="BW306" i="36"/>
  <c r="AJ306" i="36" s="1"/>
  <c r="T224" i="36"/>
  <c r="AN230" i="36"/>
  <c r="X224" i="36"/>
  <c r="AH224" i="36"/>
  <c r="Z224" i="36"/>
  <c r="AB224" i="36"/>
  <c r="AD224" i="36"/>
  <c r="R224" i="36"/>
  <c r="AL224" i="36"/>
  <c r="AJ224" i="36"/>
  <c r="V224" i="36"/>
  <c r="R302" i="36"/>
  <c r="AL302" i="36"/>
  <c r="AJ302" i="36"/>
  <c r="AB302" i="36"/>
  <c r="X302" i="36"/>
  <c r="AH302" i="36"/>
  <c r="AD302" i="36"/>
  <c r="Z302" i="36"/>
  <c r="V302" i="36"/>
  <c r="AN302" i="36"/>
  <c r="AV302" i="36"/>
  <c r="AZ302" i="36"/>
  <c r="BD302" i="36"/>
  <c r="BH302" i="36"/>
  <c r="BB302" i="36"/>
  <c r="AT302" i="36"/>
  <c r="AR302" i="36"/>
  <c r="AX302" i="36"/>
  <c r="BL302" i="36"/>
  <c r="BN302" i="36"/>
  <c r="BF302" i="36"/>
  <c r="BJ302" i="36"/>
  <c r="BN224" i="36"/>
  <c r="BJ224" i="36"/>
  <c r="AT224" i="36"/>
  <c r="BH224" i="36"/>
  <c r="AX224" i="36"/>
  <c r="AV224" i="36"/>
  <c r="BB224" i="36"/>
  <c r="BD224" i="36"/>
  <c r="AR224" i="36"/>
  <c r="BF224" i="36"/>
  <c r="BL224" i="36"/>
  <c r="AZ224" i="36"/>
  <c r="BW60" i="36"/>
  <c r="BN140" i="36"/>
  <c r="BD140" i="36"/>
  <c r="BX146" i="36"/>
  <c r="BB140" i="36"/>
  <c r="BL140" i="36"/>
  <c r="AR140" i="36"/>
  <c r="AT140" i="36"/>
  <c r="AV140" i="36"/>
  <c r="BH140" i="36"/>
  <c r="AX140" i="36"/>
  <c r="BJ140" i="36"/>
  <c r="BF140" i="36"/>
  <c r="AZ140" i="36"/>
  <c r="R58" i="36"/>
  <c r="T58" i="36"/>
  <c r="X58" i="36"/>
  <c r="AL58" i="36"/>
  <c r="Z58" i="36"/>
  <c r="AD58" i="36"/>
  <c r="AB58" i="36"/>
  <c r="AH58" i="36"/>
  <c r="AJ58" i="36"/>
  <c r="AN58" i="36"/>
  <c r="V58" i="36"/>
  <c r="AF58" i="36"/>
  <c r="BX152" i="36" l="1"/>
  <c r="BX150" i="36"/>
  <c r="AD228" i="36"/>
  <c r="X230" i="36"/>
  <c r="R228" i="36"/>
  <c r="AH228" i="36"/>
  <c r="V230" i="36"/>
  <c r="AF228" i="36"/>
  <c r="T228" i="36"/>
  <c r="AL230" i="36"/>
  <c r="AJ230" i="36"/>
  <c r="AF230" i="36"/>
  <c r="AJ228" i="36"/>
  <c r="AB228" i="36"/>
  <c r="X228" i="36"/>
  <c r="V228" i="36"/>
  <c r="AD230" i="36"/>
  <c r="AH230" i="36"/>
  <c r="AB230" i="36"/>
  <c r="T230" i="36"/>
  <c r="Z230" i="36"/>
  <c r="Z308" i="36"/>
  <c r="AH308" i="36"/>
  <c r="AN308" i="36"/>
  <c r="AD308" i="36"/>
  <c r="V308" i="36"/>
  <c r="T306" i="36"/>
  <c r="AF308" i="36"/>
  <c r="X308" i="36"/>
  <c r="AJ308" i="36"/>
  <c r="AB308" i="36"/>
  <c r="T308" i="36"/>
  <c r="AF306" i="36"/>
  <c r="R306" i="36"/>
  <c r="AD306" i="36"/>
  <c r="AH306" i="36"/>
  <c r="AB306" i="36"/>
  <c r="Z306" i="36"/>
  <c r="V306" i="36"/>
  <c r="X306" i="36"/>
  <c r="BH306" i="36"/>
  <c r="AX306" i="36"/>
  <c r="AZ306" i="36"/>
  <c r="BB306" i="36"/>
  <c r="AR306" i="36"/>
  <c r="BJ306" i="36"/>
  <c r="BD306" i="36"/>
  <c r="BF306" i="36"/>
  <c r="AT306" i="36"/>
  <c r="AV306" i="36"/>
  <c r="BH308" i="36"/>
  <c r="AT308" i="36"/>
  <c r="AX308" i="36"/>
  <c r="BL308" i="36"/>
  <c r="BB308" i="36"/>
  <c r="AZ308" i="36"/>
  <c r="BJ308" i="36"/>
  <c r="BN308" i="36"/>
  <c r="AV308" i="36"/>
  <c r="BD308" i="36"/>
  <c r="BF308" i="36"/>
  <c r="BN230" i="36"/>
  <c r="AX230" i="36"/>
  <c r="BL230" i="36"/>
  <c r="BJ230" i="36"/>
  <c r="AT230" i="36"/>
  <c r="BD230" i="36"/>
  <c r="BF230" i="36"/>
  <c r="BH230" i="36"/>
  <c r="AV230" i="36"/>
  <c r="BB230" i="36"/>
  <c r="AZ230" i="36"/>
  <c r="AX228" i="36"/>
  <c r="BH228" i="36"/>
  <c r="BJ228" i="36"/>
  <c r="AT228" i="36"/>
  <c r="AZ228" i="36"/>
  <c r="BF228" i="36"/>
  <c r="BD228" i="36"/>
  <c r="AR228" i="36"/>
  <c r="BB228" i="36"/>
  <c r="AV228" i="36"/>
  <c r="BW66" i="36"/>
  <c r="AZ146" i="36"/>
  <c r="BF146" i="36"/>
  <c r="BH146" i="36"/>
  <c r="AX146" i="36"/>
  <c r="AT146" i="36"/>
  <c r="BN146" i="36"/>
  <c r="BB146" i="36"/>
  <c r="BJ146" i="36"/>
  <c r="BL146" i="36"/>
  <c r="AV146" i="36"/>
  <c r="BD146" i="36"/>
  <c r="AR146" i="36"/>
  <c r="AL60" i="36"/>
  <c r="AN60" i="36"/>
  <c r="AB60" i="36"/>
  <c r="V60" i="36"/>
  <c r="Z60" i="36"/>
  <c r="AF60" i="36"/>
  <c r="AD60" i="36"/>
  <c r="T60" i="36"/>
  <c r="AH60" i="36"/>
  <c r="R60" i="36"/>
  <c r="AJ60" i="36"/>
  <c r="X60" i="36"/>
  <c r="BW72" i="36" l="1"/>
  <c r="BL152" i="36"/>
  <c r="AV152" i="36"/>
  <c r="AT152" i="36"/>
  <c r="BD152" i="36"/>
  <c r="BH152" i="36"/>
  <c r="BF152" i="36"/>
  <c r="BN152" i="36"/>
  <c r="BJ152" i="36"/>
  <c r="BB152" i="36"/>
  <c r="AZ152" i="36"/>
  <c r="AX152" i="36"/>
  <c r="BW70" i="36"/>
  <c r="BD150" i="36"/>
  <c r="AR150" i="36"/>
  <c r="BJ150" i="36"/>
  <c r="AT150" i="36"/>
  <c r="BB150" i="36"/>
  <c r="BF150" i="36"/>
  <c r="AZ150" i="36"/>
  <c r="AX150" i="36"/>
  <c r="BH150" i="36"/>
  <c r="AV150" i="36"/>
  <c r="X66" i="36"/>
  <c r="AF66" i="36"/>
  <c r="AB66" i="36"/>
  <c r="AN66" i="36"/>
  <c r="AL66" i="36"/>
  <c r="V66" i="36"/>
  <c r="Z66" i="36"/>
  <c r="AH66" i="36"/>
  <c r="AJ66" i="36"/>
  <c r="R66" i="36"/>
  <c r="AD66" i="36"/>
  <c r="T66" i="36"/>
  <c r="AH70" i="36" l="1"/>
  <c r="AD70" i="36"/>
  <c r="X70" i="36"/>
  <c r="Z70" i="36"/>
  <c r="AB70" i="36"/>
  <c r="R70" i="36"/>
  <c r="V70" i="36"/>
  <c r="T70" i="36"/>
  <c r="AJ70" i="36"/>
  <c r="AF70" i="36"/>
  <c r="AJ72" i="36"/>
  <c r="V72" i="36"/>
  <c r="X72" i="36"/>
  <c r="Z72" i="36"/>
  <c r="AF72" i="36"/>
  <c r="AL72" i="36"/>
  <c r="AH72" i="36"/>
  <c r="AN72" i="36"/>
  <c r="AB72" i="36"/>
  <c r="T72" i="36"/>
  <c r="AD72" i="36"/>
</calcChain>
</file>

<file path=xl/comments1.xml><?xml version="1.0" encoding="utf-8"?>
<comments xmlns="http://schemas.openxmlformats.org/spreadsheetml/2006/main">
  <authors>
    <author>今村 圭一</author>
    <author>今村圭一</author>
  </authors>
  <commentList>
    <comment ref="D6" authorId="0" shapeId="0">
      <text>
        <r>
          <rPr>
            <b/>
            <sz val="10"/>
            <color indexed="10"/>
            <rFont val="ＭＳ Ｐゴシック"/>
            <family val="3"/>
            <charset val="128"/>
          </rPr>
          <t>配偶者がいる場合は、配偶者をこの欄（相続人等の一番上）に入力してください</t>
        </r>
      </text>
    </comment>
    <comment ref="E15" authorId="1" shapeId="0">
      <text>
        <r>
          <rPr>
            <b/>
            <sz val="10"/>
            <color indexed="81"/>
            <rFont val="ＭＳ Ｐゴシック"/>
            <family val="3"/>
            <charset val="128"/>
          </rPr>
          <t>養子の数の制限を受ける場合に、制限により減る法定相続人の数を入力してください</t>
        </r>
      </text>
    </comment>
  </commentList>
</comments>
</file>

<file path=xl/comments10.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comments11.xml><?xml version="1.0" encoding="utf-8"?>
<comments xmlns="http://schemas.openxmlformats.org/spreadsheetml/2006/main">
  <authors>
    <author>今村圭一</author>
  </authors>
  <commentList>
    <comment ref="AL11" authorId="0" shapeId="0">
      <text>
        <r>
          <rPr>
            <sz val="7"/>
            <color indexed="81"/>
            <rFont val="ＭＳ Ｐゴシック"/>
            <family val="3"/>
            <charset val="128"/>
          </rPr>
          <t>家屋の細目はリストから選択せず、下記のものを適宜補正してから、コピーして使ってください</t>
        </r>
      </text>
    </comment>
    <comment ref="AO11" authorId="0" shapeId="0">
      <text>
        <r>
          <rPr>
            <sz val="7"/>
            <color indexed="81"/>
            <rFont val="ＭＳ Ｐゴシック"/>
            <family val="3"/>
            <charset val="128"/>
          </rPr>
          <t>適宜コピー等して使ってください</t>
        </r>
      </text>
    </comment>
    <comment ref="AW13" authorId="0" shapeId="0">
      <text>
        <r>
          <rPr>
            <sz val="7"/>
            <color indexed="81"/>
            <rFont val="ＭＳ Ｐゴシック"/>
            <family val="3"/>
            <charset val="128"/>
          </rPr>
          <t>適宜、書式をコピーして使ってください</t>
        </r>
      </text>
    </comment>
    <comment ref="BE13" authorId="0" shapeId="0">
      <text>
        <r>
          <rPr>
            <sz val="7"/>
            <color indexed="81"/>
            <rFont val="ＭＳ Ｐゴシック"/>
            <family val="3"/>
            <charset val="128"/>
          </rPr>
          <t xml:space="preserve">これらをコピーする際にはシート保護を解除する必要があります
</t>
        </r>
      </text>
    </comment>
    <comment ref="AO60" authorId="0" shapeId="0">
      <text>
        <r>
          <rPr>
            <sz val="7"/>
            <color indexed="81"/>
            <rFont val="ＭＳ Ｐゴシック"/>
            <family val="3"/>
            <charset val="128"/>
          </rPr>
          <t>適宜コピー等して使ってください</t>
        </r>
      </text>
    </comment>
    <comment ref="AW62" authorId="0" shapeId="0">
      <text>
        <r>
          <rPr>
            <sz val="7"/>
            <color indexed="81"/>
            <rFont val="ＭＳ Ｐゴシック"/>
            <family val="3"/>
            <charset val="128"/>
          </rPr>
          <t>適宜、書式をコピーして使ってください</t>
        </r>
      </text>
    </comment>
    <comment ref="AO109" authorId="0" shapeId="0">
      <text>
        <r>
          <rPr>
            <sz val="7"/>
            <color indexed="81"/>
            <rFont val="ＭＳ Ｐゴシック"/>
            <family val="3"/>
            <charset val="128"/>
          </rPr>
          <t>適宜コピー等して使ってください</t>
        </r>
      </text>
    </comment>
    <comment ref="AW111" authorId="0" shapeId="0">
      <text>
        <r>
          <rPr>
            <sz val="7"/>
            <color indexed="81"/>
            <rFont val="ＭＳ Ｐゴシック"/>
            <family val="3"/>
            <charset val="128"/>
          </rPr>
          <t>適宜、書式をコピーして使ってください</t>
        </r>
      </text>
    </comment>
    <comment ref="AO158" authorId="0" shapeId="0">
      <text>
        <r>
          <rPr>
            <sz val="7"/>
            <color indexed="81"/>
            <rFont val="ＭＳ Ｐゴシック"/>
            <family val="3"/>
            <charset val="128"/>
          </rPr>
          <t>適宜コピー等して使ってください</t>
        </r>
      </text>
    </comment>
    <comment ref="AW160" authorId="0" shapeId="0">
      <text>
        <r>
          <rPr>
            <sz val="7"/>
            <color indexed="81"/>
            <rFont val="ＭＳ Ｐゴシック"/>
            <family val="3"/>
            <charset val="128"/>
          </rPr>
          <t>適宜、書式をコピーして使ってください</t>
        </r>
      </text>
    </comment>
    <comment ref="AO207" authorId="0" shapeId="0">
      <text>
        <r>
          <rPr>
            <sz val="7"/>
            <color indexed="81"/>
            <rFont val="ＭＳ Ｐゴシック"/>
            <family val="3"/>
            <charset val="128"/>
          </rPr>
          <t>適宜コピー等して使ってください</t>
        </r>
      </text>
    </comment>
    <comment ref="AW209" authorId="0" shapeId="0">
      <text>
        <r>
          <rPr>
            <sz val="7"/>
            <color indexed="81"/>
            <rFont val="ＭＳ Ｐゴシック"/>
            <family val="3"/>
            <charset val="128"/>
          </rPr>
          <t>適宜、書式をコピーして使ってください</t>
        </r>
      </text>
    </comment>
  </commentList>
</comments>
</file>

<file path=xl/comments12.xml><?xml version="1.0" encoding="utf-8"?>
<comments xmlns="http://schemas.openxmlformats.org/spreadsheetml/2006/main">
  <authors>
    <author>今村圭一</author>
  </authors>
  <commentList>
    <comment ref="I24" authorId="0" shapeId="0">
      <text>
        <r>
          <rPr>
            <b/>
            <sz val="8"/>
            <color indexed="81"/>
            <rFont val="ＭＳ Ｐゴシック"/>
            <family val="3"/>
            <charset val="128"/>
          </rPr>
          <t>㊟ １表とはデータリンクしていませんので、各人の⑧の金額を１表の該当欄に入力してください</t>
        </r>
      </text>
    </comment>
  </commentList>
</comments>
</file>

<file path=xl/comments13.xml><?xml version="1.0" encoding="utf-8"?>
<comments xmlns="http://schemas.openxmlformats.org/spreadsheetml/2006/main">
  <authors>
    <author>今村圭一</author>
  </authors>
  <commentList>
    <comment ref="F30"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30"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30"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31" authorId="0" shapeId="0">
      <text>
        <r>
          <rPr>
            <sz val="7"/>
            <color indexed="81"/>
            <rFont val="ＭＳ Ｐゴシック"/>
            <family val="3"/>
            <charset val="128"/>
          </rPr>
          <t xml:space="preserve"> 土地の所在地番を入力</t>
        </r>
      </text>
    </comment>
  </commentList>
</comments>
</file>

<file path=xl/comments14.xml><?xml version="1.0" encoding="utf-8"?>
<comments xmlns="http://schemas.openxmlformats.org/spreadsheetml/2006/main">
  <authors>
    <author>今村圭一</author>
  </authors>
  <commentList>
    <comment ref="F24"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24"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24"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25" authorId="0" shapeId="0">
      <text>
        <r>
          <rPr>
            <sz val="7"/>
            <color indexed="81"/>
            <rFont val="ＭＳ Ｐゴシック"/>
            <family val="3"/>
            <charset val="128"/>
          </rPr>
          <t xml:space="preserve"> 土地の所在地番を入力</t>
        </r>
      </text>
    </comment>
  </commentList>
</comments>
</file>

<file path=xl/comments15.xml><?xml version="1.0" encoding="utf-8"?>
<comments xmlns="http://schemas.openxmlformats.org/spreadsheetml/2006/main">
  <authors>
    <author>今村圭一</author>
  </authors>
  <commentList>
    <comment ref="AO6" authorId="0" shapeId="0">
      <text>
        <r>
          <rPr>
            <b/>
            <sz val="7"/>
            <color indexed="81"/>
            <rFont val="ＭＳ Ｐゴシック"/>
            <family val="3"/>
            <charset val="128"/>
          </rPr>
          <t>適宜コピー等して使ってください</t>
        </r>
      </text>
    </comment>
    <comment ref="AF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F2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O60" authorId="0" shapeId="0">
      <text>
        <r>
          <rPr>
            <b/>
            <sz val="7"/>
            <color indexed="81"/>
            <rFont val="ＭＳ Ｐゴシック"/>
            <family val="3"/>
            <charset val="128"/>
          </rPr>
          <t>適宜コピー等して使ってください</t>
        </r>
      </text>
    </comment>
  </commentList>
</comments>
</file>

<file path=xl/comments2.xml><?xml version="1.0" encoding="utf-8"?>
<comments xmlns="http://schemas.openxmlformats.org/spreadsheetml/2006/main">
  <authors>
    <author>今村圭一</author>
  </authors>
  <commentList>
    <comment ref="K19" authorId="0" shapeId="0">
      <text>
        <r>
          <rPr>
            <b/>
            <sz val="8"/>
            <color indexed="81"/>
            <rFont val="ＭＳ Ｐゴシック"/>
            <family val="3"/>
            <charset val="128"/>
          </rPr>
          <t>各人の法定相続分を
分数で入力してください</t>
        </r>
      </text>
    </comment>
  </commentList>
</comments>
</file>

<file path=xl/comments3.xml><?xml version="1.0" encoding="utf-8"?>
<comments xmlns="http://schemas.openxmlformats.org/spreadsheetml/2006/main">
  <authors>
    <author>今村圭一</author>
  </authors>
  <commentList>
    <comment ref="AU38" authorId="0" shapeId="0">
      <text>
        <r>
          <rPr>
            <b/>
            <sz val="7"/>
            <color indexed="81"/>
            <rFont val="ＭＳ ゴシック"/>
            <family val="3"/>
            <charset val="128"/>
          </rPr>
          <t>代償金があるときは、その他の財産の「その他」の欄に、支払代償金は数字の頭にマイナス（－）を付けて入力してください。
（代償金以外に「その他」の財産があるときは、代償金との通算後の金額を入力します。）
※国税庁の「相続税の申告のしかた」の記載例の方法（２段書き）とは異なりますが、このシステムは２段書きには対応していません。なお、11表には代償金の内容をを明記してください。</t>
        </r>
      </text>
    </comment>
    <comment ref="AU46" authorId="0" shapeId="0">
      <text>
        <r>
          <rPr>
            <b/>
            <sz val="7"/>
            <color indexed="81"/>
            <rFont val="ＭＳ Ｐゴシック"/>
            <family val="3"/>
            <charset val="128"/>
          </rPr>
          <t>差引純資産価額は、赤字の時は０（零）とされます。</t>
        </r>
      </text>
    </comment>
  </commentList>
</comments>
</file>

<file path=xl/comments4.xml><?xml version="1.0" encoding="utf-8"?>
<comments xmlns="http://schemas.openxmlformats.org/spreadsheetml/2006/main">
  <authors>
    <author>今村圭一</author>
  </authors>
  <commentList>
    <comment ref="AR11" authorId="0" shapeId="0">
      <text>
        <r>
          <rPr>
            <b/>
            <sz val="7"/>
            <color indexed="81"/>
            <rFont val="ＭＳ Ｐゴシック"/>
            <family val="3"/>
            <charset val="128"/>
          </rPr>
          <t>フリガナは入力シートに名前を入れた際の読み仮名で自動的に入力していますが、間違って表示されている場合には直接この欄にカタカナ入力して訂正してください</t>
        </r>
      </text>
    </comment>
    <comment ref="BM12"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P14" authorId="0" shapeId="0">
      <text>
        <r>
          <rPr>
            <b/>
            <sz val="7.5"/>
            <color indexed="81"/>
            <rFont val="ＭＳ Ｐゴシック"/>
            <family val="3"/>
            <charset val="128"/>
          </rPr>
          <t>個人番号（マイナンバー）12桁をひとマスに一文字ずつ入力してください （税務署提出用のみ）</t>
        </r>
      </text>
    </comment>
    <comment ref="AT20" authorId="0" shapeId="0">
      <text>
        <r>
          <rPr>
            <b/>
            <sz val="7"/>
            <color indexed="81"/>
            <rFont val="ＭＳ Ｐゴシック"/>
            <family val="3"/>
            <charset val="128"/>
          </rPr>
          <t>取得原因のマル表示は自動表示機能等はありませんので、変更する場合は、シートの保護を解除して、マルの図形を移動またはコピーすることにより対応します</t>
        </r>
      </text>
    </comment>
    <comment ref="BW38" authorId="0" shapeId="0">
      <text>
        <r>
          <rPr>
            <b/>
            <sz val="7.5"/>
            <color indexed="81"/>
            <rFont val="ＭＳ Ｐゴシック"/>
            <family val="3"/>
            <charset val="128"/>
          </rPr>
          <t>あん分割合の合計が「１」になっているか
確認してください</t>
        </r>
      </text>
    </comment>
    <comment ref="BX38"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62" authorId="0" shapeId="0">
      <text>
        <r>
          <rPr>
            <b/>
            <sz val="8"/>
            <color indexed="81"/>
            <rFont val="ＭＳ Ｐゴシック"/>
            <family val="3"/>
            <charset val="128"/>
          </rPr>
          <t xml:space="preserve">各人の相続時精算課税分の贈与税額控除額を入力してください
</t>
        </r>
        <r>
          <rPr>
            <b/>
            <sz val="7"/>
            <color indexed="81"/>
            <rFont val="ＭＳ Ｐゴシック"/>
            <family val="3"/>
            <charset val="128"/>
          </rPr>
          <t>㊟ 11の２表とはデータリンクしていません</t>
        </r>
      </text>
    </comment>
    <comment ref="AM92" authorId="0" shapeId="0">
      <text>
        <r>
          <rPr>
            <b/>
            <sz val="7"/>
            <color indexed="81"/>
            <rFont val="ＭＳ Ｐゴシック"/>
            <family val="3"/>
            <charset val="128"/>
          </rPr>
          <t>申告書を共同して提出しない人の場合には、〔参考〕を〇で囲んでください</t>
        </r>
      </text>
    </comment>
    <comment ref="BM92"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118"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142" authorId="0" shapeId="0">
      <text>
        <r>
          <rPr>
            <b/>
            <sz val="8"/>
            <color indexed="81"/>
            <rFont val="ＭＳ Ｐゴシック"/>
            <family val="3"/>
            <charset val="128"/>
          </rPr>
          <t>各人の相続時精算課税分の贈与税額控除額を入力してください</t>
        </r>
      </text>
    </comment>
    <comment ref="AM170" authorId="0" shapeId="0">
      <text>
        <r>
          <rPr>
            <b/>
            <sz val="7"/>
            <color indexed="81"/>
            <rFont val="ＭＳ Ｐゴシック"/>
            <family val="3"/>
            <charset val="128"/>
          </rPr>
          <t>申告書を共同して提出しない人の場合には、〔参考〕を〇で囲んでください</t>
        </r>
      </text>
    </comment>
    <comment ref="BM170"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196"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220" authorId="0" shapeId="0">
      <text>
        <r>
          <rPr>
            <b/>
            <sz val="8"/>
            <color indexed="81"/>
            <rFont val="ＭＳ Ｐゴシック"/>
            <family val="3"/>
            <charset val="128"/>
          </rPr>
          <t>各人の相続時精算課税分の贈与税額控除額を入力してください</t>
        </r>
      </text>
    </comment>
    <comment ref="AM248" authorId="0" shapeId="0">
      <text>
        <r>
          <rPr>
            <b/>
            <sz val="7"/>
            <color indexed="81"/>
            <rFont val="ＭＳ Ｐゴシック"/>
            <family val="3"/>
            <charset val="128"/>
          </rPr>
          <t>申告書を共同して提出しない人の場合には、〔参考〕を〇で囲んでください</t>
        </r>
      </text>
    </comment>
    <comment ref="BM248"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274"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298" authorId="0" shapeId="0">
      <text>
        <r>
          <rPr>
            <b/>
            <sz val="8"/>
            <color indexed="81"/>
            <rFont val="ＭＳ Ｐゴシック"/>
            <family val="3"/>
            <charset val="128"/>
          </rPr>
          <t>各人の相続時精算課税分の贈与税額控除額を入力してください</t>
        </r>
      </text>
    </comment>
  </commentList>
</comments>
</file>

<file path=xl/comments5.xml><?xml version="1.0" encoding="utf-8"?>
<comments xmlns="http://schemas.openxmlformats.org/spreadsheetml/2006/main">
  <authors>
    <author>今村圭一</author>
  </authors>
  <commentList>
    <comment ref="D24" authorId="0" shapeId="0">
      <text>
        <r>
          <rPr>
            <b/>
            <sz val="8"/>
            <color indexed="81"/>
            <rFont val="ＭＳ Ｐゴシック"/>
            <family val="3"/>
            <charset val="128"/>
          </rPr>
          <t>入力してください</t>
        </r>
      </text>
    </comment>
    <comment ref="M24" authorId="0" shapeId="0">
      <text>
        <r>
          <rPr>
            <b/>
            <sz val="8"/>
            <color indexed="81"/>
            <rFont val="ＭＳ Ｐゴシック"/>
            <family val="3"/>
            <charset val="128"/>
          </rPr>
          <t>入力してください</t>
        </r>
      </text>
    </comment>
  </commentList>
</comments>
</file>

<file path=xl/comments6.xml><?xml version="1.0" encoding="utf-8"?>
<comments xmlns="http://schemas.openxmlformats.org/spreadsheetml/2006/main">
  <authors>
    <author>今村圭一</author>
  </authors>
  <commentList>
    <comment ref="G32" authorId="0" shapeId="0">
      <text>
        <r>
          <rPr>
            <b/>
            <sz val="7"/>
            <color indexed="81"/>
            <rFont val="ＭＳ Ｐゴシック"/>
            <family val="3"/>
            <charset val="128"/>
          </rPr>
          <t>上記Ⓐの金額を各扶養義務者で適宜配分して⑥へ入力してください （⑤の金額が限度）</t>
        </r>
      </text>
    </comment>
    <comment ref="G63" authorId="0" shapeId="0">
      <text>
        <r>
          <rPr>
            <b/>
            <sz val="7"/>
            <color indexed="81"/>
            <rFont val="ＭＳ Ｐゴシック"/>
            <family val="3"/>
            <charset val="128"/>
          </rPr>
          <t>上記Ⓐの金額を各扶養義務者で適宜配分して⑥へ入力してください （⑤の金額が限度）</t>
        </r>
      </text>
    </comment>
  </commentList>
</comments>
</file>

<file path=xl/comments7.xml><?xml version="1.0" encoding="utf-8"?>
<comments xmlns="http://schemas.openxmlformats.org/spreadsheetml/2006/main">
  <authors>
    <author>今村圭一</author>
  </authors>
  <commentList>
    <comment ref="G32" authorId="0" shapeId="0">
      <text>
        <r>
          <rPr>
            <b/>
            <sz val="7"/>
            <color indexed="81"/>
            <rFont val="ＭＳ Ｐゴシック"/>
            <family val="3"/>
            <charset val="128"/>
          </rPr>
          <t>上記Ⓐの金額を各扶養義務者で適宜配分して⑥へ入力してください （⑤の金額が限度）</t>
        </r>
      </text>
    </comment>
    <comment ref="G63" authorId="0" shapeId="0">
      <text>
        <r>
          <rPr>
            <b/>
            <sz val="7"/>
            <color indexed="81"/>
            <rFont val="ＭＳ Ｐゴシック"/>
            <family val="3"/>
            <charset val="128"/>
          </rPr>
          <t>上記Ⓐの金額を各扶養義務者で適宜配分して⑥へ入力してください （⑤の金額が限度）</t>
        </r>
      </text>
    </comment>
  </commentList>
</comments>
</file>

<file path=xl/comments8.xml><?xml version="1.0" encoding="utf-8"?>
<comments xmlns="http://schemas.openxmlformats.org/spreadsheetml/2006/main">
  <authors>
    <author>今村 圭一</author>
  </authors>
  <commentList>
    <comment ref="C15" authorId="0" shapeId="0">
      <text>
        <r>
          <rPr>
            <b/>
            <sz val="9"/>
            <color indexed="10"/>
            <rFont val="ＭＳ Ｐゴシック"/>
            <family val="3"/>
            <charset val="128"/>
          </rPr>
          <t>入力例　H25/1/1</t>
        </r>
      </text>
    </comment>
  </commentList>
</comments>
</file>

<file path=xl/comments9.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sharedStrings.xml><?xml version="1.0" encoding="utf-8"?>
<sst xmlns="http://schemas.openxmlformats.org/spreadsheetml/2006/main" count="4859" uniqueCount="1990">
  <si>
    <t>（平成</t>
    <rPh sb="1" eb="3">
      <t>ヘイセイ</t>
    </rPh>
    <phoneticPr fontId="2"/>
  </si>
  <si>
    <t>⑥</t>
    <phoneticPr fontId="2"/>
  </si>
  <si>
    <t>)</t>
    <phoneticPr fontId="2"/>
  </si>
  <si>
    <t>(</t>
    <phoneticPr fontId="2"/>
  </si>
  <si>
    <t>④</t>
    <phoneticPr fontId="2"/>
  </si>
  <si>
    <t>⑤</t>
    <phoneticPr fontId="2"/>
  </si>
  <si>
    <t>①</t>
    <phoneticPr fontId="2"/>
  </si>
  <si>
    <t>⑦</t>
    <phoneticPr fontId="2"/>
  </si>
  <si>
    <t>⑨</t>
    <phoneticPr fontId="2"/>
  </si>
  <si>
    <t>⑩</t>
    <phoneticPr fontId="2"/>
  </si>
  <si>
    <t>⑧</t>
    <phoneticPr fontId="2"/>
  </si>
  <si>
    <t>②</t>
    <phoneticPr fontId="2"/>
  </si>
  <si>
    <t>③</t>
    <phoneticPr fontId="2"/>
  </si>
  <si>
    <t>,000</t>
    <phoneticPr fontId="2"/>
  </si>
  <si>
    <t>被 相 続 人</t>
    <rPh sb="0" eb="1">
      <t>ヒ</t>
    </rPh>
    <rPh sb="2" eb="3">
      <t>ソウ</t>
    </rPh>
    <rPh sb="4" eb="5">
      <t>ゾク</t>
    </rPh>
    <rPh sb="6" eb="7">
      <t>ニン</t>
    </rPh>
    <phoneticPr fontId="2"/>
  </si>
  <si>
    <t>円</t>
    <rPh sb="0" eb="1">
      <t>エン</t>
    </rPh>
    <phoneticPr fontId="2"/>
  </si>
  <si>
    <t>㋩</t>
    <phoneticPr fontId="2"/>
  </si>
  <si>
    <t>万円</t>
    <rPh sb="0" eb="2">
      <t>マンエン</t>
    </rPh>
    <phoneticPr fontId="2"/>
  </si>
  <si>
    <t>人</t>
    <rPh sb="0" eb="1">
      <t>ヒト</t>
    </rPh>
    <phoneticPr fontId="2"/>
  </si>
  <si>
    <t>×</t>
    <phoneticPr fontId="2"/>
  </si>
  <si>
    <t>氏名</t>
    <rPh sb="0" eb="2">
      <t>シメイ</t>
    </rPh>
    <phoneticPr fontId="2"/>
  </si>
  <si>
    <t>⑪</t>
    <phoneticPr fontId="2"/>
  </si>
  <si>
    <t>合計</t>
    <rPh sb="0" eb="2">
      <t>ゴウケイ</t>
    </rPh>
    <phoneticPr fontId="2"/>
  </si>
  <si>
    <t>(注)</t>
    <rPh sb="1" eb="2">
      <t>チュウ</t>
    </rPh>
    <phoneticPr fontId="2"/>
  </si>
  <si>
    <t>長男</t>
    <rPh sb="0" eb="2">
      <t>チョウナン</t>
    </rPh>
    <phoneticPr fontId="2"/>
  </si>
  <si>
    <t>被相続人</t>
    <rPh sb="0" eb="1">
      <t>ヒ</t>
    </rPh>
    <rPh sb="1" eb="3">
      <t>ソウゾク</t>
    </rPh>
    <rPh sb="3" eb="4">
      <t>ニン</t>
    </rPh>
    <phoneticPr fontId="2"/>
  </si>
  <si>
    <t>種類</t>
    <rPh sb="0" eb="2">
      <t>シュルイ</t>
    </rPh>
    <phoneticPr fontId="2"/>
  </si>
  <si>
    <t>番号</t>
    <rPh sb="0" eb="2">
      <t>バンゴウ</t>
    </rPh>
    <phoneticPr fontId="2"/>
  </si>
  <si>
    <t>第</t>
    <rPh sb="0" eb="1">
      <t>ダイ</t>
    </rPh>
    <phoneticPr fontId="2"/>
  </si>
  <si>
    <t>細目</t>
    <phoneticPr fontId="2"/>
  </si>
  <si>
    <t>被相続人</t>
    <phoneticPr fontId="2"/>
  </si>
  <si>
    <t>①</t>
    <phoneticPr fontId="2"/>
  </si>
  <si>
    <t>②</t>
    <phoneticPr fontId="2"/>
  </si>
  <si>
    <t>③</t>
    <phoneticPr fontId="2"/>
  </si>
  <si>
    <t>宅地</t>
    <rPh sb="0" eb="2">
      <t>タクチ</t>
    </rPh>
    <phoneticPr fontId="2"/>
  </si>
  <si>
    <t>④</t>
    <phoneticPr fontId="2"/>
  </si>
  <si>
    <t>山林</t>
    <rPh sb="0" eb="2">
      <t>サンリン</t>
    </rPh>
    <phoneticPr fontId="2"/>
  </si>
  <si>
    <t>⑤</t>
    <phoneticPr fontId="2"/>
  </si>
  <si>
    <t>その他の土地</t>
    <rPh sb="2" eb="3">
      <t>タ</t>
    </rPh>
    <rPh sb="4" eb="6">
      <t>トチ</t>
    </rPh>
    <phoneticPr fontId="2"/>
  </si>
  <si>
    <t>⑥</t>
    <phoneticPr fontId="2"/>
  </si>
  <si>
    <t>計</t>
    <rPh sb="0" eb="1">
      <t>ケイ</t>
    </rPh>
    <phoneticPr fontId="2"/>
  </si>
  <si>
    <t>⑦</t>
    <phoneticPr fontId="2"/>
  </si>
  <si>
    <t>⑧</t>
    <phoneticPr fontId="2"/>
  </si>
  <si>
    <t>⑨</t>
    <phoneticPr fontId="2"/>
  </si>
  <si>
    <t>機械、器具、農耕具、
その他の減価償却資産</t>
    <phoneticPr fontId="2"/>
  </si>
  <si>
    <t>⑩</t>
    <phoneticPr fontId="2"/>
  </si>
  <si>
    <t>⑪</t>
    <phoneticPr fontId="2"/>
  </si>
  <si>
    <t>売掛金</t>
    <rPh sb="0" eb="2">
      <t>ウリカケ</t>
    </rPh>
    <rPh sb="2" eb="3">
      <t>キン</t>
    </rPh>
    <phoneticPr fontId="2"/>
  </si>
  <si>
    <t>⑫</t>
    <phoneticPr fontId="2"/>
  </si>
  <si>
    <t>その他の財産</t>
    <rPh sb="2" eb="3">
      <t>タ</t>
    </rPh>
    <rPh sb="4" eb="6">
      <t>ザイサン</t>
    </rPh>
    <phoneticPr fontId="2"/>
  </si>
  <si>
    <t>⑬</t>
    <phoneticPr fontId="2"/>
  </si>
  <si>
    <t>⑭</t>
    <phoneticPr fontId="2"/>
  </si>
  <si>
    <t>有価証券</t>
    <rPh sb="0" eb="2">
      <t>ユウカ</t>
    </rPh>
    <rPh sb="2" eb="4">
      <t>ショウケン</t>
    </rPh>
    <phoneticPr fontId="2"/>
  </si>
  <si>
    <t>配当還元方式
によったもの</t>
    <phoneticPr fontId="2"/>
  </si>
  <si>
    <t>⑮</t>
    <phoneticPr fontId="2"/>
  </si>
  <si>
    <t>特定同族
会社の株式
及び出資</t>
    <phoneticPr fontId="2"/>
  </si>
  <si>
    <t>⑯</t>
    <phoneticPr fontId="2"/>
  </si>
  <si>
    <t>⑰</t>
    <phoneticPr fontId="2"/>
  </si>
  <si>
    <t>⑱</t>
    <phoneticPr fontId="2"/>
  </si>
  <si>
    <t>⑲</t>
    <phoneticPr fontId="2"/>
  </si>
  <si>
    <t>⑳</t>
    <phoneticPr fontId="2"/>
  </si>
  <si>
    <t>家庭用財産</t>
    <rPh sb="0" eb="3">
      <t>カテイヨウ</t>
    </rPh>
    <rPh sb="3" eb="5">
      <t>ザイサン</t>
    </rPh>
    <phoneticPr fontId="2"/>
  </si>
  <si>
    <t>その他</t>
    <rPh sb="2" eb="3">
      <t>タ</t>
    </rPh>
    <phoneticPr fontId="2"/>
  </si>
  <si>
    <t>※の項目は記入する必要がありません。</t>
    <rPh sb="2" eb="4">
      <t>コウモク</t>
    </rPh>
    <rPh sb="5" eb="7">
      <t>キニュウ</t>
    </rPh>
    <rPh sb="9" eb="11">
      <t>ヒツヨウ</t>
    </rPh>
    <phoneticPr fontId="2"/>
  </si>
  <si>
    <t>債務</t>
    <rPh sb="0" eb="2">
      <t>サイム</t>
    </rPh>
    <phoneticPr fontId="2"/>
  </si>
  <si>
    <t>葬式費用</t>
    <rPh sb="0" eb="2">
      <t>ソウシキ</t>
    </rPh>
    <rPh sb="2" eb="4">
      <t>ヒヨウ</t>
    </rPh>
    <phoneticPr fontId="2"/>
  </si>
  <si>
    <t>（赤字のときは0）</t>
    <phoneticPr fontId="2"/>
  </si>
  <si>
    <t>（1,000円未満切捨て）</t>
    <phoneticPr fontId="2"/>
  </si>
  <si>
    <t>㉑</t>
    <phoneticPr fontId="2"/>
  </si>
  <si>
    <t>㉒</t>
    <phoneticPr fontId="2"/>
  </si>
  <si>
    <t>㉓</t>
    <phoneticPr fontId="2"/>
  </si>
  <si>
    <t>㉔</t>
    <phoneticPr fontId="2"/>
  </si>
  <si>
    <t>㉕</t>
    <phoneticPr fontId="2"/>
  </si>
  <si>
    <t>㉖</t>
    <phoneticPr fontId="2"/>
  </si>
  <si>
    <t>㉚</t>
    <phoneticPr fontId="2"/>
  </si>
  <si>
    <t>㉝</t>
    <phoneticPr fontId="2"/>
  </si>
  <si>
    <t>※</t>
    <phoneticPr fontId="2"/>
  </si>
  <si>
    <t>合　　計</t>
    <rPh sb="0" eb="1">
      <t>ア</t>
    </rPh>
    <rPh sb="3" eb="4">
      <t>ケイ</t>
    </rPh>
    <phoneticPr fontId="2"/>
  </si>
  <si>
    <t>長女</t>
    <rPh sb="0" eb="2">
      <t>チョウジョ</t>
    </rPh>
    <phoneticPr fontId="2"/>
  </si>
  <si>
    <t>第13表</t>
    <phoneticPr fontId="2"/>
  </si>
  <si>
    <t>・</t>
    <phoneticPr fontId="2"/>
  </si>
  <si>
    <t>　この表は、被相続人の葬式に要した費用について、その明細と負担する人の氏名及</t>
    <phoneticPr fontId="2"/>
  </si>
  <si>
    <t>1 債務の明細</t>
    <phoneticPr fontId="2"/>
  </si>
  <si>
    <t>○相続時精算課税適用財産の明細については、この表によらず第</t>
    <phoneticPr fontId="2"/>
  </si>
  <si>
    <t>年4月分以降用）</t>
    <rPh sb="0" eb="1">
      <t>ネン</t>
    </rPh>
    <rPh sb="2" eb="3">
      <t>ガツ</t>
    </rPh>
    <rPh sb="3" eb="4">
      <t>ブン</t>
    </rPh>
    <rPh sb="4" eb="7">
      <t>イコウヨウ</t>
    </rPh>
    <phoneticPr fontId="2"/>
  </si>
  <si>
    <t>の２表に記載します。</t>
  </si>
  <si>
    <t>土地</t>
    <rPh sb="0" eb="2">
      <t>トチ</t>
    </rPh>
    <phoneticPr fontId="2"/>
  </si>
  <si>
    <t>家屋</t>
    <rPh sb="0" eb="2">
      <t>カオク</t>
    </rPh>
    <phoneticPr fontId="2"/>
  </si>
  <si>
    <t>構築物</t>
    <rPh sb="0" eb="3">
      <t>コウチクブツ</t>
    </rPh>
    <phoneticPr fontId="2"/>
  </si>
  <si>
    <t>事業用財産</t>
    <rPh sb="0" eb="3">
      <t>ジギョウヨウ</t>
    </rPh>
    <rPh sb="3" eb="5">
      <t>ザイサン</t>
    </rPh>
    <phoneticPr fontId="2"/>
  </si>
  <si>
    <t>現金、預貯金等</t>
    <rPh sb="0" eb="2">
      <t>ゲンキン</t>
    </rPh>
    <rPh sb="3" eb="6">
      <t>ヨチョキン</t>
    </rPh>
    <rPh sb="6" eb="7">
      <t>トウ</t>
    </rPh>
    <phoneticPr fontId="2"/>
  </si>
  <si>
    <t>田</t>
    <rPh sb="0" eb="1">
      <t>タ</t>
    </rPh>
    <phoneticPr fontId="2"/>
  </si>
  <si>
    <t>畑</t>
    <rPh sb="0" eb="1">
      <t>ハタ</t>
    </rPh>
    <phoneticPr fontId="2"/>
  </si>
  <si>
    <t>機械</t>
    <rPh sb="0" eb="2">
      <t>キカイ</t>
    </rPh>
    <phoneticPr fontId="2"/>
  </si>
  <si>
    <t>器具</t>
    <rPh sb="0" eb="2">
      <t>キグ</t>
    </rPh>
    <phoneticPr fontId="2"/>
  </si>
  <si>
    <t>減価償却資産</t>
    <rPh sb="0" eb="2">
      <t>ゲンカ</t>
    </rPh>
    <rPh sb="2" eb="4">
      <t>ショウキャク</t>
    </rPh>
    <rPh sb="4" eb="6">
      <t>シサン</t>
    </rPh>
    <phoneticPr fontId="2"/>
  </si>
  <si>
    <t>商品・製品</t>
    <rPh sb="0" eb="2">
      <t>ショウヒン</t>
    </rPh>
    <rPh sb="3" eb="5">
      <t>セイヒン</t>
    </rPh>
    <phoneticPr fontId="2"/>
  </si>
  <si>
    <t>特定同族株式・配当還元</t>
    <rPh sb="0" eb="2">
      <t>トクテイ</t>
    </rPh>
    <rPh sb="2" eb="4">
      <t>ドウゾク</t>
    </rPh>
    <rPh sb="4" eb="6">
      <t>カブシキ</t>
    </rPh>
    <rPh sb="7" eb="9">
      <t>ハイトウ</t>
    </rPh>
    <rPh sb="9" eb="11">
      <t>カンゲン</t>
    </rPh>
    <phoneticPr fontId="2"/>
  </si>
  <si>
    <t>特定同族株式・その他</t>
    <rPh sb="0" eb="2">
      <t>トクテイ</t>
    </rPh>
    <rPh sb="2" eb="4">
      <t>ドウゾク</t>
    </rPh>
    <rPh sb="4" eb="6">
      <t>カブシキ</t>
    </rPh>
    <rPh sb="9" eb="10">
      <t>タ</t>
    </rPh>
    <phoneticPr fontId="2"/>
  </si>
  <si>
    <t>上記以外の株式</t>
    <rPh sb="0" eb="2">
      <t>ジョウキ</t>
    </rPh>
    <rPh sb="2" eb="4">
      <t>イガイ</t>
    </rPh>
    <rPh sb="5" eb="7">
      <t>カブシキ</t>
    </rPh>
    <phoneticPr fontId="2"/>
  </si>
  <si>
    <t>公社債</t>
    <rPh sb="0" eb="3">
      <t>コウシャサイ</t>
    </rPh>
    <phoneticPr fontId="2"/>
  </si>
  <si>
    <t>証券投資信託等</t>
    <rPh sb="0" eb="2">
      <t>ショウケン</t>
    </rPh>
    <rPh sb="2" eb="4">
      <t>トウシ</t>
    </rPh>
    <rPh sb="4" eb="6">
      <t>シンタク</t>
    </rPh>
    <rPh sb="6" eb="7">
      <t>トウ</t>
    </rPh>
    <phoneticPr fontId="2"/>
  </si>
  <si>
    <t>現金</t>
    <rPh sb="0" eb="2">
      <t>ゲンキン</t>
    </rPh>
    <phoneticPr fontId="2"/>
  </si>
  <si>
    <t>預貯金</t>
    <rPh sb="0" eb="3">
      <t>ヨチョキン</t>
    </rPh>
    <phoneticPr fontId="2"/>
  </si>
  <si>
    <t>生命保険金等</t>
    <rPh sb="0" eb="2">
      <t>セイメイ</t>
    </rPh>
    <rPh sb="2" eb="5">
      <t>ホケンキン</t>
    </rPh>
    <rPh sb="5" eb="6">
      <t>トウ</t>
    </rPh>
    <phoneticPr fontId="2"/>
  </si>
  <si>
    <t>退職手当金等</t>
    <rPh sb="0" eb="2">
      <t>タイショク</t>
    </rPh>
    <rPh sb="2" eb="4">
      <t>テアテ</t>
    </rPh>
    <rPh sb="4" eb="5">
      <t>キン</t>
    </rPh>
    <rPh sb="5" eb="6">
      <t>トウ</t>
    </rPh>
    <phoneticPr fontId="2"/>
  </si>
  <si>
    <t>立木</t>
    <rPh sb="0" eb="2">
      <t>タチキ</t>
    </rPh>
    <phoneticPr fontId="2"/>
  </si>
  <si>
    <t>（小計）</t>
    <rPh sb="1" eb="3">
      <t>ショウケイ</t>
    </rPh>
    <phoneticPr fontId="2"/>
  </si>
  <si>
    <t>《 計 》</t>
    <rPh sb="2" eb="3">
      <t>ケイ</t>
    </rPh>
    <phoneticPr fontId="2"/>
  </si>
  <si>
    <t>㎡</t>
    <phoneticPr fontId="2"/>
  </si>
  <si>
    <t>・</t>
    <phoneticPr fontId="2"/>
  </si>
  <si>
    <t>○</t>
    <phoneticPr fontId="2"/>
  </si>
  <si>
    <t>①</t>
    <phoneticPr fontId="2"/>
  </si>
  <si>
    <t>この申告書は機械で読み取りますので、黒ボールペンで記入してください。</t>
    <rPh sb="2" eb="5">
      <t>シンコクショ</t>
    </rPh>
    <rPh sb="6" eb="8">
      <t>キカイ</t>
    </rPh>
    <rPh sb="9" eb="10">
      <t>ヨ</t>
    </rPh>
    <rPh sb="11" eb="12">
      <t>ト</t>
    </rPh>
    <rPh sb="18" eb="19">
      <t>クロ</t>
    </rPh>
    <rPh sb="25" eb="27">
      <t>キニュウ</t>
    </rPh>
    <phoneticPr fontId="2"/>
  </si>
  <si>
    <t>②</t>
    <phoneticPr fontId="2"/>
  </si>
  <si>
    <t>所在地番</t>
    <rPh sb="0" eb="3">
      <t>ショザイチ</t>
    </rPh>
    <rPh sb="3" eb="4">
      <t>バン</t>
    </rPh>
    <phoneticPr fontId="2"/>
  </si>
  <si>
    <t>⑥</t>
    <phoneticPr fontId="2"/>
  </si>
  <si>
    <t>③</t>
    <phoneticPr fontId="2"/>
  </si>
  <si>
    <t>④</t>
    <phoneticPr fontId="2"/>
  </si>
  <si>
    <t>取得者の持分に応ずる宅地等の価額</t>
    <rPh sb="0" eb="3">
      <t>シュトクシャ</t>
    </rPh>
    <rPh sb="4" eb="8">
      <t>モチブンニ「オウ</t>
    </rPh>
    <rPh sb="10" eb="12">
      <t>タクチ</t>
    </rPh>
    <rPh sb="12" eb="13">
      <t>トウ</t>
    </rPh>
    <rPh sb="14" eb="16">
      <t>カガク</t>
    </rPh>
    <phoneticPr fontId="2"/>
  </si>
  <si>
    <t>①</t>
    <phoneticPr fontId="2"/>
  </si>
  <si>
    <t>⑤</t>
    <phoneticPr fontId="2"/>
  </si>
  <si>
    <t>㎡</t>
  </si>
  <si>
    <t>②</t>
    <phoneticPr fontId="2"/>
  </si>
  <si>
    <t>⑥</t>
    <phoneticPr fontId="2"/>
  </si>
  <si>
    <t>円</t>
  </si>
  <si>
    <t>③</t>
    <phoneticPr fontId="2"/>
  </si>
  <si>
    <t>．</t>
    <phoneticPr fontId="2"/>
  </si>
  <si>
    <t>.</t>
    <phoneticPr fontId="2"/>
  </si>
  <si>
    <t>⑦</t>
    <phoneticPr fontId="2"/>
  </si>
  <si>
    <t>円</t>
    <phoneticPr fontId="2"/>
  </si>
  <si>
    <t>（注）</t>
    <phoneticPr fontId="2"/>
  </si>
  <si>
    <t>年</t>
    <rPh sb="0" eb="1">
      <t>トシ</t>
    </rPh>
    <phoneticPr fontId="2"/>
  </si>
  <si>
    <t>名簿</t>
    <rPh sb="0" eb="2">
      <t>メイボ</t>
    </rPh>
    <phoneticPr fontId="2"/>
  </si>
  <si>
    <t>分</t>
    <rPh sb="0" eb="1">
      <t>ブン</t>
    </rPh>
    <phoneticPr fontId="2"/>
  </si>
  <si>
    <t>年月日</t>
    <rPh sb="0" eb="3">
      <t>ネンガッピ</t>
    </rPh>
    <phoneticPr fontId="2"/>
  </si>
  <si>
    <t>）</t>
    <phoneticPr fontId="2"/>
  </si>
  <si>
    <t>（注）</t>
    <rPh sb="1" eb="2">
      <t>チュウ</t>
    </rPh>
    <phoneticPr fontId="2"/>
  </si>
  <si>
    <t>年</t>
    <rPh sb="0" eb="1">
      <t>ネン</t>
    </rPh>
    <phoneticPr fontId="2"/>
  </si>
  <si>
    <t>グループ</t>
    <phoneticPr fontId="2"/>
  </si>
  <si>
    <t>Ｄ</t>
    <phoneticPr fontId="2"/>
  </si>
  <si>
    <t>Ｆ</t>
    <phoneticPr fontId="2"/>
  </si>
  <si>
    <t>評価額（円）</t>
    <phoneticPr fontId="2"/>
  </si>
  <si>
    <t>⑥×⑭</t>
    <phoneticPr fontId="2"/>
  </si>
  <si>
    <t>円</t>
    <phoneticPr fontId="2"/>
  </si>
  <si>
    <t>税務署長</t>
    <rPh sb="0" eb="2">
      <t>ゼイム</t>
    </rPh>
    <rPh sb="2" eb="4">
      <t>ショチョウ</t>
    </rPh>
    <phoneticPr fontId="2"/>
  </si>
  <si>
    <t>年</t>
    <phoneticPr fontId="2"/>
  </si>
  <si>
    <t>月</t>
    <rPh sb="0" eb="1">
      <t>ツキ</t>
    </rPh>
    <phoneticPr fontId="2"/>
  </si>
  <si>
    <t>日</t>
    <rPh sb="0" eb="1">
      <t>ヒ</t>
    </rPh>
    <phoneticPr fontId="2"/>
  </si>
  <si>
    <t>　相続開始年月日</t>
    <rPh sb="1" eb="3">
      <t>ソウゾク</t>
    </rPh>
    <rPh sb="3" eb="5">
      <t>カイシ</t>
    </rPh>
    <rPh sb="5" eb="8">
      <t>ネンガッピ</t>
    </rPh>
    <phoneticPr fontId="2"/>
  </si>
  <si>
    <t>月</t>
    <rPh sb="0" eb="1">
      <t>ガツ</t>
    </rPh>
    <phoneticPr fontId="2"/>
  </si>
  <si>
    <t>日</t>
    <rPh sb="0" eb="1">
      <t>ニチ</t>
    </rPh>
    <phoneticPr fontId="2"/>
  </si>
  <si>
    <t>月</t>
    <phoneticPr fontId="2"/>
  </si>
  <si>
    <t>○フリガナは、必ず記入してください。</t>
    <phoneticPr fontId="2"/>
  </si>
  <si>
    <t>各人の合計</t>
    <phoneticPr fontId="2"/>
  </si>
  <si>
    <t>財産を取得した人</t>
    <rPh sb="0" eb="2">
      <t>ザイサン</t>
    </rPh>
    <rPh sb="3" eb="5">
      <t>シュトク</t>
    </rPh>
    <rPh sb="7" eb="8">
      <t>ヒト</t>
    </rPh>
    <phoneticPr fontId="2"/>
  </si>
  <si>
    <t>（被相続人）</t>
    <phoneticPr fontId="2"/>
  </si>
  <si>
    <t>氏名</t>
    <phoneticPr fontId="2"/>
  </si>
  <si>
    <t>日（年齢</t>
    <rPh sb="0" eb="1">
      <t>ニチ</t>
    </rPh>
    <phoneticPr fontId="2"/>
  </si>
  <si>
    <t>歳）</t>
    <rPh sb="0" eb="1">
      <t>サイ</t>
    </rPh>
    <phoneticPr fontId="2"/>
  </si>
  <si>
    <t>〒</t>
    <phoneticPr fontId="2"/>
  </si>
  <si>
    <t>該当する取得原因を○で囲みます。</t>
    <phoneticPr fontId="2"/>
  </si>
  <si>
    <t>相続・遺贈・相続時精算課税に係る贈与</t>
    <phoneticPr fontId="2"/>
  </si>
  <si>
    <t>年4月分以降用）</t>
    <rPh sb="0" eb="1">
      <t>ネン</t>
    </rPh>
    <rPh sb="2" eb="4">
      <t>ガツブン</t>
    </rPh>
    <rPh sb="4" eb="6">
      <t>イコウ</t>
    </rPh>
    <rPh sb="6" eb="7">
      <t>ヨウ</t>
    </rPh>
    <phoneticPr fontId="2"/>
  </si>
  <si>
    <t>取得財産の価額</t>
    <phoneticPr fontId="2"/>
  </si>
  <si>
    <t>（第11表③）</t>
    <phoneticPr fontId="2"/>
  </si>
  <si>
    <t>相続時精算課税適用財産の価額</t>
    <phoneticPr fontId="2"/>
  </si>
  <si>
    <t>債務及び葬式費用の金額</t>
    <phoneticPr fontId="2"/>
  </si>
  <si>
    <t>課税価格（④＋⑤）</t>
    <phoneticPr fontId="2"/>
  </si>
  <si>
    <t>各人の算出税額の計算</t>
    <phoneticPr fontId="2"/>
  </si>
  <si>
    <t>Ⓐ</t>
    <phoneticPr fontId="2"/>
  </si>
  <si>
    <t>税額控除</t>
    <phoneticPr fontId="2"/>
  </si>
  <si>
    <t>計</t>
    <phoneticPr fontId="2"/>
  </si>
  <si>
    <t>税務署</t>
    <rPh sb="0" eb="3">
      <t>ゼイムショ</t>
    </rPh>
    <phoneticPr fontId="2"/>
  </si>
  <si>
    <t>（黒字のときは100円未満切捨て）</t>
    <phoneticPr fontId="2"/>
  </si>
  <si>
    <t>還付される税額</t>
    <phoneticPr fontId="2"/>
  </si>
  <si>
    <t>△</t>
    <phoneticPr fontId="2"/>
  </si>
  <si>
    <t>２</t>
    <phoneticPr fontId="2"/>
  </si>
  <si>
    <t>３</t>
    <phoneticPr fontId="2"/>
  </si>
  <si>
    <t>１</t>
    <phoneticPr fontId="2"/>
  </si>
  <si>
    <t>４</t>
    <phoneticPr fontId="2"/>
  </si>
  <si>
    <t>（資４－20－１－１－Ａ４統一）</t>
    <phoneticPr fontId="2"/>
  </si>
  <si>
    <t>（第11の２表１⑦）</t>
    <phoneticPr fontId="2"/>
  </si>
  <si>
    <t>（第13表３⑦）</t>
    <phoneticPr fontId="2"/>
  </si>
  <si>
    <t>（第14表１④）</t>
    <phoneticPr fontId="2"/>
  </si>
  <si>
    <t>（第５表㋩又は㋬）</t>
    <phoneticPr fontId="2"/>
  </si>
  <si>
    <t>（第６表１②、③又は⑥）</t>
    <phoneticPr fontId="2"/>
  </si>
  <si>
    <t>（第６表２②、③又は⑥）</t>
    <phoneticPr fontId="2"/>
  </si>
  <si>
    <t>（第７表⑬又は⑱）</t>
    <phoneticPr fontId="2"/>
  </si>
  <si>
    <t>（第８表１⑧）</t>
    <phoneticPr fontId="2"/>
  </si>
  <si>
    <t>相続開始年月日</t>
    <rPh sb="0" eb="2">
      <t>ソウゾク</t>
    </rPh>
    <rPh sb="2" eb="4">
      <t>カイシ</t>
    </rPh>
    <rPh sb="4" eb="7">
      <t>ネンガッピ</t>
    </rPh>
    <phoneticPr fontId="2"/>
  </si>
  <si>
    <t>妻</t>
    <rPh sb="0" eb="1">
      <t>ツマ</t>
    </rPh>
    <phoneticPr fontId="2"/>
  </si>
  <si>
    <t>父</t>
    <rPh sb="0" eb="1">
      <t>チチ</t>
    </rPh>
    <phoneticPr fontId="2"/>
  </si>
  <si>
    <t>母</t>
    <rPh sb="0" eb="1">
      <t>ハハ</t>
    </rPh>
    <phoneticPr fontId="2"/>
  </si>
  <si>
    <t>兄</t>
    <rPh sb="0" eb="1">
      <t>アニ</t>
    </rPh>
    <phoneticPr fontId="2"/>
  </si>
  <si>
    <t>姉</t>
    <rPh sb="0" eb="1">
      <t>アネ</t>
    </rPh>
    <phoneticPr fontId="2"/>
  </si>
  <si>
    <t>弟</t>
    <rPh sb="0" eb="1">
      <t>オトウト</t>
    </rPh>
    <phoneticPr fontId="2"/>
  </si>
  <si>
    <t>妹</t>
    <rPh sb="0" eb="1">
      <t>イモウト</t>
    </rPh>
    <phoneticPr fontId="2"/>
  </si>
  <si>
    <t>二男</t>
    <rPh sb="0" eb="2">
      <t>ジナン</t>
    </rPh>
    <phoneticPr fontId="2"/>
  </si>
  <si>
    <t>二女</t>
    <rPh sb="0" eb="2">
      <t>ジジョ</t>
    </rPh>
    <phoneticPr fontId="2"/>
  </si>
  <si>
    <t>三男</t>
    <rPh sb="0" eb="2">
      <t>サンナン</t>
    </rPh>
    <phoneticPr fontId="2"/>
  </si>
  <si>
    <t>三女</t>
    <rPh sb="0" eb="2">
      <t>サンジョ</t>
    </rPh>
    <phoneticPr fontId="2"/>
  </si>
  <si>
    <t>四男</t>
    <rPh sb="0" eb="2">
      <t>ヨンナン</t>
    </rPh>
    <phoneticPr fontId="2"/>
  </si>
  <si>
    <t>四女</t>
    <rPh sb="0" eb="2">
      <t>ヨンジョ</t>
    </rPh>
    <phoneticPr fontId="2"/>
  </si>
  <si>
    <t>養子</t>
    <rPh sb="0" eb="2">
      <t>ヨウシ</t>
    </rPh>
    <phoneticPr fontId="2"/>
  </si>
  <si>
    <t>孫</t>
    <rPh sb="0" eb="1">
      <t>マゴ</t>
    </rPh>
    <phoneticPr fontId="2"/>
  </si>
  <si>
    <t>続柄</t>
    <rPh sb="0" eb="2">
      <t>ゾクガラ</t>
    </rPh>
    <phoneticPr fontId="2"/>
  </si>
  <si>
    <t>年齢</t>
    <rPh sb="0" eb="2">
      <t>ネンレイ</t>
    </rPh>
    <phoneticPr fontId="2"/>
  </si>
  <si>
    <t>電話番号</t>
    <rPh sb="0" eb="2">
      <t>デンワ</t>
    </rPh>
    <rPh sb="2" eb="3">
      <t>バン</t>
    </rPh>
    <rPh sb="3" eb="4">
      <t>ゴウ</t>
    </rPh>
    <phoneticPr fontId="2"/>
  </si>
  <si>
    <t>郵便番号</t>
    <rPh sb="0" eb="4">
      <t>ユウビンバンゴウ</t>
    </rPh>
    <phoneticPr fontId="2"/>
  </si>
  <si>
    <t>（資４－20－２－１－Ａ４統一）</t>
    <phoneticPr fontId="2"/>
  </si>
  <si>
    <t>２割加算</t>
    <rPh sb="1" eb="2">
      <t>ワリ</t>
    </rPh>
    <rPh sb="2" eb="4">
      <t>カサン</t>
    </rPh>
    <phoneticPr fontId="2"/>
  </si>
  <si>
    <t>．</t>
  </si>
  <si>
    <t>㎡</t>
    <phoneticPr fontId="2"/>
  </si>
  <si>
    <t>㎡</t>
    <phoneticPr fontId="2"/>
  </si>
  <si>
    <t>円</t>
    <phoneticPr fontId="2"/>
  </si>
  <si>
    <t>.</t>
  </si>
  <si>
    <t>　</t>
    <phoneticPr fontId="2"/>
  </si>
  <si>
    <t>(</t>
    <phoneticPr fontId="2"/>
  </si>
  <si>
    <t>⑬</t>
    <phoneticPr fontId="2"/>
  </si>
  <si>
    <t>⑯</t>
    <phoneticPr fontId="2"/>
  </si>
  <si>
    <t>⑪</t>
    <phoneticPr fontId="2"/>
  </si>
  <si>
    <t>}</t>
    <phoneticPr fontId="2"/>
  </si>
  <si>
    <t>×</t>
    <phoneticPr fontId="2"/>
  </si>
  <si>
    <t>㋥※</t>
    <phoneticPr fontId="2"/>
  </si>
  <si>
    <t>〕</t>
    <phoneticPr fontId="2"/>
  </si>
  <si>
    <t>〔</t>
    <phoneticPr fontId="2"/>
  </si>
  <si>
    <t>)</t>
    <phoneticPr fontId="2"/>
  </si>
  <si>
    <t>,000</t>
    <phoneticPr fontId="2"/>
  </si>
  <si>
    <t>⑧</t>
    <phoneticPr fontId="2"/>
  </si>
  <si>
    <t>㋑※</t>
    <phoneticPr fontId="2"/>
  </si>
  <si>
    <t>　課税価格に加算されるものについて、贈与税が課税されている場合に記入します。</t>
    <rPh sb="1" eb="3">
      <t>カゼイ</t>
    </rPh>
    <rPh sb="3" eb="5">
      <t>カカク</t>
    </rPh>
    <rPh sb="6" eb="8">
      <t>カサン</t>
    </rPh>
    <rPh sb="18" eb="21">
      <t>ゾウヨゼイ</t>
    </rPh>
    <rPh sb="22" eb="24">
      <t>カゼイ</t>
    </rPh>
    <rPh sb="29" eb="31">
      <t>バアイ</t>
    </rPh>
    <rPh sb="32" eb="34">
      <t>キニュウ</t>
    </rPh>
    <phoneticPr fontId="2"/>
  </si>
  <si>
    <t>控除を受ける人の氏名</t>
    <rPh sb="0" eb="2">
      <t>コウジョ</t>
    </rPh>
    <rPh sb="3" eb="4">
      <t>ウ</t>
    </rPh>
    <rPh sb="6" eb="7">
      <t>ヒト</t>
    </rPh>
    <rPh sb="8" eb="10">
      <t>シメイ</t>
    </rPh>
    <phoneticPr fontId="2"/>
  </si>
  <si>
    <t>（③×②÷①）</t>
    <phoneticPr fontId="2"/>
  </si>
  <si>
    <t>贈与税の申告書の提出先</t>
    <rPh sb="0" eb="3">
      <t>ゾウヨゼイ</t>
    </rPh>
    <rPh sb="4" eb="7">
      <t>シンコクショ</t>
    </rPh>
    <rPh sb="8" eb="10">
      <t>テイシュツ</t>
    </rPh>
    <rPh sb="10" eb="11">
      <t>サキ</t>
    </rPh>
    <phoneticPr fontId="2"/>
  </si>
  <si>
    <t>暦年課税分の贈与税額控除額計</t>
    <rPh sb="0" eb="2">
      <t>レキネン</t>
    </rPh>
    <rPh sb="2" eb="4">
      <t>カゼイ</t>
    </rPh>
    <rPh sb="4" eb="5">
      <t>ブン</t>
    </rPh>
    <rPh sb="6" eb="8">
      <t>ゾウヨ</t>
    </rPh>
    <rPh sb="8" eb="9">
      <t>ゼイ</t>
    </rPh>
    <rPh sb="9" eb="10">
      <t>ガク</t>
    </rPh>
    <rPh sb="10" eb="12">
      <t>コウジョ</t>
    </rPh>
    <rPh sb="12" eb="13">
      <t>ガク</t>
    </rPh>
    <rPh sb="13" eb="14">
      <t>ケイ</t>
    </rPh>
    <phoneticPr fontId="2"/>
  </si>
  <si>
    <t>第５表</t>
    <rPh sb="0" eb="1">
      <t>ダイ</t>
    </rPh>
    <rPh sb="2" eb="3">
      <t>ヒョウ</t>
    </rPh>
    <phoneticPr fontId="2"/>
  </si>
  <si>
    <t>年４月分以降用）</t>
    <rPh sb="0" eb="1">
      <t>ネン</t>
    </rPh>
    <rPh sb="2" eb="3">
      <t>ガツ</t>
    </rPh>
    <rPh sb="3" eb="4">
      <t>ブン</t>
    </rPh>
    <rPh sb="4" eb="6">
      <t>イコウブン</t>
    </rPh>
    <rPh sb="6" eb="7">
      <t>ヨウ</t>
    </rPh>
    <phoneticPr fontId="2"/>
  </si>
  <si>
    <t>債務及び葬式費
用の金額（第１
表の配偶者の</t>
    <phoneticPr fontId="2"/>
  </si>
  <si>
    <t>③の金額）</t>
    <phoneticPr fontId="2"/>
  </si>
  <si>
    <t>額）</t>
    <phoneticPr fontId="2"/>
  </si>
  <si>
    <t>切捨て）</t>
    <phoneticPr fontId="2"/>
  </si>
  <si>
    <t>きいときは０）</t>
    <phoneticPr fontId="2"/>
  </si>
  <si>
    <t>（入力欄）</t>
    <rPh sb="1" eb="3">
      <t>ニュウリョク</t>
    </rPh>
    <rPh sb="3" eb="4">
      <t>ラン</t>
    </rPh>
    <phoneticPr fontId="2"/>
  </si>
  <si>
    <t>（自動計算欄）</t>
    <rPh sb="1" eb="3">
      <t>ジドウ</t>
    </rPh>
    <rPh sb="3" eb="5">
      <t>ケイサン</t>
    </rPh>
    <rPh sb="5" eb="6">
      <t>ラン</t>
    </rPh>
    <phoneticPr fontId="2"/>
  </si>
  <si>
    <t>相次相続控除額の計算書</t>
    <rPh sb="0" eb="2">
      <t>ソウジ</t>
    </rPh>
    <rPh sb="2" eb="4">
      <t>ソウゾク</t>
    </rPh>
    <rPh sb="4" eb="6">
      <t>コウジョ</t>
    </rPh>
    <rPh sb="6" eb="7">
      <t>ガク</t>
    </rPh>
    <rPh sb="8" eb="11">
      <t>ケイサンショ</t>
    </rPh>
    <phoneticPr fontId="2"/>
  </si>
  <si>
    <t>　この表は、被相続人が今回の相続の開始前10年以内に開始した前の相続について、相続税を課税されている場合に記入し</t>
    <rPh sb="3" eb="4">
      <t>ヒョウ</t>
    </rPh>
    <rPh sb="6" eb="7">
      <t>ヒ</t>
    </rPh>
    <rPh sb="7" eb="9">
      <t>ソウゾク</t>
    </rPh>
    <rPh sb="9" eb="10">
      <t>ニン</t>
    </rPh>
    <rPh sb="11" eb="13">
      <t>コンカイ</t>
    </rPh>
    <rPh sb="14" eb="16">
      <t>ソウゾク</t>
    </rPh>
    <rPh sb="17" eb="20">
      <t>カイシマエ</t>
    </rPh>
    <rPh sb="22" eb="23">
      <t>ネン</t>
    </rPh>
    <rPh sb="23" eb="25">
      <t>イナイ</t>
    </rPh>
    <rPh sb="26" eb="28">
      <t>カイシ</t>
    </rPh>
    <rPh sb="30" eb="31">
      <t>マエ</t>
    </rPh>
    <rPh sb="32" eb="34">
      <t>ソウゾク</t>
    </rPh>
    <rPh sb="39" eb="42">
      <t>ソウゾクゼイ</t>
    </rPh>
    <rPh sb="43" eb="45">
      <t>カゼイ</t>
    </rPh>
    <rPh sb="50" eb="52">
      <t>バアイ</t>
    </rPh>
    <rPh sb="53" eb="55">
      <t>キニュウ</t>
    </rPh>
    <phoneticPr fontId="2"/>
  </si>
  <si>
    <t>ます。</t>
    <phoneticPr fontId="2"/>
  </si>
  <si>
    <t>相次相続控除額の総額の計算</t>
    <phoneticPr fontId="2"/>
  </si>
  <si>
    <t>前の相続に係る被相続人の氏名</t>
    <rPh sb="0" eb="1">
      <t>マエ</t>
    </rPh>
    <rPh sb="2" eb="4">
      <t>ソウゾク</t>
    </rPh>
    <rPh sb="5" eb="6">
      <t>カカ</t>
    </rPh>
    <rPh sb="7" eb="8">
      <t>ヒ</t>
    </rPh>
    <rPh sb="8" eb="10">
      <t>ソウゾク</t>
    </rPh>
    <rPh sb="10" eb="11">
      <t>ニン</t>
    </rPh>
    <rPh sb="12" eb="14">
      <t>シメイ</t>
    </rPh>
    <phoneticPr fontId="2"/>
  </si>
  <si>
    <t>前の相続の年月日</t>
    <rPh sb="0" eb="1">
      <t>マエ</t>
    </rPh>
    <rPh sb="2" eb="4">
      <t>ソウゾク</t>
    </rPh>
    <rPh sb="5" eb="8">
      <t>ネンガッピ</t>
    </rPh>
    <phoneticPr fontId="2"/>
  </si>
  <si>
    <t>今回の相続の年月日</t>
    <rPh sb="0" eb="2">
      <t>コンカイ</t>
    </rPh>
    <rPh sb="3" eb="5">
      <t>ソウゾク</t>
    </rPh>
    <rPh sb="6" eb="9">
      <t>ネンガッピ</t>
    </rPh>
    <phoneticPr fontId="2"/>
  </si>
  <si>
    <t>10年－③の年数</t>
    <rPh sb="2" eb="3">
      <t>ネン</t>
    </rPh>
    <rPh sb="6" eb="8">
      <t>ネンスウ</t>
    </rPh>
    <phoneticPr fontId="2"/>
  </si>
  <si>
    <t>⑤</t>
    <phoneticPr fontId="2"/>
  </si>
  <si>
    <t>⑥</t>
    <phoneticPr fontId="2"/>
  </si>
  <si>
    <t>⑦</t>
    <phoneticPr fontId="2"/>
  </si>
  <si>
    <t>⑧</t>
    <phoneticPr fontId="2"/>
  </si>
  <si>
    <t>前の相続の際の被相続人</t>
    <rPh sb="0" eb="1">
      <t>マエ</t>
    </rPh>
    <rPh sb="2" eb="4">
      <t>ソウゾク</t>
    </rPh>
    <rPh sb="5" eb="6">
      <t>サイ</t>
    </rPh>
    <rPh sb="7" eb="8">
      <t>ヒ</t>
    </rPh>
    <rPh sb="8" eb="10">
      <t>ソウゾク</t>
    </rPh>
    <rPh sb="10" eb="11">
      <t>ニン</t>
    </rPh>
    <phoneticPr fontId="2"/>
  </si>
  <si>
    <t>（⑤－⑥）の金額</t>
    <rPh sb="6" eb="8">
      <t>キンガク</t>
    </rPh>
    <phoneticPr fontId="2"/>
  </si>
  <si>
    <t>の相続税額</t>
    <rPh sb="1" eb="3">
      <t>ソウゾク</t>
    </rPh>
    <rPh sb="3" eb="5">
      <t>ゼイガク</t>
    </rPh>
    <phoneticPr fontId="2"/>
  </si>
  <si>
    <t>（第１表の④の合計金額）</t>
    <rPh sb="1" eb="2">
      <t>ダイ</t>
    </rPh>
    <rPh sb="3" eb="4">
      <t>ヒョウ</t>
    </rPh>
    <rPh sb="7" eb="9">
      <t>ゴウケイ</t>
    </rPh>
    <rPh sb="9" eb="11">
      <t>キンガク</t>
    </rPh>
    <phoneticPr fontId="2"/>
  </si>
  <si>
    <t>（④の年数）</t>
    <rPh sb="3" eb="5">
      <t>ネンスウ</t>
    </rPh>
    <phoneticPr fontId="2"/>
  </si>
  <si>
    <t>（⑥の相続税額）</t>
    <rPh sb="3" eb="5">
      <t>ソウゾク</t>
    </rPh>
    <rPh sb="5" eb="7">
      <t>ゼイガク</t>
    </rPh>
    <phoneticPr fontId="2"/>
  </si>
  <si>
    <t>(</t>
    <phoneticPr fontId="2"/>
  </si>
  <si>
    <t>＝</t>
    <phoneticPr fontId="2"/>
  </si>
  <si>
    <t>各相続人の相次相続控除額の計算</t>
    <rPh sb="0" eb="4">
      <t>カクソウゾクニン</t>
    </rPh>
    <rPh sb="5" eb="6">
      <t>ソウ</t>
    </rPh>
    <rPh sb="6" eb="7">
      <t>ツギ</t>
    </rPh>
    <rPh sb="7" eb="9">
      <t>ソウゾク</t>
    </rPh>
    <rPh sb="9" eb="11">
      <t>コウジョ</t>
    </rPh>
    <rPh sb="11" eb="12">
      <t>ガク</t>
    </rPh>
    <rPh sb="13" eb="15">
      <t>ケイサン</t>
    </rPh>
    <phoneticPr fontId="2"/>
  </si>
  <si>
    <t>(1)</t>
    <phoneticPr fontId="2"/>
  </si>
  <si>
    <t>一般の場合</t>
    <rPh sb="0" eb="2">
      <t>イッパン</t>
    </rPh>
    <rPh sb="3" eb="5">
      <t>バアイ</t>
    </rPh>
    <phoneticPr fontId="2"/>
  </si>
  <si>
    <t>(</t>
    <phoneticPr fontId="2"/>
  </si>
  <si>
    <t>　この表は、被相続人から相続、遺贈や相続時精算課税に係る贈与によって財産を取得した人のうち</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rPh sb="41" eb="42">
      <t>ヒト</t>
    </rPh>
    <phoneticPr fontId="2"/>
  </si>
  <si>
    <t>)</t>
    <phoneticPr fontId="2"/>
  </si>
  <si>
    <t>⑨</t>
    <phoneticPr fontId="2"/>
  </si>
  <si>
    <t>⑪</t>
    <phoneticPr fontId="2"/>
  </si>
  <si>
    <t>⑫</t>
    <phoneticPr fontId="2"/>
  </si>
  <si>
    <t>⑬</t>
    <phoneticPr fontId="2"/>
  </si>
  <si>
    <t>各人の⑩</t>
    <rPh sb="0" eb="2">
      <t>カクジン</t>
    </rPh>
    <phoneticPr fontId="2"/>
  </si>
  <si>
    <t>（上記Ⓐの金額）</t>
    <rPh sb="1" eb="3">
      <t>ジョウキ</t>
    </rPh>
    <rPh sb="5" eb="7">
      <t>キンガク</t>
    </rPh>
    <phoneticPr fontId="2"/>
  </si>
  <si>
    <t>Ⓑ</t>
    <phoneticPr fontId="2"/>
  </si>
  <si>
    <t>(2)</t>
    <phoneticPr fontId="2"/>
  </si>
  <si>
    <t>相続人のうちに農業相続人がいる場合</t>
    <rPh sb="0" eb="3">
      <t>ソウゾクニン</t>
    </rPh>
    <rPh sb="7" eb="9">
      <t>ノウギョウ</t>
    </rPh>
    <rPh sb="9" eb="12">
      <t>ソウゾクニン</t>
    </rPh>
    <rPh sb="15" eb="17">
      <t>バアイ</t>
    </rPh>
    <phoneticPr fontId="2"/>
  </si>
  <si>
    <t>　この表は、被相続人から相続、遺贈や相続時精算課税に係る贈与によって財産を取得した</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phoneticPr fontId="2"/>
  </si>
  <si>
    <t>各人の⑮</t>
    <rPh sb="0" eb="2">
      <t>カクジン</t>
    </rPh>
    <phoneticPr fontId="2"/>
  </si>
  <si>
    <t>　⑥欄の相続税額は、相続時精算課税分の贈与税額控除後の金額をいい、その被相続人が納税猶予の適用を受けて</t>
    <rPh sb="2" eb="3">
      <t>ラン</t>
    </rPh>
    <rPh sb="4" eb="6">
      <t>ソウゾク</t>
    </rPh>
    <rPh sb="6" eb="8">
      <t>ゼイガク</t>
    </rPh>
    <rPh sb="10" eb="12">
      <t>ソウゾク</t>
    </rPh>
    <rPh sb="12" eb="13">
      <t>ジ</t>
    </rPh>
    <rPh sb="13" eb="15">
      <t>セイサン</t>
    </rPh>
    <rPh sb="15" eb="17">
      <t>カゼイ</t>
    </rPh>
    <rPh sb="17" eb="18">
      <t>ブン</t>
    </rPh>
    <rPh sb="19" eb="21">
      <t>ゾウヨ</t>
    </rPh>
    <rPh sb="21" eb="23">
      <t>ゼイガク</t>
    </rPh>
    <rPh sb="23" eb="25">
      <t>コウジョ</t>
    </rPh>
    <rPh sb="25" eb="26">
      <t>ゴ</t>
    </rPh>
    <rPh sb="27" eb="29">
      <t>キンガク</t>
    </rPh>
    <rPh sb="35" eb="36">
      <t>ヒ</t>
    </rPh>
    <rPh sb="36" eb="39">
      <t>ソウゾクニン</t>
    </rPh>
    <rPh sb="40" eb="42">
      <t>ノウゼイ</t>
    </rPh>
    <rPh sb="42" eb="44">
      <t>ユウヨ</t>
    </rPh>
    <rPh sb="45" eb="47">
      <t>テキヨウ</t>
    </rPh>
    <rPh sb="48" eb="49">
      <t>ウ</t>
    </rPh>
    <phoneticPr fontId="2"/>
  </si>
  <si>
    <t>いた場合の免除された相続税額並びに延滞税、利子税及び加算税の額は含まれません。</t>
    <rPh sb="2" eb="4">
      <t>バアイ</t>
    </rPh>
    <rPh sb="5" eb="7">
      <t>メンジョ</t>
    </rPh>
    <rPh sb="10" eb="12">
      <t>ソウゾク</t>
    </rPh>
    <rPh sb="12" eb="14">
      <t>ゼイガク</t>
    </rPh>
    <rPh sb="14" eb="15">
      <t>ナラ</t>
    </rPh>
    <rPh sb="17" eb="20">
      <t>エンタイゼイ</t>
    </rPh>
    <rPh sb="21" eb="23">
      <t>リシ</t>
    </rPh>
    <rPh sb="23" eb="24">
      <t>ゼイ</t>
    </rPh>
    <rPh sb="24" eb="25">
      <t>オヨ</t>
    </rPh>
    <rPh sb="26" eb="29">
      <t>カサンゼイ</t>
    </rPh>
    <rPh sb="30" eb="31">
      <t>ガク</t>
    </rPh>
    <rPh sb="32" eb="33">
      <t>フク</t>
    </rPh>
    <phoneticPr fontId="2"/>
  </si>
  <si>
    <t>　各人の⑬又は⑱欄の金額を第１表のその人の「相次相続控除額⑯」欄に転記します。</t>
    <rPh sb="1" eb="3">
      <t>カクジン</t>
    </rPh>
    <rPh sb="5" eb="6">
      <t>マタ</t>
    </rPh>
    <rPh sb="8" eb="9">
      <t>ラン</t>
    </rPh>
    <rPh sb="10" eb="12">
      <t>キンガク</t>
    </rPh>
    <rPh sb="13" eb="14">
      <t>ダイ</t>
    </rPh>
    <rPh sb="15" eb="16">
      <t>ヒョウ</t>
    </rPh>
    <rPh sb="19" eb="20">
      <t>ヒト</t>
    </rPh>
    <rPh sb="22" eb="24">
      <t>アイツ</t>
    </rPh>
    <rPh sb="24" eb="26">
      <t>ソウゾク</t>
    </rPh>
    <rPh sb="26" eb="28">
      <t>コウジョ</t>
    </rPh>
    <rPh sb="28" eb="29">
      <t>ガク</t>
    </rPh>
    <rPh sb="31" eb="32">
      <t>ラン</t>
    </rPh>
    <rPh sb="33" eb="35">
      <t>テンキ</t>
    </rPh>
    <phoneticPr fontId="2"/>
  </si>
  <si>
    <t>(資４－20－８－Ａ４統一)</t>
    <phoneticPr fontId="2"/>
  </si>
  <si>
    <t>Ⓒ</t>
    <phoneticPr fontId="2"/>
  </si>
  <si>
    <t>今回の相続の被相続
人から財産を取得し
た相続人の氏名</t>
    <phoneticPr fontId="2"/>
  </si>
  <si>
    <t>各相続人の純資
産価額（第１表の
各人の④の金額）</t>
    <phoneticPr fontId="2"/>
  </si>
  <si>
    <t>相続人以外の人も
含めた純資産価額
の合計額（第１表の
④の各人の合計）</t>
    <phoneticPr fontId="2"/>
  </si>
  <si>
    <t>Ⓑ</t>
    <phoneticPr fontId="2"/>
  </si>
  <si>
    <t>の割合</t>
    <phoneticPr fontId="2"/>
  </si>
  <si>
    <t>各人の相次相続
控除額（⑨×各
人の⑫の割合）</t>
    <phoneticPr fontId="2"/>
  </si>
  <si>
    <t>第７表</t>
    <rPh sb="0" eb="1">
      <t>ダイ</t>
    </rPh>
    <phoneticPr fontId="2"/>
  </si>
  <si>
    <t>前の相続に係る被相続人と今回の
相続に係る被相続人との続柄</t>
    <rPh sb="7" eb="8">
      <t>ヒ</t>
    </rPh>
    <rPh sb="8" eb="10">
      <t>ソウゾク</t>
    </rPh>
    <rPh sb="10" eb="11">
      <t>ニン</t>
    </rPh>
    <rPh sb="12" eb="14">
      <t>コンカイ</t>
    </rPh>
    <phoneticPr fontId="2"/>
  </si>
  <si>
    <t>前の相続に係る相続税の
申告書の提出先</t>
    <rPh sb="0" eb="1">
      <t>マエ</t>
    </rPh>
    <rPh sb="2" eb="4">
      <t>ソウゾク</t>
    </rPh>
    <rPh sb="5" eb="6">
      <t>カカ</t>
    </rPh>
    <rPh sb="7" eb="9">
      <t>ソウゾク</t>
    </rPh>
    <rPh sb="9" eb="10">
      <t>ゼイ</t>
    </rPh>
    <phoneticPr fontId="2"/>
  </si>
  <si>
    <t>年</t>
    <phoneticPr fontId="2"/>
  </si>
  <si>
    <t>額の合計額</t>
    <rPh sb="2" eb="4">
      <t>ゴウケイ</t>
    </rPh>
    <rPh sb="4" eb="5">
      <t>ガク</t>
    </rPh>
    <phoneticPr fontId="2"/>
  </si>
  <si>
    <t>円</t>
    <phoneticPr fontId="2"/>
  </si>
  <si>
    <t>被相続人が前の相続の
時に取得した純資産価
額（相続時精算課税適
用財産の価額を含みます。）</t>
    <rPh sb="0" eb="1">
      <t>ヒ</t>
    </rPh>
    <rPh sb="1" eb="3">
      <t>ソウゾク</t>
    </rPh>
    <rPh sb="3" eb="4">
      <t>ニン</t>
    </rPh>
    <rPh sb="5" eb="6">
      <t>マエ</t>
    </rPh>
    <rPh sb="7" eb="9">
      <t>ソウゾク</t>
    </rPh>
    <phoneticPr fontId="2"/>
  </si>
  <si>
    <t>この割合
が１を超
えるとき
は１とし
ます。</t>
    <rPh sb="2" eb="4">
      <t>ワリアイ</t>
    </rPh>
    <phoneticPr fontId="2"/>
  </si>
  <si>
    <t>⑧の
金額</t>
    <rPh sb="3" eb="5">
      <t>キンガク</t>
    </rPh>
    <phoneticPr fontId="2"/>
  </si>
  <si>
    <t>⑦の
金額</t>
    <phoneticPr fontId="2"/>
  </si>
  <si>
    <t>１０</t>
    <phoneticPr fontId="2"/>
  </si>
  <si>
    <t>相次相続控除額の総額</t>
    <rPh sb="0" eb="1">
      <t>ソウ</t>
    </rPh>
    <rPh sb="1" eb="2">
      <t>ジ</t>
    </rPh>
    <rPh sb="2" eb="4">
      <t>ソウゾク</t>
    </rPh>
    <rPh sb="4" eb="6">
      <t>コウジョ</t>
    </rPh>
    <rPh sb="6" eb="7">
      <t>ガク</t>
    </rPh>
    <rPh sb="8" eb="10">
      <t>ソウガク</t>
    </rPh>
    <phoneticPr fontId="2"/>
  </si>
  <si>
    <t>⑩</t>
    <phoneticPr fontId="2"/>
  </si>
  <si>
    <t>⑭</t>
    <phoneticPr fontId="2"/>
  </si>
  <si>
    <t>各相続人の純資
産価額（第３表の
各人の④の金額）</t>
    <phoneticPr fontId="2"/>
  </si>
  <si>
    <t>⑯</t>
    <phoneticPr fontId="2"/>
  </si>
  <si>
    <t>相続人以外の人も
含めた純資産価額
の合計額（第３表の
④の各人の合計）</t>
    <phoneticPr fontId="2"/>
  </si>
  <si>
    <t>各人の相次相続
控除額（⑭×各
人の⑰の割合）</t>
    <phoneticPr fontId="2"/>
  </si>
  <si>
    <t>相次相続控
除額の総額</t>
    <phoneticPr fontId="2"/>
  </si>
  <si>
    <r>
      <t>前の相続から今回の相続
までの期間</t>
    </r>
    <r>
      <rPr>
        <sz val="6.5"/>
        <rFont val="ＭＳ ゴシック"/>
        <family val="3"/>
        <charset val="128"/>
      </rPr>
      <t>(１年未満切捨て)</t>
    </r>
    <rPh sb="0" eb="1">
      <t>マエ</t>
    </rPh>
    <rPh sb="2" eb="4">
      <t>ソウゾク</t>
    </rPh>
    <rPh sb="6" eb="8">
      <t>コンカイ</t>
    </rPh>
    <rPh sb="9" eb="11">
      <t>ソウゾク</t>
    </rPh>
    <phoneticPr fontId="2"/>
  </si>
  <si>
    <t>Ⓐ</t>
    <phoneticPr fontId="2"/>
  </si>
  <si>
    <t>未成年者控除額</t>
    <rPh sb="0" eb="4">
      <t>ミセイネンシャ</t>
    </rPh>
    <rPh sb="4" eb="6">
      <t>コウジョ</t>
    </rPh>
    <rPh sb="6" eb="7">
      <t>ガク</t>
    </rPh>
    <phoneticPr fontId="2"/>
  </si>
  <si>
    <t>障害者控除額</t>
    <rPh sb="0" eb="3">
      <t>ショウガイシャ</t>
    </rPh>
    <rPh sb="3" eb="5">
      <t>コウジョ</t>
    </rPh>
    <rPh sb="5" eb="6">
      <t>ガク</t>
    </rPh>
    <phoneticPr fontId="2"/>
  </si>
  <si>
    <t>未成年者控除</t>
    <phoneticPr fontId="2"/>
  </si>
  <si>
    <t>未成年者の氏名</t>
    <rPh sb="0" eb="4">
      <t>ミセイネンシャ</t>
    </rPh>
    <rPh sb="5" eb="7">
      <t>シメイ</t>
    </rPh>
    <phoneticPr fontId="2"/>
  </si>
  <si>
    <t>①</t>
    <phoneticPr fontId="2"/>
  </si>
  <si>
    <t>歳</t>
    <rPh sb="0" eb="1">
      <t>サイ</t>
    </rPh>
    <phoneticPr fontId="2"/>
  </si>
  <si>
    <t>（１年未満切捨て）</t>
    <rPh sb="2" eb="3">
      <t>ネン</t>
    </rPh>
    <rPh sb="3" eb="5">
      <t>ミマン</t>
    </rPh>
    <rPh sb="5" eb="7">
      <t>キリス</t>
    </rPh>
    <phoneticPr fontId="2"/>
  </si>
  <si>
    <t>年分以降用）</t>
    <rPh sb="0" eb="1">
      <t>ネン</t>
    </rPh>
    <rPh sb="1" eb="2">
      <t>ブン</t>
    </rPh>
    <rPh sb="2" eb="5">
      <t>イコウヨウ</t>
    </rPh>
    <phoneticPr fontId="2"/>
  </si>
  <si>
    <t>歳)</t>
    <rPh sb="0" eb="1">
      <t>サイ</t>
    </rPh>
    <phoneticPr fontId="2"/>
  </si>
  <si>
    <t>②</t>
    <phoneticPr fontId="2"/>
  </si>
  <si>
    <t>③</t>
    <phoneticPr fontId="2"/>
  </si>
  <si>
    <t>④</t>
    <phoneticPr fontId="2"/>
  </si>
  <si>
    <t>（扶養義務者の相続税額から控除する未成年者控除額）</t>
    <rPh sb="1" eb="3">
      <t>フヨウ</t>
    </rPh>
    <rPh sb="3" eb="5">
      <t>ギム</t>
    </rPh>
    <rPh sb="5" eb="6">
      <t>シャ</t>
    </rPh>
    <rPh sb="7" eb="9">
      <t>ソウゾク</t>
    </rPh>
    <rPh sb="9" eb="11">
      <t>ゼイガク</t>
    </rPh>
    <rPh sb="13" eb="15">
      <t>コウジョ</t>
    </rPh>
    <rPh sb="17" eb="21">
      <t>ミセイネンシャ</t>
    </rPh>
    <rPh sb="21" eb="23">
      <t>コウジョ</t>
    </rPh>
    <rPh sb="23" eb="24">
      <t>ガク</t>
    </rPh>
    <phoneticPr fontId="2"/>
  </si>
  <si>
    <t>　Ⓐ欄の金額は、未成年者の扶養義務者の相続税額から控除することができますから、その金額を扶養義務者間で協議の上、</t>
    <rPh sb="2" eb="3">
      <t>ラン</t>
    </rPh>
    <rPh sb="4" eb="6">
      <t>キンガク</t>
    </rPh>
    <rPh sb="8" eb="12">
      <t>ミセイネンシャ</t>
    </rPh>
    <rPh sb="13" eb="15">
      <t>フヨウ</t>
    </rPh>
    <rPh sb="15" eb="17">
      <t>ギム</t>
    </rPh>
    <rPh sb="17" eb="18">
      <t>シャ</t>
    </rPh>
    <rPh sb="19" eb="21">
      <t>ソウゾク</t>
    </rPh>
    <rPh sb="21" eb="22">
      <t>ゼイ</t>
    </rPh>
    <rPh sb="22" eb="23">
      <t>ガク</t>
    </rPh>
    <rPh sb="25" eb="27">
      <t>コウジョ</t>
    </rPh>
    <rPh sb="41" eb="43">
      <t>キンガク</t>
    </rPh>
    <rPh sb="44" eb="46">
      <t>フヨウ</t>
    </rPh>
    <rPh sb="46" eb="48">
      <t>ギム</t>
    </rPh>
    <rPh sb="48" eb="49">
      <t>シャ</t>
    </rPh>
    <rPh sb="49" eb="50">
      <t>カン</t>
    </rPh>
    <rPh sb="51" eb="53">
      <t>キョウギ</t>
    </rPh>
    <rPh sb="54" eb="55">
      <t>ウエ</t>
    </rPh>
    <phoneticPr fontId="2"/>
  </si>
  <si>
    <t>適宜配分し、次の⑥欄に記入します。</t>
    <rPh sb="0" eb="2">
      <t>テキギ</t>
    </rPh>
    <rPh sb="2" eb="4">
      <t>ハイブン</t>
    </rPh>
    <rPh sb="6" eb="7">
      <t>ツギ</t>
    </rPh>
    <rPh sb="9" eb="10">
      <t>ラン</t>
    </rPh>
    <rPh sb="11" eb="13">
      <t>キニュウ</t>
    </rPh>
    <phoneticPr fontId="2"/>
  </si>
  <si>
    <t>扶養義務者の氏名</t>
    <rPh sb="0" eb="2">
      <t>フヨウ</t>
    </rPh>
    <rPh sb="2" eb="4">
      <t>ギム</t>
    </rPh>
    <rPh sb="4" eb="5">
      <t>シャ</t>
    </rPh>
    <rPh sb="6" eb="8">
      <t>シメイ</t>
    </rPh>
    <phoneticPr fontId="2"/>
  </si>
  <si>
    <t>⑥</t>
    <phoneticPr fontId="2"/>
  </si>
  <si>
    <t>控除しきれない金額
（②－③）</t>
    <rPh sb="0" eb="2">
      <t>コウジョ</t>
    </rPh>
    <rPh sb="7" eb="9">
      <t>キンガク</t>
    </rPh>
    <phoneticPr fontId="2"/>
  </si>
  <si>
    <t>未成年者の第１表
の（⑨＋⑪－⑫－⑬）
又は（⑩＋⑪－⑫－⑬）
の相続税額</t>
    <rPh sb="0" eb="4">
      <t>ミセイネンシャ</t>
    </rPh>
    <rPh sb="5" eb="6">
      <t>ダイ</t>
    </rPh>
    <rPh sb="7" eb="8">
      <t>ヒョウ</t>
    </rPh>
    <phoneticPr fontId="2"/>
  </si>
  <si>
    <t>第４表</t>
    <rPh sb="0" eb="1">
      <t>ダイ</t>
    </rPh>
    <rPh sb="2" eb="3">
      <t>ヒョウ</t>
    </rPh>
    <phoneticPr fontId="2"/>
  </si>
  <si>
    <t>円</t>
    <rPh sb="0" eb="1">
      <t>エン</t>
    </rPh>
    <phoneticPr fontId="2"/>
  </si>
  <si>
    <t>⑤</t>
    <phoneticPr fontId="2"/>
  </si>
  <si>
    <t>障害者控除</t>
    <rPh sb="0" eb="3">
      <t>ショウガイシャ</t>
    </rPh>
    <rPh sb="3" eb="5">
      <t>コウジョ</t>
    </rPh>
    <phoneticPr fontId="2"/>
  </si>
  <si>
    <t>（</t>
    <phoneticPr fontId="2"/>
  </si>
  <si>
    <t>）</t>
    <phoneticPr fontId="2"/>
  </si>
  <si>
    <t>障害者の氏名</t>
    <rPh sb="0" eb="3">
      <t>ショウガイシャ</t>
    </rPh>
    <rPh sb="4" eb="6">
      <t>シメイ</t>
    </rPh>
    <phoneticPr fontId="2"/>
  </si>
  <si>
    <t>障害者の第１表の（⑨
＋⑪－⑫－⑬－⑭）又は
（⑩＋⑪－⑫－⑬－⑭）
の相続税額</t>
    <rPh sb="0" eb="3">
      <t>ショウガイシャ</t>
    </rPh>
    <rPh sb="4" eb="5">
      <t>ダイ</t>
    </rPh>
    <rPh sb="6" eb="7">
      <t>ヒョウ</t>
    </rPh>
    <phoneticPr fontId="2"/>
  </si>
  <si>
    <t>第６表</t>
    <rPh sb="0" eb="1">
      <t>ダイ</t>
    </rPh>
    <phoneticPr fontId="2"/>
  </si>
  <si>
    <t>未成年者</t>
    <rPh sb="0" eb="4">
      <t>ミセイネンシャ</t>
    </rPh>
    <phoneticPr fontId="2"/>
  </si>
  <si>
    <t>扶養義務者の第１表
の（⑨＋⑪－⑫－⑬）
又は（⑩＋⑪－⑫－⑬）
の相続税額</t>
    <rPh sb="0" eb="2">
      <t>フヨウ</t>
    </rPh>
    <rPh sb="2" eb="4">
      <t>ギム</t>
    </rPh>
    <rPh sb="4" eb="5">
      <t>シャ</t>
    </rPh>
    <rPh sb="6" eb="7">
      <t>ダイ</t>
    </rPh>
    <rPh sb="8" eb="9">
      <t>ヒョウ</t>
    </rPh>
    <phoneticPr fontId="2"/>
  </si>
  <si>
    <t>の計算書</t>
    <rPh sb="1" eb="4">
      <t>ケイサンショ</t>
    </rPh>
    <phoneticPr fontId="2"/>
  </si>
  <si>
    <t>（平成</t>
    <rPh sb="1" eb="3">
      <t>ヘイセイ</t>
    </rPh>
    <phoneticPr fontId="2"/>
  </si>
  <si>
    <t>　この表は、相続、遺贈や相続時精算課税に係る贈与によって財産を取得した法定相続人の</t>
    <rPh sb="3" eb="4">
      <t>ヒョウ</t>
    </rPh>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7">
      <t>ホウテイ</t>
    </rPh>
    <rPh sb="37" eb="39">
      <t>ソウゾク</t>
    </rPh>
    <rPh sb="39" eb="40">
      <t>ニン</t>
    </rPh>
    <phoneticPr fontId="2"/>
  </si>
  <si>
    <t>3　②欄の金額が③欄の金額を超える人は、その超える金額（②－③の金額）を次の④欄に記入します。</t>
    <rPh sb="3" eb="4">
      <t>ラン</t>
    </rPh>
    <rPh sb="5" eb="7">
      <t>キンガク</t>
    </rPh>
    <rPh sb="9" eb="10">
      <t>ラン</t>
    </rPh>
    <rPh sb="11" eb="13">
      <t>キンガク</t>
    </rPh>
    <rPh sb="14" eb="15">
      <t>コ</t>
    </rPh>
    <rPh sb="17" eb="18">
      <t>ヒト</t>
    </rPh>
    <rPh sb="22" eb="23">
      <t>コ</t>
    </rPh>
    <rPh sb="25" eb="27">
      <t>キンガク</t>
    </rPh>
    <rPh sb="32" eb="34">
      <t>キンガク</t>
    </rPh>
    <rPh sb="36" eb="37">
      <t>ツギ</t>
    </rPh>
    <rPh sb="39" eb="40">
      <t>ラン</t>
    </rPh>
    <rPh sb="41" eb="43">
      <t>キニュウ</t>
    </rPh>
    <phoneticPr fontId="2"/>
  </si>
  <si>
    <t>計Ⓐ</t>
  </si>
  <si>
    <t>計Ⓐ</t>
    <rPh sb="0" eb="1">
      <t>ケイ</t>
    </rPh>
    <phoneticPr fontId="2"/>
  </si>
  <si>
    <t>(注)各人の⑥欄の金額を未成年者控除を受ける扶養義務者の第１表の「未成年者控除額⑭」欄に転記します。</t>
    <rPh sb="1" eb="2">
      <t>チュウ</t>
    </rPh>
    <rPh sb="3" eb="5">
      <t>カクジン</t>
    </rPh>
    <rPh sb="7" eb="8">
      <t>ラン</t>
    </rPh>
    <rPh sb="9" eb="11">
      <t>キンガク</t>
    </rPh>
    <rPh sb="12" eb="16">
      <t>ミセイネンシャ</t>
    </rPh>
    <rPh sb="16" eb="18">
      <t>コウジョ</t>
    </rPh>
    <rPh sb="19" eb="20">
      <t>ウ</t>
    </rPh>
    <rPh sb="22" eb="24">
      <t>フヨウ</t>
    </rPh>
    <rPh sb="24" eb="26">
      <t>ギム</t>
    </rPh>
    <rPh sb="26" eb="27">
      <t>シャ</t>
    </rPh>
    <rPh sb="28" eb="29">
      <t>ダイ</t>
    </rPh>
    <rPh sb="30" eb="31">
      <t>ヒョウ</t>
    </rPh>
    <rPh sb="33" eb="37">
      <t>ミセイネンシャ</t>
    </rPh>
    <rPh sb="37" eb="39">
      <t>コウジョ</t>
    </rPh>
    <rPh sb="39" eb="40">
      <t>ガク</t>
    </rPh>
    <rPh sb="42" eb="43">
      <t>ラン</t>
    </rPh>
    <rPh sb="44" eb="46">
      <t>テンキ</t>
    </rPh>
    <phoneticPr fontId="2"/>
  </si>
  <si>
    <t>一般障害者</t>
    <rPh sb="0" eb="2">
      <t>イッパン</t>
    </rPh>
    <rPh sb="2" eb="5">
      <t>ショウガイシャ</t>
    </rPh>
    <phoneticPr fontId="2"/>
  </si>
  <si>
    <t>特別障害者</t>
    <rPh sb="0" eb="2">
      <t>トクベツ</t>
    </rPh>
    <rPh sb="2" eb="5">
      <t>ショウガイシャ</t>
    </rPh>
    <phoneticPr fontId="2"/>
  </si>
  <si>
    <t>1　過去に障害者控除の適用を受けた人の控除額は、②欄により計算した金額とは異なりますので税務署にお尋ねください。</t>
    <rPh sb="2" eb="4">
      <t>カコ</t>
    </rPh>
    <rPh sb="5" eb="8">
      <t>ショウガイシャ</t>
    </rPh>
    <rPh sb="8" eb="10">
      <t>コウジョ</t>
    </rPh>
    <rPh sb="11" eb="13">
      <t>テキヨウ</t>
    </rPh>
    <rPh sb="14" eb="15">
      <t>ウ</t>
    </rPh>
    <rPh sb="17" eb="18">
      <t>ヒト</t>
    </rPh>
    <rPh sb="19" eb="21">
      <t>コウジョ</t>
    </rPh>
    <rPh sb="21" eb="22">
      <t>ガク</t>
    </rPh>
    <rPh sb="25" eb="26">
      <t>ラン</t>
    </rPh>
    <rPh sb="29" eb="31">
      <t>ケイサン</t>
    </rPh>
    <rPh sb="33" eb="35">
      <t>キンガク</t>
    </rPh>
    <rPh sb="37" eb="38">
      <t>コト</t>
    </rPh>
    <rPh sb="44" eb="47">
      <t>ゼイムショ</t>
    </rPh>
    <rPh sb="49" eb="50">
      <t>タズ</t>
    </rPh>
    <phoneticPr fontId="2"/>
  </si>
  <si>
    <t>（扶養義務者の相続税額から控除する障害者控除額）</t>
    <rPh sb="1" eb="3">
      <t>フヨウ</t>
    </rPh>
    <rPh sb="3" eb="5">
      <t>ギム</t>
    </rPh>
    <rPh sb="5" eb="6">
      <t>シャ</t>
    </rPh>
    <rPh sb="7" eb="9">
      <t>ソウゾク</t>
    </rPh>
    <rPh sb="9" eb="11">
      <t>ゼイガク</t>
    </rPh>
    <rPh sb="13" eb="15">
      <t>コウジョ</t>
    </rPh>
    <rPh sb="17" eb="20">
      <t>ショウガイシャ</t>
    </rPh>
    <rPh sb="20" eb="22">
      <t>コウジョ</t>
    </rPh>
    <rPh sb="22" eb="23">
      <t>ガク</t>
    </rPh>
    <phoneticPr fontId="2"/>
  </si>
  <si>
    <t>　Ⓐ欄の金額は、障害者の扶養義務者の相続税額から控除することができますから、その金額を扶養義務者間で協議の上、</t>
    <rPh sb="2" eb="3">
      <t>ラン</t>
    </rPh>
    <rPh sb="4" eb="6">
      <t>キンガク</t>
    </rPh>
    <rPh sb="8" eb="11">
      <t>ショウガイシャ</t>
    </rPh>
    <rPh sb="12" eb="14">
      <t>フヨウ</t>
    </rPh>
    <rPh sb="14" eb="16">
      <t>ギム</t>
    </rPh>
    <rPh sb="16" eb="17">
      <t>シャ</t>
    </rPh>
    <rPh sb="18" eb="20">
      <t>ソウゾク</t>
    </rPh>
    <rPh sb="20" eb="21">
      <t>ゼイ</t>
    </rPh>
    <rPh sb="21" eb="22">
      <t>ガク</t>
    </rPh>
    <rPh sb="24" eb="26">
      <t>コウジョ</t>
    </rPh>
    <rPh sb="40" eb="42">
      <t>キンガク</t>
    </rPh>
    <rPh sb="43" eb="45">
      <t>フヨウ</t>
    </rPh>
    <rPh sb="45" eb="47">
      <t>ギム</t>
    </rPh>
    <rPh sb="47" eb="48">
      <t>シャ</t>
    </rPh>
    <rPh sb="48" eb="49">
      <t>カン</t>
    </rPh>
    <rPh sb="50" eb="52">
      <t>キョウギ</t>
    </rPh>
    <rPh sb="53" eb="54">
      <t>ウエ</t>
    </rPh>
    <phoneticPr fontId="2"/>
  </si>
  <si>
    <t>(注)各人の⑥欄の金額を障害者控除を受ける扶養義務者の第１表の「障害者控除額⑮」欄に転記します。</t>
    <rPh sb="1" eb="2">
      <t>チュウ</t>
    </rPh>
    <rPh sb="3" eb="5">
      <t>カクジン</t>
    </rPh>
    <rPh sb="7" eb="8">
      <t>ラン</t>
    </rPh>
    <rPh sb="9" eb="11">
      <t>キンガク</t>
    </rPh>
    <rPh sb="12" eb="15">
      <t>ショウガイシャ</t>
    </rPh>
    <rPh sb="15" eb="17">
      <t>コウジョ</t>
    </rPh>
    <rPh sb="18" eb="19">
      <t>ウ</t>
    </rPh>
    <rPh sb="21" eb="23">
      <t>フヨウ</t>
    </rPh>
    <rPh sb="23" eb="25">
      <t>ギム</t>
    </rPh>
    <rPh sb="25" eb="26">
      <t>シャ</t>
    </rPh>
    <rPh sb="27" eb="28">
      <t>ダイ</t>
    </rPh>
    <rPh sb="29" eb="30">
      <t>ヒョウ</t>
    </rPh>
    <rPh sb="32" eb="35">
      <t>ショウガイシャ</t>
    </rPh>
    <rPh sb="35" eb="37">
      <t>コウジョ</t>
    </rPh>
    <rPh sb="37" eb="38">
      <t>ガク</t>
    </rPh>
    <rPh sb="40" eb="41">
      <t>ラン</t>
    </rPh>
    <rPh sb="42" eb="44">
      <t>テンキ</t>
    </rPh>
    <phoneticPr fontId="2"/>
  </si>
  <si>
    <t>（資４－20－７－Ａ４統一）</t>
    <rPh sb="1" eb="2">
      <t>シ</t>
    </rPh>
    <rPh sb="11" eb="13">
      <t>トウイツ</t>
    </rPh>
    <phoneticPr fontId="2"/>
  </si>
  <si>
    <t>被相続人</t>
    <rPh sb="0" eb="1">
      <t>ヒ</t>
    </rPh>
    <rPh sb="1" eb="4">
      <t>ソウゾクニン</t>
    </rPh>
    <rPh sb="3" eb="4">
      <t>ニン</t>
    </rPh>
    <phoneticPr fontId="2"/>
  </si>
  <si>
    <t xml:space="preserve">　　 </t>
    <phoneticPr fontId="2"/>
  </si>
  <si>
    <t>　　</t>
    <phoneticPr fontId="2"/>
  </si>
  <si>
    <t>保険金及び特定の生命共済金などを受け取った場合に、その受取金額などを記入します。</t>
    <phoneticPr fontId="2"/>
  </si>
  <si>
    <t>保険会社等の所在地</t>
    <phoneticPr fontId="2"/>
  </si>
  <si>
    <t>保険会社等の名称</t>
    <rPh sb="6" eb="8">
      <t>メイショウ</t>
    </rPh>
    <phoneticPr fontId="2"/>
  </si>
  <si>
    <t>受取年月日</t>
    <rPh sb="0" eb="2">
      <t>ウケトリ</t>
    </rPh>
    <rPh sb="2" eb="5">
      <t>ネンガッピ</t>
    </rPh>
    <phoneticPr fontId="2"/>
  </si>
  <si>
    <t>受取金額</t>
    <rPh sb="0" eb="2">
      <t>ウケトリ</t>
    </rPh>
    <rPh sb="2" eb="4">
      <t>キンガク</t>
    </rPh>
    <phoneticPr fontId="2"/>
  </si>
  <si>
    <t>受取人の氏名</t>
    <rPh sb="0" eb="2">
      <t>ウケトリ</t>
    </rPh>
    <rPh sb="2" eb="3">
      <t>ニン</t>
    </rPh>
    <rPh sb="4" eb="6">
      <t>シメイ</t>
    </rPh>
    <phoneticPr fontId="2"/>
  </si>
  <si>
    <t>･</t>
    <phoneticPr fontId="2"/>
  </si>
  <si>
    <t>･</t>
    <phoneticPr fontId="2"/>
  </si>
  <si>
    <t>Ⓐ</t>
    <phoneticPr fontId="2"/>
  </si>
  <si>
    <t>法定相続人の数</t>
    <phoneticPr fontId="2"/>
  </si>
  <si>
    <t>により計算した金額を右のⒶに記入します。)</t>
    <phoneticPr fontId="2"/>
  </si>
  <si>
    <t>①</t>
    <phoneticPr fontId="2"/>
  </si>
  <si>
    <t>②</t>
    <phoneticPr fontId="2"/>
  </si>
  <si>
    <t>③</t>
    <phoneticPr fontId="2"/>
  </si>
  <si>
    <t>保険金などを
受け取った
相続人の氏名</t>
    <rPh sb="0" eb="3">
      <t>ホケンキン</t>
    </rPh>
    <rPh sb="7" eb="8">
      <t>ウ</t>
    </rPh>
    <rPh sb="9" eb="10">
      <t>ト</t>
    </rPh>
    <rPh sb="13" eb="16">
      <t>ソウゾクニン</t>
    </rPh>
    <rPh sb="17" eb="19">
      <t>シメイ</t>
    </rPh>
    <phoneticPr fontId="2"/>
  </si>
  <si>
    <t>受け取った
保険金など
の金額</t>
    <rPh sb="0" eb="1">
      <t>ウ</t>
    </rPh>
    <rPh sb="2" eb="3">
      <t>ト</t>
    </rPh>
    <rPh sb="6" eb="9">
      <t>ホケンキン</t>
    </rPh>
    <rPh sb="13" eb="15">
      <t>キンガク</t>
    </rPh>
    <phoneticPr fontId="2"/>
  </si>
  <si>
    <t>Ⓐ ×</t>
    <phoneticPr fontId="2"/>
  </si>
  <si>
    <t>各人の①</t>
    <rPh sb="0" eb="2">
      <t>カクジン</t>
    </rPh>
    <phoneticPr fontId="2"/>
  </si>
  <si>
    <t>Ⓑ</t>
    <phoneticPr fontId="2"/>
  </si>
  <si>
    <t>Ⓑ</t>
    <phoneticPr fontId="2"/>
  </si>
  <si>
    <t>(資 ４－20－10－Ａ４統一)</t>
    <phoneticPr fontId="2"/>
  </si>
  <si>
    <t>第２表のⒶの</t>
    <phoneticPr fontId="2"/>
  </si>
  <si>
    <t>第２表</t>
    <rPh sb="0" eb="1">
      <t>ダイ</t>
    </rPh>
    <rPh sb="2" eb="3">
      <t>ヒョウ</t>
    </rPh>
    <phoneticPr fontId="2"/>
  </si>
  <si>
    <t>第９表</t>
    <rPh sb="2" eb="3">
      <t>ヒョウ</t>
    </rPh>
    <phoneticPr fontId="2"/>
  </si>
  <si>
    <t>特定の公益法人などに寄附した相続財産・</t>
    <phoneticPr fontId="2"/>
  </si>
  <si>
    <t>特定公益信託のために支出した相続財産</t>
    <phoneticPr fontId="2"/>
  </si>
  <si>
    <t>　①の価額の</t>
    <phoneticPr fontId="2"/>
  </si>
  <si>
    <t>うち特定贈与</t>
    <phoneticPr fontId="2"/>
  </si>
  <si>
    <t>財産の価額</t>
    <phoneticPr fontId="2"/>
  </si>
  <si>
    <t>金額</t>
    <phoneticPr fontId="2"/>
  </si>
  <si>
    <t>人</t>
    <phoneticPr fontId="2"/>
  </si>
  <si>
    <t>相続税の総額</t>
    <phoneticPr fontId="2"/>
  </si>
  <si>
    <t>・ ・</t>
    <phoneticPr fontId="2"/>
  </si>
  <si>
    <t>年分以降用）</t>
    <rPh sb="0" eb="1">
      <t>ネン</t>
    </rPh>
    <rPh sb="1" eb="2">
      <t>ブン</t>
    </rPh>
    <rPh sb="2" eb="4">
      <t>イコウ</t>
    </rPh>
    <rPh sb="4" eb="5">
      <t>ヨウ</t>
    </rPh>
    <phoneticPr fontId="2"/>
  </si>
  <si>
    <t>退職手当金
などの名称</t>
    <rPh sb="0" eb="2">
      <t>タイショク</t>
    </rPh>
    <rPh sb="2" eb="4">
      <t>テアテ</t>
    </rPh>
    <rPh sb="4" eb="5">
      <t>キン</t>
    </rPh>
    <rPh sb="9" eb="11">
      <t>メイショウ</t>
    </rPh>
    <phoneticPr fontId="2"/>
  </si>
  <si>
    <t>,000,000</t>
    <phoneticPr fontId="2"/>
  </si>
  <si>
    <t>退職手当金などを
受け取った
相続人の氏名</t>
    <rPh sb="0" eb="2">
      <t>タイショク</t>
    </rPh>
    <rPh sb="2" eb="4">
      <t>テアテ</t>
    </rPh>
    <rPh sb="4" eb="5">
      <t>キン</t>
    </rPh>
    <rPh sb="9" eb="10">
      <t>ウ</t>
    </rPh>
    <rPh sb="11" eb="12">
      <t>ト</t>
    </rPh>
    <rPh sb="15" eb="18">
      <t>ソウゾクニン</t>
    </rPh>
    <rPh sb="19" eb="21">
      <t>シメイ</t>
    </rPh>
    <phoneticPr fontId="2"/>
  </si>
  <si>
    <t xml:space="preserve"> １ 相続や遺贈によって取得したものとみなされる退職手当金など</t>
    <rPh sb="3" eb="5">
      <t>ソウゾク</t>
    </rPh>
    <rPh sb="6" eb="8">
      <t>イゾウ</t>
    </rPh>
    <rPh sb="12" eb="14">
      <t>シュトク</t>
    </rPh>
    <rPh sb="24" eb="26">
      <t>タイショク</t>
    </rPh>
    <rPh sb="26" eb="28">
      <t>テアテ</t>
    </rPh>
    <rPh sb="28" eb="29">
      <t>キン</t>
    </rPh>
    <phoneticPr fontId="2"/>
  </si>
  <si>
    <t xml:space="preserve"> ２　課税される金額の計算</t>
    <rPh sb="3" eb="5">
      <t>カゼイ</t>
    </rPh>
    <rPh sb="8" eb="10">
      <t>キンガク</t>
    </rPh>
    <rPh sb="11" eb="13">
      <t>ケイサン</t>
    </rPh>
    <phoneticPr fontId="2"/>
  </si>
  <si>
    <t>　　　に係る敷地をいいます。</t>
    <phoneticPr fontId="2"/>
  </si>
  <si>
    <t>⑴　「①宅地等の面積」欄は、一の宅地等が持分である場合には、持分に応ずる面積を記入してください。</t>
    <phoneticPr fontId="2"/>
  </si>
  <si>
    <t>⑵ 　上記２に該当する場合には、⑪欄については、⑤欄の面積を基に自用地として評価した金額を記入してください。</t>
    <phoneticPr fontId="2"/>
  </si>
  <si>
    <t>①のうち被相続人等の事業の用に供されていた宅地等
（Ｂ、Ｃ及びＤに該当するものを除きます。）</t>
    <phoneticPr fontId="2"/>
  </si>
  <si>
    <t>①のうち被相続人等の貸付事業の用に供されていた宅地等
(Ｃに該当する部分以外の部分の敷地)</t>
    <phoneticPr fontId="2"/>
  </si>
  <si>
    <t>①のうち被相続人等の居住の用に供されていた宅地等</t>
    <phoneticPr fontId="2"/>
  </si>
  <si>
    <t>①のうちＡからＥの宅地等に該当しない宅地等</t>
    <phoneticPr fontId="2"/>
  </si>
  <si>
    <t>　記入します。</t>
    <phoneticPr fontId="2"/>
  </si>
  <si>
    <t>　として選択する部分の「面積」及び「評価額」をそれぞれ記入します。</t>
    <phoneticPr fontId="2"/>
  </si>
  <si>
    <t>／</t>
    <phoneticPr fontId="2"/>
  </si>
  <si>
    <t>⑧×⑭</t>
    <phoneticPr fontId="2"/>
  </si>
  <si>
    <t>③×⑭</t>
    <phoneticPr fontId="2"/>
  </si>
  <si>
    <t>④×⑭</t>
    <phoneticPr fontId="2"/>
  </si>
  <si>
    <t>うちに、一般障害者又は特別障害者がいる場合に記入します。</t>
    <rPh sb="4" eb="6">
      <t>イッパン</t>
    </rPh>
    <rPh sb="6" eb="9">
      <t>ショウガイシャ</t>
    </rPh>
    <rPh sb="9" eb="10">
      <t>マタ</t>
    </rPh>
    <rPh sb="11" eb="13">
      <t>トクベツ</t>
    </rPh>
    <rPh sb="13" eb="16">
      <t>ショウガイシャ</t>
    </rPh>
    <rPh sb="19" eb="21">
      <t>バアイ</t>
    </rPh>
    <rPh sb="22" eb="24">
      <t>キニュウ</t>
    </rPh>
    <phoneticPr fontId="2"/>
  </si>
  <si>
    <r>
      <t xml:space="preserve">扶養義務者の第１表
</t>
    </r>
    <r>
      <rPr>
        <sz val="5.5"/>
        <rFont val="ＭＳ 明朝"/>
        <family val="1"/>
        <charset val="128"/>
      </rPr>
      <t xml:space="preserve">の（⑨＋⑪－⑫－⑬－⑭）
</t>
    </r>
    <r>
      <rPr>
        <sz val="5"/>
        <rFont val="ＭＳ 明朝"/>
        <family val="1"/>
        <charset val="128"/>
      </rPr>
      <t>又は（⑩＋⑪－⑫－⑬－⑭）</t>
    </r>
    <r>
      <rPr>
        <sz val="6"/>
        <rFont val="ＭＳ 明朝"/>
        <family val="1"/>
        <charset val="128"/>
      </rPr>
      <t xml:space="preserve">
の相続税額</t>
    </r>
    <rPh sb="0" eb="2">
      <t>フヨウ</t>
    </rPh>
    <rPh sb="2" eb="4">
      <t>ギム</t>
    </rPh>
    <rPh sb="4" eb="5">
      <t>シャ</t>
    </rPh>
    <rPh sb="6" eb="7">
      <t>ダイ</t>
    </rPh>
    <rPh sb="8" eb="9">
      <t>ヒョウ</t>
    </rPh>
    <phoneticPr fontId="2"/>
  </si>
  <si>
    <t>第
11
の２表</t>
    <rPh sb="7" eb="8">
      <t>ヒョウ</t>
    </rPh>
    <phoneticPr fontId="2"/>
  </si>
  <si>
    <t>　この表は、被相続人から相続時精算課税に係る贈与によって取得した財産(相続時精算課税適用財産)がある場合に</t>
    <phoneticPr fontId="2"/>
  </si>
  <si>
    <t>(資４－20－12－２－Ａ４統一)</t>
    <rPh sb="1" eb="2">
      <t>シ</t>
    </rPh>
    <rPh sb="14" eb="16">
      <t>トウイツ</t>
    </rPh>
    <phoneticPr fontId="2"/>
  </si>
  <si>
    <t>10万円×(20歳-</t>
    <rPh sb="2" eb="4">
      <t>マンエン</t>
    </rPh>
    <rPh sb="8" eb="9">
      <t>サイ</t>
    </rPh>
    <phoneticPr fontId="2"/>
  </si>
  <si>
    <t>10万円×(85歳-</t>
    <rPh sb="2" eb="4">
      <t>マンエン</t>
    </rPh>
    <rPh sb="8" eb="9">
      <t>サイ</t>
    </rPh>
    <phoneticPr fontId="2"/>
  </si>
  <si>
    <t>20万円×(85歳-</t>
    <rPh sb="2" eb="4">
      <t>マンエン</t>
    </rPh>
    <rPh sb="8" eb="9">
      <t>サイ</t>
    </rPh>
    <phoneticPr fontId="2"/>
  </si>
  <si>
    <t>（資４－20－12－３－５－Ａ４統一）</t>
    <rPh sb="1" eb="2">
      <t>シ</t>
    </rPh>
    <rPh sb="16" eb="18">
      <t>トウイツ</t>
    </rPh>
    <phoneticPr fontId="2"/>
  </si>
  <si>
    <t>　した「面積」及び「評価額」を記入します。</t>
    <phoneticPr fontId="2"/>
  </si>
  <si>
    <t xml:space="preserve"> 2　小規模宅地等の明細</t>
    <rPh sb="3" eb="6">
      <t>ショウキボ</t>
    </rPh>
    <rPh sb="6" eb="9">
      <t>タクチナド</t>
    </rPh>
    <rPh sb="10" eb="12">
      <t>メイサイ</t>
    </rPh>
    <phoneticPr fontId="2"/>
  </si>
  <si>
    <t>小規模
宅地等
の種類</t>
    <rPh sb="0" eb="3">
      <t>ショウキボ</t>
    </rPh>
    <rPh sb="4" eb="6">
      <t>タクチ</t>
    </rPh>
    <rPh sb="6" eb="7">
      <t>トウ</t>
    </rPh>
    <rPh sb="9" eb="11">
      <t>シュルイ</t>
    </rPh>
    <phoneticPr fontId="2"/>
  </si>
  <si>
    <t>取得者の持分に応ずる宅地等の面積</t>
    <rPh sb="0" eb="3">
      <t>シュトクシャ</t>
    </rPh>
    <rPh sb="4" eb="6">
      <t>モチブン</t>
    </rPh>
    <rPh sb="7" eb="8">
      <t>オウ</t>
    </rPh>
    <rPh sb="14" eb="16">
      <t>メンセキ</t>
    </rPh>
    <phoneticPr fontId="2"/>
  </si>
  <si>
    <t>「小規模宅地等の種類」欄は、選択した小規模宅地等の種類に応じて次の１～４の番号を記入します。</t>
    <rPh sb="1" eb="4">
      <t>ショウキボ</t>
    </rPh>
    <rPh sb="4" eb="6">
      <t>タクチ</t>
    </rPh>
    <rPh sb="6" eb="7">
      <t>トウ</t>
    </rPh>
    <rPh sb="8" eb="10">
      <t>シュルイ</t>
    </rPh>
    <rPh sb="11" eb="12">
      <t>ラン</t>
    </rPh>
    <rPh sb="14" eb="16">
      <t>センタク</t>
    </rPh>
    <rPh sb="18" eb="21">
      <t>ショウキボ</t>
    </rPh>
    <rPh sb="21" eb="23">
      <t>タクチ</t>
    </rPh>
    <rPh sb="23" eb="24">
      <t>トウ</t>
    </rPh>
    <rPh sb="25" eb="27">
      <t>シュルイ</t>
    </rPh>
    <rPh sb="28" eb="29">
      <t>オウ</t>
    </rPh>
    <rPh sb="31" eb="32">
      <t>ツギ</t>
    </rPh>
    <rPh sb="37" eb="39">
      <t>バンゴウ</t>
    </rPh>
    <rPh sb="40" eb="42">
      <t>キニュウ</t>
    </rPh>
    <phoneticPr fontId="2"/>
  </si>
  <si>
    <t>１</t>
    <phoneticPr fontId="2"/>
  </si>
  <si>
    <t>２</t>
    <phoneticPr fontId="2"/>
  </si>
  <si>
    <t>３</t>
    <phoneticPr fontId="2"/>
  </si>
  <si>
    <t>４</t>
    <phoneticPr fontId="2"/>
  </si>
  <si>
    <t>課税価格の計算に当たって減額される金額（⑥×⑨）</t>
    <phoneticPr fontId="2"/>
  </si>
  <si>
    <t>小規模宅地等についての課税価格の計算明細書（続）</t>
    <rPh sb="20" eb="21">
      <t>ショ</t>
    </rPh>
    <rPh sb="22" eb="23">
      <t>ゾク</t>
    </rPh>
    <phoneticPr fontId="2"/>
  </si>
  <si>
    <t>　</t>
    <phoneticPr fontId="2"/>
  </si>
  <si>
    <t xml:space="preserve"> 1　特例の適用にあたっての同意</t>
    <rPh sb="3" eb="5">
      <t>トクレイ</t>
    </rPh>
    <rPh sb="6" eb="8">
      <t>テキヨウ</t>
    </rPh>
    <rPh sb="14" eb="16">
      <t>ドウイ</t>
    </rPh>
    <phoneticPr fontId="2"/>
  </si>
  <si>
    <t>　</t>
    <phoneticPr fontId="2"/>
  </si>
  <si>
    <t>この欄は、小規模宅地等の特例の対象となり得る宅地等を取得した全ての人が次の内容に同意する場合に、その宅地等を取得した全ての</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スベ</t>
    </rPh>
    <rPh sb="33" eb="34">
      <t>ヒト</t>
    </rPh>
    <rPh sb="35" eb="36">
      <t>ツギ</t>
    </rPh>
    <rPh sb="37" eb="39">
      <t>ナイヨウ</t>
    </rPh>
    <rPh sb="40" eb="42">
      <t>ドウイ</t>
    </rPh>
    <rPh sb="44" eb="46">
      <t>バアイ</t>
    </rPh>
    <rPh sb="50" eb="52">
      <t>タクチ</t>
    </rPh>
    <rPh sb="52" eb="53">
      <t>トウ</t>
    </rPh>
    <rPh sb="54" eb="56">
      <t>シュトク</t>
    </rPh>
    <rPh sb="58" eb="59">
      <t>スベ</t>
    </rPh>
    <phoneticPr fontId="2"/>
  </si>
  <si>
    <t xml:space="preserve"> 人の氏名を記入します。</t>
    <rPh sb="3" eb="5">
      <t>シメイ</t>
    </rPh>
    <rPh sb="6" eb="8">
      <t>キニュウ</t>
    </rPh>
    <phoneticPr fontId="2"/>
  </si>
  <si>
    <t>私（私たち）は、「２ 小規模宅地等の明細」の①欄の取得者が、小規模宅地等の特例の適用を受けるものとして選択した宅地等又は</t>
    <rPh sb="0" eb="1">
      <t>ワタシ</t>
    </rPh>
    <rPh sb="2" eb="3">
      <t>ワタシ</t>
    </rPh>
    <rPh sb="11" eb="14">
      <t>ショウキボ</t>
    </rPh>
    <rPh sb="14" eb="16">
      <t>タクチ</t>
    </rPh>
    <rPh sb="16" eb="17">
      <t>トウ</t>
    </rPh>
    <rPh sb="18" eb="20">
      <t>メイサイ</t>
    </rPh>
    <rPh sb="23" eb="24">
      <t>ラン</t>
    </rPh>
    <rPh sb="25" eb="27">
      <t>シュトク</t>
    </rPh>
    <rPh sb="27" eb="28">
      <t>シャ</t>
    </rPh>
    <rPh sb="30" eb="33">
      <t>ショウキボ</t>
    </rPh>
    <rPh sb="33" eb="35">
      <t>タクチ</t>
    </rPh>
    <rPh sb="35" eb="36">
      <t>トウ</t>
    </rPh>
    <rPh sb="37" eb="39">
      <t>トクレイ</t>
    </rPh>
    <rPh sb="40" eb="42">
      <t>テキヨウ</t>
    </rPh>
    <rPh sb="43" eb="44">
      <t>ウ</t>
    </rPh>
    <rPh sb="51" eb="53">
      <t>センタク</t>
    </rPh>
    <rPh sb="55" eb="57">
      <t>タクチ</t>
    </rPh>
    <rPh sb="57" eb="58">
      <t>トウ</t>
    </rPh>
    <rPh sb="58" eb="59">
      <t>マタ</t>
    </rPh>
    <phoneticPr fontId="2"/>
  </si>
  <si>
    <t>その一部（「２ 小規模宅地等の明細」の⑤欄で選択した宅地等）の全てが限度面積要件を満たすものであることを確認の上、その取得</t>
    <rPh sb="2" eb="4">
      <t>イチブ</t>
    </rPh>
    <rPh sb="8" eb="11">
      <t>ショウキボ</t>
    </rPh>
    <rPh sb="11" eb="13">
      <t>タクチ</t>
    </rPh>
    <rPh sb="13" eb="14">
      <t>トウ</t>
    </rPh>
    <rPh sb="15" eb="17">
      <t>メイサイ</t>
    </rPh>
    <rPh sb="20" eb="21">
      <t>ラン</t>
    </rPh>
    <rPh sb="22" eb="24">
      <t>センタク</t>
    </rPh>
    <rPh sb="26" eb="28">
      <t>タクチ</t>
    </rPh>
    <rPh sb="28" eb="29">
      <t>トウ</t>
    </rPh>
    <rPh sb="31" eb="32">
      <t>スベ</t>
    </rPh>
    <rPh sb="34" eb="36">
      <t>ゲンド</t>
    </rPh>
    <rPh sb="36" eb="38">
      <t>メンセキ</t>
    </rPh>
    <rPh sb="38" eb="40">
      <t>ヨウケン</t>
    </rPh>
    <rPh sb="41" eb="42">
      <t>ミ</t>
    </rPh>
    <rPh sb="52" eb="54">
      <t>カクニン</t>
    </rPh>
    <rPh sb="55" eb="56">
      <t>ウエ</t>
    </rPh>
    <rPh sb="59" eb="61">
      <t>シュトク</t>
    </rPh>
    <phoneticPr fontId="2"/>
  </si>
  <si>
    <t>者が小規模宅地等の特例の適用を受けることに同意します。</t>
    <rPh sb="5" eb="7">
      <t>タクチ</t>
    </rPh>
    <rPh sb="7" eb="8">
      <t>トウ</t>
    </rPh>
    <rPh sb="9" eb="11">
      <t>トクレイ</t>
    </rPh>
    <rPh sb="12" eb="14">
      <t>テキヨウ</t>
    </rPh>
    <rPh sb="15" eb="16">
      <t>ウ</t>
    </rPh>
    <rPh sb="21" eb="23">
      <t>ドウイ</t>
    </rPh>
    <phoneticPr fontId="2"/>
  </si>
  <si>
    <t>被 相 続 人</t>
    <phoneticPr fontId="2"/>
  </si>
  <si>
    <t>氏 名</t>
    <rPh sb="0" eb="1">
      <t>シ</t>
    </rPh>
    <rPh sb="2" eb="3">
      <t>メイ</t>
    </rPh>
    <phoneticPr fontId="2"/>
  </si>
  <si>
    <t>（注）小規模宅地等の特例の対象となり得る宅地等を取得した全ての人の同意がなければ、この特例の適用を受けることはできません。</t>
    <rPh sb="3" eb="6">
      <t>ショウキボ</t>
    </rPh>
    <rPh sb="6" eb="8">
      <t>タクチ</t>
    </rPh>
    <rPh sb="8" eb="9">
      <t>トウ</t>
    </rPh>
    <rPh sb="10" eb="12">
      <t>トクレイ</t>
    </rPh>
    <rPh sb="13" eb="15">
      <t>タイショウ</t>
    </rPh>
    <rPh sb="18" eb="19">
      <t>エ</t>
    </rPh>
    <rPh sb="20" eb="22">
      <t>タクチ</t>
    </rPh>
    <rPh sb="22" eb="23">
      <t>トウ</t>
    </rPh>
    <rPh sb="24" eb="26">
      <t>シュトク</t>
    </rPh>
    <rPh sb="28" eb="29">
      <t>スベ</t>
    </rPh>
    <rPh sb="31" eb="32">
      <t>ヒト</t>
    </rPh>
    <rPh sb="33" eb="35">
      <t>ドウイ</t>
    </rPh>
    <rPh sb="43" eb="45">
      <t>トクレイ</t>
    </rPh>
    <rPh sb="46" eb="48">
      <t>テキヨウ</t>
    </rPh>
    <rPh sb="49" eb="50">
      <t>ウ</t>
    </rPh>
    <phoneticPr fontId="2"/>
  </si>
  <si>
    <t>選　択　し　た　小　規　模　宅　地　等</t>
    <rPh sb="0" eb="1">
      <t>セン</t>
    </rPh>
    <rPh sb="2" eb="3">
      <t>タク</t>
    </rPh>
    <rPh sb="8" eb="9">
      <t>コ</t>
    </rPh>
    <rPh sb="10" eb="11">
      <t>タダシ</t>
    </rPh>
    <rPh sb="12" eb="13">
      <t>モ</t>
    </rPh>
    <rPh sb="14" eb="15">
      <t>タク</t>
    </rPh>
    <rPh sb="16" eb="17">
      <t>チ</t>
    </rPh>
    <rPh sb="18" eb="19">
      <t>トウ</t>
    </rPh>
    <phoneticPr fontId="2"/>
  </si>
  <si>
    <t>(資４－20－12－３－２－Ａ４統一)</t>
    <rPh sb="1" eb="2">
      <t>シ</t>
    </rPh>
    <rPh sb="16" eb="18">
      <t>トウイツ</t>
    </rPh>
    <phoneticPr fontId="2"/>
  </si>
  <si>
    <r>
      <t>の２表の付表１（続</t>
    </r>
    <r>
      <rPr>
        <sz val="4"/>
        <color indexed="8"/>
        <rFont val="ＭＳ 明朝"/>
        <family val="1"/>
        <charset val="128"/>
      </rPr>
      <t xml:space="preserve"> </t>
    </r>
    <r>
      <rPr>
        <sz val="10"/>
        <color indexed="8"/>
        <rFont val="ＭＳ 明朝"/>
        <family val="1"/>
        <charset val="128"/>
      </rPr>
      <t>）</t>
    </r>
    <rPh sb="2" eb="3">
      <t>ヒョウ</t>
    </rPh>
    <rPh sb="4" eb="6">
      <t>フヒョウ</t>
    </rPh>
    <rPh sb="8" eb="9">
      <t>ゾク</t>
    </rPh>
    <phoneticPr fontId="2"/>
  </si>
  <si>
    <t>２　小規模宅地等を選択する一の宅地等が共有である場合又は一の宅地等が貸家建付地である場合において、その評価額の計算上「賃貸割</t>
    <rPh sb="2" eb="5">
      <t>ショウキボ</t>
    </rPh>
    <rPh sb="5" eb="7">
      <t>タクチ</t>
    </rPh>
    <rPh sb="7" eb="8">
      <t>トウ</t>
    </rPh>
    <rPh sb="9" eb="11">
      <t>センタク</t>
    </rPh>
    <rPh sb="13" eb="14">
      <t>イチ</t>
    </rPh>
    <rPh sb="15" eb="17">
      <t>タクチ</t>
    </rPh>
    <rPh sb="17" eb="18">
      <t>トウ</t>
    </rPh>
    <rPh sb="19" eb="21">
      <t>キョウユウ</t>
    </rPh>
    <rPh sb="24" eb="26">
      <t>バアイ</t>
    </rPh>
    <rPh sb="26" eb="27">
      <t>マタ</t>
    </rPh>
    <rPh sb="28" eb="29">
      <t>イチ</t>
    </rPh>
    <rPh sb="30" eb="32">
      <t>タクチ</t>
    </rPh>
    <rPh sb="32" eb="33">
      <t>トウ</t>
    </rPh>
    <rPh sb="34" eb="36">
      <t>カシヤ</t>
    </rPh>
    <rPh sb="36" eb="38">
      <t>タテツケ</t>
    </rPh>
    <rPh sb="38" eb="39">
      <t>チ</t>
    </rPh>
    <rPh sb="42" eb="44">
      <t>バアイ</t>
    </rPh>
    <rPh sb="51" eb="54">
      <t>ヒョウカガク</t>
    </rPh>
    <rPh sb="55" eb="58">
      <t>ケイサンジョウ</t>
    </rPh>
    <rPh sb="59" eb="61">
      <t>チンタイ</t>
    </rPh>
    <rPh sb="61" eb="62">
      <t>ワリ</t>
    </rPh>
    <phoneticPr fontId="2"/>
  </si>
  <si>
    <t>④のうち小規模宅地等（④×　  ）の価額</t>
    <rPh sb="4" eb="7">
      <t>ショウキボ</t>
    </rPh>
    <rPh sb="7" eb="9">
      <t>タクチ</t>
    </rPh>
    <rPh sb="9" eb="10">
      <t>トウ</t>
    </rPh>
    <rPh sb="18" eb="20">
      <t>カガク</t>
    </rPh>
    <phoneticPr fontId="2"/>
  </si>
  <si>
    <r>
      <t>③のうち小規模宅地等</t>
    </r>
    <r>
      <rPr>
        <sz val="5"/>
        <color indexed="8"/>
        <rFont val="ＭＳ 明朝"/>
        <family val="1"/>
        <charset val="128"/>
      </rPr>
      <t>(</t>
    </r>
    <r>
      <rPr>
        <sz val="5"/>
        <color indexed="8"/>
        <rFont val="ＭＳ ゴシック"/>
        <family val="3"/>
        <charset val="128"/>
      </rPr>
      <t>｢限度面積要件｣</t>
    </r>
    <r>
      <rPr>
        <sz val="5"/>
        <color indexed="8"/>
        <rFont val="ＭＳ 明朝"/>
        <family val="1"/>
        <charset val="128"/>
      </rPr>
      <t>を満たす宅地等)</t>
    </r>
    <r>
      <rPr>
        <sz val="5.5"/>
        <color indexed="8"/>
        <rFont val="ＭＳ 明朝"/>
        <family val="1"/>
        <charset val="128"/>
      </rPr>
      <t>の面積</t>
    </r>
    <rPh sb="4" eb="7">
      <t>ショウキボ</t>
    </rPh>
    <rPh sb="7" eb="9">
      <t>タクチ</t>
    </rPh>
    <rPh sb="12" eb="14">
      <t>ゲンド</t>
    </rPh>
    <rPh sb="14" eb="16">
      <t>メンセキ</t>
    </rPh>
    <rPh sb="16" eb="18">
      <t>ヨウケン</t>
    </rPh>
    <rPh sb="20" eb="21">
      <t>ミ</t>
    </rPh>
    <rPh sb="23" eb="25">
      <t>タクチ</t>
    </rPh>
    <rPh sb="25" eb="26">
      <t>トウ</t>
    </rPh>
    <phoneticPr fontId="2"/>
  </si>
  <si>
    <t>　の上で行われていた被相続人等の事業について、例えば、飲食サービス業、法律事務所、貸家などのように具体的に記入します。</t>
    <rPh sb="2" eb="3">
      <t>ウエ</t>
    </rPh>
    <rPh sb="4" eb="5">
      <t>オコナ</t>
    </rPh>
    <rPh sb="10" eb="11">
      <t>ヒ</t>
    </rPh>
    <rPh sb="11" eb="14">
      <t>ソウゾクニン</t>
    </rPh>
    <rPh sb="14" eb="15">
      <t>トウ</t>
    </rPh>
    <rPh sb="16" eb="18">
      <t>ジギョウ</t>
    </rPh>
    <rPh sb="23" eb="24">
      <t>タト</t>
    </rPh>
    <rPh sb="27" eb="29">
      <t>インショク</t>
    </rPh>
    <rPh sb="33" eb="34">
      <t>ギョウ</t>
    </rPh>
    <rPh sb="35" eb="37">
      <t>ホウリツ</t>
    </rPh>
    <rPh sb="37" eb="39">
      <t>ジム</t>
    </rPh>
    <rPh sb="39" eb="40">
      <t>ショ</t>
    </rPh>
    <rPh sb="41" eb="43">
      <t>カシヤ</t>
    </rPh>
    <rPh sb="49" eb="52">
      <t>グタイテキ</t>
    </rPh>
    <rPh sb="53" eb="55">
      <t>キニュウ</t>
    </rPh>
    <phoneticPr fontId="2"/>
  </si>
  <si>
    <r>
      <t>１　①欄の「</t>
    </r>
    <r>
      <rPr>
        <sz val="5.5"/>
        <color rgb="FFFF6600"/>
        <rFont val="ＭＳ 明朝"/>
        <family val="1"/>
        <charset val="128"/>
      </rPr>
      <t>[　]</t>
    </r>
    <r>
      <rPr>
        <sz val="5.5"/>
        <color rgb="FF900000"/>
        <rFont val="ＭＳ 明朝"/>
        <family val="1"/>
        <charset val="128"/>
      </rPr>
      <t>」は、選択した小規模宅地等が被相続人等の事業用宅地等（２、３又は４）である場合に、相続開始の直前にその宅地等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</si>
  <si>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r>
      <rPr>
        <sz val="5.5"/>
        <color indexed="14"/>
        <rFont val="ＭＳ 明朝"/>
        <family val="1"/>
        <charset val="128"/>
      </rPr>
      <t xml:space="preserve">※ </t>
    </r>
    <r>
      <rPr>
        <sz val="5.5"/>
        <color indexed="8"/>
        <rFont val="ＭＳ 明朝"/>
        <family val="1"/>
        <charset val="128"/>
      </rPr>
      <t>税 務 署 整 理 欄</t>
    </r>
    <rPh sb="2" eb="3">
      <t>ゼイ</t>
    </rPh>
    <rPh sb="4" eb="5">
      <t>ツトム</t>
    </rPh>
    <rPh sb="6" eb="7">
      <t>ショ</t>
    </rPh>
    <rPh sb="8" eb="9">
      <t>ヒトシ</t>
    </rPh>
    <rPh sb="10" eb="11">
      <t>リ</t>
    </rPh>
    <rPh sb="12" eb="13">
      <t>ラン</t>
    </rPh>
    <phoneticPr fontId="2"/>
  </si>
  <si>
    <t>申　告</t>
    <rPh sb="0" eb="1">
      <t>サル</t>
    </rPh>
    <rPh sb="2" eb="3">
      <t>コク</t>
    </rPh>
    <phoneticPr fontId="2"/>
  </si>
  <si>
    <t>番　号</t>
    <rPh sb="0" eb="1">
      <t>バン</t>
    </rPh>
    <rPh sb="2" eb="3">
      <t>ゴウ</t>
    </rPh>
    <phoneticPr fontId="2"/>
  </si>
  <si>
    <t>補 完</t>
    <rPh sb="0" eb="1">
      <t>ホ</t>
    </rPh>
    <rPh sb="2" eb="3">
      <t>カン</t>
    </rPh>
    <phoneticPr fontId="2"/>
  </si>
  <si>
    <t>グループ</t>
    <phoneticPr fontId="2"/>
  </si>
  <si>
    <t>小規模宅地等についての課税価格の計算明細書</t>
    <rPh sb="20" eb="21">
      <t>ショ</t>
    </rPh>
    <phoneticPr fontId="2"/>
  </si>
  <si>
    <t>の２表の付表１</t>
    <rPh sb="2" eb="3">
      <t>ヒョウ</t>
    </rPh>
    <rPh sb="4" eb="6">
      <t>フヒョウ</t>
    </rPh>
    <phoneticPr fontId="2"/>
  </si>
  <si>
    <t>(資４－20－12－３－１－Ａ４統一)</t>
    <rPh sb="1" eb="2">
      <t>シ</t>
    </rPh>
    <rPh sb="16" eb="18">
      <t>トウイツ</t>
    </rPh>
    <phoneticPr fontId="2"/>
  </si>
  <si>
    <t>この表は、小規模宅地等の特例（租税特別措置法第69条の４第１項）の適用を受ける場合に記入します。</t>
    <rPh sb="2" eb="3">
      <t>ヒョウ</t>
    </rPh>
    <rPh sb="5" eb="8">
      <t>ショウキボ</t>
    </rPh>
    <rPh sb="8" eb="10">
      <t>タクチ</t>
    </rPh>
    <rPh sb="10" eb="11">
      <t>トウ</t>
    </rPh>
    <rPh sb="12" eb="14">
      <t>トクレイ</t>
    </rPh>
    <rPh sb="15" eb="17">
      <t>ソゼイ</t>
    </rPh>
    <rPh sb="17" eb="19">
      <t>トクベツ</t>
    </rPh>
    <rPh sb="19" eb="22">
      <t>ソチホウ</t>
    </rPh>
    <rPh sb="22" eb="23">
      <t>ダイ</t>
    </rPh>
    <rPh sb="25" eb="26">
      <t>ジョウ</t>
    </rPh>
    <rPh sb="28" eb="29">
      <t>ダイ</t>
    </rPh>
    <rPh sb="30" eb="31">
      <t>コウ</t>
    </rPh>
    <rPh sb="33" eb="35">
      <t>テキヨウ</t>
    </rPh>
    <rPh sb="36" eb="37">
      <t>ウ</t>
    </rPh>
    <rPh sb="39" eb="41">
      <t>バアイ</t>
    </rPh>
    <rPh sb="42" eb="44">
      <t>キニュウ</t>
    </rPh>
    <phoneticPr fontId="2"/>
  </si>
  <si>
    <t>　</t>
    <phoneticPr fontId="2"/>
  </si>
  <si>
    <t xml:space="preserve"> 要件」を満たす場合に限り、この特例の適用を受けることができます。</t>
    <rPh sb="8" eb="10">
      <t>バアイ</t>
    </rPh>
    <rPh sb="11" eb="12">
      <t>カギ</t>
    </rPh>
    <rPh sb="16" eb="18">
      <t>トクレイ</t>
    </rPh>
    <rPh sb="19" eb="21">
      <t>テキヨウ</t>
    </rPh>
    <rPh sb="22" eb="23">
      <t>ウ</t>
    </rPh>
    <phoneticPr fontId="2"/>
  </si>
  <si>
    <r>
      <t>氏</t>
    </r>
    <r>
      <rPr>
        <sz val="4"/>
        <color indexed="8"/>
        <rFont val="ＭＳ 明朝"/>
        <family val="1"/>
        <charset val="128"/>
      </rPr>
      <t xml:space="preserve"> </t>
    </r>
    <r>
      <rPr>
        <sz val="7"/>
        <color indexed="8"/>
        <rFont val="ＭＳ 明朝"/>
        <family val="1"/>
        <charset val="128"/>
      </rPr>
      <t>名</t>
    </r>
    <rPh sb="0" eb="1">
      <t>シ</t>
    </rPh>
    <rPh sb="2" eb="3">
      <t>メイ</t>
    </rPh>
    <phoneticPr fontId="2"/>
  </si>
  <si>
    <t>の氏名を記入します。</t>
    <phoneticPr fontId="2"/>
  </si>
  <si>
    <t xml:space="preserve">  この欄は、小規模宅地等の特例の対象となり得る宅地等を取得した全ての人が次の内容に同意する場合に、その宅地等を取得した全ての人</t>
    <rPh sb="4" eb="5">
      <t>ラン</t>
    </rPh>
    <rPh sb="7" eb="10">
      <t>ショウキボ</t>
    </rPh>
    <rPh sb="10" eb="12">
      <t>タクチ</t>
    </rPh>
    <rPh sb="12" eb="13">
      <t>トウ</t>
    </rPh>
    <rPh sb="14" eb="16">
      <t>トクレイ</t>
    </rPh>
    <rPh sb="17" eb="19">
      <t>タイショウ</t>
    </rPh>
    <rPh sb="22" eb="23">
      <t>エ</t>
    </rPh>
    <rPh sb="24" eb="26">
      <t>タクチ</t>
    </rPh>
    <rPh sb="26" eb="27">
      <t>トウ</t>
    </rPh>
    <rPh sb="28" eb="30">
      <t>シュトク</t>
    </rPh>
    <rPh sb="32" eb="33">
      <t>スベ</t>
    </rPh>
    <rPh sb="35" eb="36">
      <t>ヒト</t>
    </rPh>
    <rPh sb="37" eb="38">
      <t>ツギ</t>
    </rPh>
    <rPh sb="39" eb="41">
      <t>ナイヨウ</t>
    </rPh>
    <rPh sb="42" eb="44">
      <t>ドウイ</t>
    </rPh>
    <rPh sb="46" eb="48">
      <t>バアイ</t>
    </rPh>
    <rPh sb="52" eb="54">
      <t>タクチ</t>
    </rPh>
    <rPh sb="54" eb="55">
      <t>トウ</t>
    </rPh>
    <rPh sb="56" eb="58">
      <t>シュトク</t>
    </rPh>
    <rPh sb="60" eb="61">
      <t>スベ</t>
    </rPh>
    <phoneticPr fontId="2"/>
  </si>
  <si>
    <r>
      <rPr>
        <b/>
        <sz val="4"/>
        <color indexed="8"/>
        <rFont val="ＭＳ ゴシック"/>
        <family val="3"/>
        <charset val="128"/>
      </rPr>
      <t xml:space="preserve"> </t>
    </r>
    <r>
      <rPr>
        <sz val="6"/>
        <color indexed="8"/>
        <rFont val="ＭＳ ゴシック"/>
        <family val="3"/>
        <charset val="128"/>
      </rPr>
      <t>〇</t>
    </r>
    <r>
      <rPr>
        <b/>
        <sz val="6"/>
        <color indexed="8"/>
        <rFont val="ＭＳ ゴシック"/>
        <family val="3"/>
        <charset val="128"/>
      </rPr>
      <t>　「限度面積要件」の判定</t>
    </r>
    <rPh sb="4" eb="6">
      <t>ゲンド</t>
    </rPh>
    <rPh sb="6" eb="8">
      <t>メンセキ</t>
    </rPh>
    <rPh sb="8" eb="10">
      <t>ヨウケン</t>
    </rPh>
    <rPh sb="12" eb="14">
      <t>ハンテイ</t>
    </rPh>
    <phoneticPr fontId="2"/>
  </si>
  <si>
    <t xml:space="preserve">  上記「２　小規模宅地等の明細」の⑤欄で選択した宅地等の全てが限度面積要件を満たすものであることを、この表の各欄を記入すること</t>
    <rPh sb="2" eb="4">
      <t>ジョウキ</t>
    </rPh>
    <rPh sb="7" eb="10">
      <t>ショウキボ</t>
    </rPh>
    <rPh sb="10" eb="12">
      <t>タクチ</t>
    </rPh>
    <rPh sb="12" eb="13">
      <t>トウ</t>
    </rPh>
    <rPh sb="14" eb="16">
      <t>メイサイ</t>
    </rPh>
    <rPh sb="19" eb="20">
      <t>ラン</t>
    </rPh>
    <rPh sb="21" eb="23">
      <t>センタク</t>
    </rPh>
    <rPh sb="25" eb="27">
      <t>タクチ</t>
    </rPh>
    <rPh sb="27" eb="28">
      <t>トウ</t>
    </rPh>
    <rPh sb="29" eb="30">
      <t>スベ</t>
    </rPh>
    <rPh sb="32" eb="34">
      <t>ゲンド</t>
    </rPh>
    <rPh sb="34" eb="36">
      <t>メンセキ</t>
    </rPh>
    <rPh sb="36" eb="38">
      <t>ヨウケン</t>
    </rPh>
    <rPh sb="39" eb="40">
      <t>ミ</t>
    </rPh>
    <rPh sb="53" eb="54">
      <t>ヒョウ</t>
    </rPh>
    <rPh sb="55" eb="57">
      <t>カクラン</t>
    </rPh>
    <rPh sb="58" eb="60">
      <t>キニュウ</t>
    </rPh>
    <phoneticPr fontId="2"/>
  </si>
  <si>
    <t>により判定します。</t>
    <rPh sb="3" eb="5">
      <t>ハンテイ</t>
    </rPh>
    <phoneticPr fontId="2"/>
  </si>
  <si>
    <t>一 連</t>
    <rPh sb="0" eb="1">
      <t>イッ</t>
    </rPh>
    <rPh sb="2" eb="3">
      <t>レン</t>
    </rPh>
    <phoneticPr fontId="2"/>
  </si>
  <si>
    <t>番 号</t>
    <rPh sb="0" eb="1">
      <t>バン</t>
    </rPh>
    <rPh sb="2" eb="3">
      <t>ゴウ</t>
    </rPh>
    <phoneticPr fontId="2"/>
  </si>
  <si>
    <t>小規模宅地等の区分</t>
    <rPh sb="0" eb="3">
      <t>ショウキボ</t>
    </rPh>
    <rPh sb="3" eb="5">
      <t>タクチ</t>
    </rPh>
    <rPh sb="5" eb="6">
      <t>トウ</t>
    </rPh>
    <rPh sb="7" eb="9">
      <t>クブン</t>
    </rPh>
    <phoneticPr fontId="2"/>
  </si>
  <si>
    <t>小規模宅地等の種類</t>
    <rPh sb="0" eb="3">
      <t>ショウキボ</t>
    </rPh>
    <rPh sb="3" eb="5">
      <t>タクチ</t>
    </rPh>
    <rPh sb="5" eb="6">
      <t>トウ</t>
    </rPh>
    <rPh sb="7" eb="9">
      <t>シュルイ</t>
    </rPh>
    <phoneticPr fontId="2"/>
  </si>
  <si>
    <r>
      <rPr>
        <sz val="5.5"/>
        <color rgb="FFFF6600"/>
        <rFont val="ＭＳ 明朝"/>
        <family val="1"/>
        <charset val="128"/>
      </rPr>
      <t>⑨</t>
    </r>
    <r>
      <rPr>
        <sz val="5.5"/>
        <color indexed="8"/>
        <rFont val="ＭＳ 明朝"/>
        <family val="1"/>
        <charset val="128"/>
      </rPr>
      <t xml:space="preserve"> </t>
    </r>
    <r>
      <rPr>
        <sz val="5.5"/>
        <color rgb="FFFF00FF"/>
        <rFont val="ＭＳ 明朝"/>
        <family val="1"/>
        <charset val="128"/>
      </rPr>
      <t>減 額 割 合</t>
    </r>
    <rPh sb="2" eb="3">
      <t>ゲン</t>
    </rPh>
    <rPh sb="4" eb="5">
      <t>ガク</t>
    </rPh>
    <rPh sb="6" eb="7">
      <t>ワリ</t>
    </rPh>
    <rPh sb="8" eb="9">
      <t>ゴウ</t>
    </rPh>
    <phoneticPr fontId="2"/>
  </si>
  <si>
    <t>被相続人等の居住用宅地等</t>
    <rPh sb="0" eb="1">
      <t>ヒ</t>
    </rPh>
    <rPh sb="1" eb="4">
      <t>ソウゾクニン</t>
    </rPh>
    <rPh sb="4" eb="5">
      <t>トウ</t>
    </rPh>
    <rPh sb="6" eb="8">
      <t>キョジュウ</t>
    </rPh>
    <rPh sb="8" eb="9">
      <t>ヨウ</t>
    </rPh>
    <rPh sb="9" eb="11">
      <t>タクチ</t>
    </rPh>
    <rPh sb="11" eb="12">
      <t>トウ</t>
    </rPh>
    <phoneticPr fontId="2"/>
  </si>
  <si>
    <t>被相続人等の事業用宅地等</t>
    <rPh sb="0" eb="1">
      <t>ヒ</t>
    </rPh>
    <rPh sb="1" eb="4">
      <t>ソウゾクニン</t>
    </rPh>
    <rPh sb="4" eb="5">
      <t>トウ</t>
    </rPh>
    <rPh sb="6" eb="9">
      <t>ジギョウヨウ</t>
    </rPh>
    <rPh sb="9" eb="11">
      <t>タクチ</t>
    </rPh>
    <rPh sb="11" eb="12">
      <t>トウ</t>
    </rPh>
    <phoneticPr fontId="2"/>
  </si>
  <si>
    <r>
      <t>１　</t>
    </r>
    <r>
      <rPr>
        <sz val="5.5"/>
        <color rgb="FFFF00FF"/>
        <rFont val="ＭＳ ゴシック"/>
        <family val="3"/>
        <charset val="128"/>
      </rPr>
      <t>特定居住用宅地等</t>
    </r>
    <rPh sb="2" eb="4">
      <t>トクテイ</t>
    </rPh>
    <rPh sb="4" eb="7">
      <t>キョジュウヨウ</t>
    </rPh>
    <rPh sb="7" eb="9">
      <t>タクチ</t>
    </rPh>
    <rPh sb="9" eb="10">
      <t>トウ</t>
    </rPh>
    <phoneticPr fontId="2"/>
  </si>
  <si>
    <t>80</t>
    <phoneticPr fontId="2"/>
  </si>
  <si>
    <t>イ</t>
    <phoneticPr fontId="2"/>
  </si>
  <si>
    <t>ロ</t>
    <phoneticPr fontId="2"/>
  </si>
  <si>
    <t>⑩</t>
    <phoneticPr fontId="2"/>
  </si>
  <si>
    <r>
      <rPr>
        <sz val="5.5"/>
        <color rgb="FFFF6600"/>
        <rFont val="ＭＳ 明朝"/>
        <family val="1"/>
        <charset val="128"/>
      </rPr>
      <t>⑪</t>
    </r>
    <r>
      <rPr>
        <sz val="5.5"/>
        <color indexed="8"/>
        <rFont val="ＭＳ ゴシック"/>
        <family val="3"/>
        <charset val="128"/>
      </rPr>
      <t>限度面積</t>
    </r>
    <rPh sb="1" eb="3">
      <t>ゲンド</t>
    </rPh>
    <rPh sb="3" eb="5">
      <t>メンセキ</t>
    </rPh>
    <phoneticPr fontId="2"/>
  </si>
  <si>
    <t xml:space="preserve"> ⑤の小規模宅地
 等の面積の合計</t>
    <rPh sb="3" eb="6">
      <t>ショウキボ</t>
    </rPh>
    <rPh sb="6" eb="8">
      <t>タクチ</t>
    </rPh>
    <rPh sb="10" eb="11">
      <t>トウ</t>
    </rPh>
    <rPh sb="12" eb="14">
      <t>メンセキ</t>
    </rPh>
    <rPh sb="15" eb="17">
      <t>ゴウケイ</t>
    </rPh>
    <phoneticPr fontId="2"/>
  </si>
  <si>
    <t>≦</t>
    <phoneticPr fontId="2"/>
  </si>
  <si>
    <r>
      <t>小規模宅地等
のうちに</t>
    </r>
    <r>
      <rPr>
        <sz val="4.5"/>
        <color indexed="8"/>
        <rFont val="ＭＳ ゴシック"/>
        <family val="3"/>
        <charset val="128"/>
      </rPr>
      <t>４</t>
    </r>
    <r>
      <rPr>
        <sz val="4.5"/>
        <color indexed="8"/>
        <rFont val="ＭＳ 明朝"/>
        <family val="1"/>
        <charset val="128"/>
      </rPr>
      <t>貸付
事業用宅地等
がない場合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</si>
  <si>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小規模宅地等
のうちに</t>
    </r>
    <r>
      <rPr>
        <sz val="4.5"/>
        <color indexed="8"/>
        <rFont val="ＭＳ ゴシック"/>
        <family val="3"/>
        <charset val="128"/>
      </rPr>
      <t>４</t>
    </r>
    <r>
      <rPr>
        <sz val="4.5"/>
        <color indexed="8"/>
        <rFont val="ＭＳ 明朝"/>
        <family val="1"/>
        <charset val="128"/>
      </rPr>
      <t>貸付
事業用宅地等
がある場合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</si>
  <si>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２　</t>
    </r>
    <r>
      <rPr>
        <sz val="5.5"/>
        <color rgb="FFFF00FF"/>
        <rFont val="ＭＳ ゴシック"/>
        <family val="3"/>
        <charset val="128"/>
      </rPr>
      <t>特定事業用宅地等</t>
    </r>
    <rPh sb="4" eb="6">
      <t>ジギョウ</t>
    </rPh>
    <phoneticPr fontId="2"/>
  </si>
  <si>
    <r>
      <t>３　</t>
    </r>
    <r>
      <rPr>
        <sz val="5"/>
        <color rgb="FFFF00FF"/>
        <rFont val="ＭＳ ゴシック"/>
        <family val="3"/>
        <charset val="128"/>
      </rPr>
      <t>特定同族会社事業用宅地等</t>
    </r>
    <rPh sb="4" eb="6">
      <t>ドウゾク</t>
    </rPh>
    <rPh sb="6" eb="8">
      <t>カイシャ</t>
    </rPh>
    <phoneticPr fontId="2"/>
  </si>
  <si>
    <r>
      <t>４　</t>
    </r>
    <r>
      <rPr>
        <sz val="5.5"/>
        <color rgb="FFFF00FF"/>
        <rFont val="ＭＳ ゴシック"/>
        <family val="3"/>
        <charset val="128"/>
      </rPr>
      <t>貸付事業用宅地等</t>
    </r>
    <rPh sb="2" eb="4">
      <t>カシツ</t>
    </rPh>
    <phoneticPr fontId="2"/>
  </si>
  <si>
    <t>×</t>
    <phoneticPr fontId="2"/>
  </si>
  <si>
    <t>＋</t>
    <phoneticPr fontId="2"/>
  </si>
  <si>
    <r>
      <rPr>
        <sz val="5"/>
        <color rgb="FFFF00FF"/>
        <rFont val="ＭＳ 明朝"/>
        <family val="1"/>
        <charset val="128"/>
      </rPr>
      <t>㎡</t>
    </r>
    <r>
      <rPr>
        <sz val="7"/>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</si>
  <si>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</si>
  <si>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</si>
  <si>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t>・</t>
    <phoneticPr fontId="2"/>
  </si>
  <si>
    <r>
      <rPr>
        <sz val="8"/>
        <color rgb="FFFF00FF"/>
        <rFont val="ＭＳ 明朝"/>
        <family val="1"/>
        <charset val="128"/>
      </rPr>
      <t>330</t>
    </r>
    <r>
      <rPr>
        <sz val="6"/>
        <color rgb="FFFF00FF"/>
        <rFont val="ＭＳ 明朝"/>
        <family val="1"/>
        <charset val="128"/>
      </rPr>
      <t>㎡</t>
    </r>
    <phoneticPr fontId="2"/>
  </si>
  <si>
    <r>
      <rPr>
        <sz val="8"/>
        <color rgb="FFFF00FF"/>
        <rFont val="ＭＳ 明朝"/>
        <family val="1"/>
        <charset val="128"/>
      </rPr>
      <t>400</t>
    </r>
    <r>
      <rPr>
        <sz val="6"/>
        <color rgb="FFFF00FF"/>
        <rFont val="ＭＳ 明朝"/>
        <family val="1"/>
        <charset val="128"/>
      </rPr>
      <t>㎡</t>
    </r>
    <phoneticPr fontId="2"/>
  </si>
  <si>
    <r>
      <rPr>
        <sz val="8"/>
        <color rgb="FFFF00FF"/>
        <rFont val="ＭＳ 明朝"/>
        <family val="1"/>
        <charset val="128"/>
      </rPr>
      <t>200</t>
    </r>
    <r>
      <rPr>
        <sz val="6"/>
        <color rgb="FFFF00FF"/>
        <rFont val="ＭＳ 明朝"/>
        <family val="1"/>
        <charset val="128"/>
      </rPr>
      <t>㎡</t>
    </r>
    <phoneticPr fontId="2"/>
  </si>
  <si>
    <r>
      <t>〔１の</t>
    </r>
    <r>
      <rPr>
        <sz val="5.5"/>
        <color rgb="FFFF6600"/>
        <rFont val="ＭＳ 明朝"/>
        <family val="1"/>
        <charset val="128"/>
      </rPr>
      <t>⑩</t>
    </r>
    <r>
      <rPr>
        <sz val="5.5"/>
        <color indexed="8"/>
        <rFont val="ＭＳ 明朝"/>
        <family val="1"/>
        <charset val="128"/>
      </rPr>
      <t>の面積〕</t>
    </r>
    <phoneticPr fontId="2"/>
  </si>
  <si>
    <t>貸付事業用がある場合の限度面積の判定</t>
    <rPh sb="0" eb="2">
      <t>カシツケ</t>
    </rPh>
    <rPh sb="2" eb="5">
      <t>ジギョウヨウ</t>
    </rPh>
    <rPh sb="8" eb="10">
      <t>バアイ</t>
    </rPh>
    <rPh sb="11" eb="13">
      <t>ゲンド</t>
    </rPh>
    <rPh sb="13" eb="15">
      <t>メンセキ</t>
    </rPh>
    <rPh sb="16" eb="18">
      <t>ハンテイ</t>
    </rPh>
    <phoneticPr fontId="2"/>
  </si>
  <si>
    <t>㎡</t>
    <phoneticPr fontId="2"/>
  </si>
  <si>
    <r>
      <t>小規模宅地等の種類：</t>
    </r>
    <r>
      <rPr>
        <sz val="5.5"/>
        <color rgb="FF900000"/>
        <rFont val="ＭＳ ゴシック"/>
        <family val="3"/>
        <charset val="128"/>
      </rPr>
      <t>１</t>
    </r>
    <r>
      <rPr>
        <sz val="5.5"/>
        <color rgb="FFFF00FF"/>
        <rFont val="ＭＳ ゴシック"/>
        <family val="3"/>
        <charset val="128"/>
      </rPr>
      <t xml:space="preserve"> 特定居住用宅地等、</t>
    </r>
    <r>
      <rPr>
        <sz val="5.5"/>
        <color rgb="FF900000"/>
        <rFont val="ＭＳ ゴシック"/>
        <family val="3"/>
        <charset val="128"/>
      </rPr>
      <t>２</t>
    </r>
    <r>
      <rPr>
        <sz val="5.5"/>
        <color rgb="FFFF00FF"/>
        <rFont val="ＭＳ ゴシック"/>
        <family val="3"/>
        <charset val="128"/>
      </rPr>
      <t xml:space="preserve"> 特定事業用宅地等、</t>
    </r>
    <r>
      <rPr>
        <sz val="5.5"/>
        <color rgb="FF900000"/>
        <rFont val="ＭＳ ゴシック"/>
        <family val="3"/>
        <charset val="128"/>
      </rPr>
      <t>３</t>
    </r>
    <r>
      <rPr>
        <sz val="5.5"/>
        <color rgb="FFFF00FF"/>
        <rFont val="ＭＳ ゴシック"/>
        <family val="3"/>
        <charset val="128"/>
      </rPr>
      <t xml:space="preserve"> 特定同族会社事業用宅地等、</t>
    </r>
    <r>
      <rPr>
        <sz val="5.5"/>
        <color rgb="FF900000"/>
        <rFont val="ＭＳ ゴシック"/>
        <family val="3"/>
        <charset val="128"/>
      </rPr>
      <t>４</t>
    </r>
    <r>
      <rPr>
        <sz val="5.5"/>
        <color rgb="FFFF00FF"/>
        <rFont val="ＭＳ ゴシック"/>
        <family val="3"/>
        <charset val="128"/>
      </rPr>
      <t xml:space="preserve"> 貸付事業用宅地等</t>
    </r>
    <rPh sb="0" eb="3">
      <t>ショウキボ</t>
    </rPh>
    <rPh sb="3" eb="5">
      <t>タクチ</t>
    </rPh>
    <rPh sb="5" eb="6">
      <t>トウ</t>
    </rPh>
    <rPh sb="7" eb="9">
      <t>シュルイ</t>
    </rPh>
    <rPh sb="12" eb="14">
      <t>トクテイ</t>
    </rPh>
    <rPh sb="14" eb="17">
      <t>キョジュウヨウ</t>
    </rPh>
    <rPh sb="17" eb="19">
      <t>タクチ</t>
    </rPh>
    <rPh sb="19" eb="20">
      <t>トウ</t>
    </rPh>
    <rPh sb="23" eb="25">
      <t>トクテイ</t>
    </rPh>
    <rPh sb="25" eb="28">
      <t>ジギョウヨウ</t>
    </rPh>
    <rPh sb="28" eb="30">
      <t>タクチ</t>
    </rPh>
    <rPh sb="30" eb="31">
      <t>トウ</t>
    </rPh>
    <rPh sb="34" eb="36">
      <t>トクテイ</t>
    </rPh>
    <rPh sb="36" eb="38">
      <t>ドウゾク</t>
    </rPh>
    <rPh sb="38" eb="40">
      <t>カイシャ</t>
    </rPh>
    <rPh sb="40" eb="43">
      <t>ジギョウヨウ</t>
    </rPh>
    <rPh sb="43" eb="45">
      <t>タクチ</t>
    </rPh>
    <rPh sb="45" eb="46">
      <t>トウ</t>
    </rPh>
    <rPh sb="49" eb="51">
      <t>カシツケ</t>
    </rPh>
    <rPh sb="51" eb="54">
      <t>ジギョウヨウ</t>
    </rPh>
    <rPh sb="54" eb="56">
      <t>タクチ</t>
    </rPh>
    <rPh sb="56" eb="57">
      <t>トウ</t>
    </rPh>
    <phoneticPr fontId="2"/>
  </si>
  <si>
    <r>
      <t>特例の適用を受ける取得者の氏名　</t>
    </r>
    <r>
      <rPr>
        <sz val="6"/>
        <color rgb="FFFF6600"/>
        <rFont val="ＭＳ 明朝"/>
        <family val="1"/>
        <charset val="128"/>
      </rPr>
      <t>〔</t>
    </r>
    <r>
      <rPr>
        <sz val="6"/>
        <color indexed="8"/>
        <rFont val="ＭＳ 明朝"/>
        <family val="1"/>
        <charset val="128"/>
      </rPr>
      <t>事業内容</t>
    </r>
    <r>
      <rPr>
        <sz val="6"/>
        <color rgb="FFFF6600"/>
        <rFont val="ＭＳ 明朝"/>
        <family val="1"/>
        <charset val="128"/>
      </rPr>
      <t>〕</t>
    </r>
    <rPh sb="0" eb="2">
      <t>トクレイ</t>
    </rPh>
    <rPh sb="3" eb="5">
      <t>テキヨウ</t>
    </rPh>
    <rPh sb="6" eb="7">
      <t>ウ</t>
    </rPh>
    <rPh sb="9" eb="12">
      <t>シュトクシャ</t>
    </rPh>
    <rPh sb="13" eb="15">
      <t>シメイ</t>
    </rPh>
    <rPh sb="17" eb="19">
      <t>ジギョウ</t>
    </rPh>
    <rPh sb="19" eb="21">
      <t>ナイヨウ</t>
    </rPh>
    <phoneticPr fontId="2"/>
  </si>
  <si>
    <t>課税価格に算入する価額（④－⑦）</t>
    <phoneticPr fontId="2"/>
  </si>
  <si>
    <r>
      <t>〔</t>
    </r>
    <r>
      <rPr>
        <sz val="5.5"/>
        <color indexed="8"/>
        <rFont val="ＭＳ ゴシック"/>
        <family val="3"/>
        <charset val="128"/>
      </rPr>
      <t>１</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rPh sb="5" eb="7">
      <t>メンセキ</t>
    </rPh>
    <phoneticPr fontId="2"/>
  </si>
  <si>
    <r>
      <t>〔</t>
    </r>
    <r>
      <rPr>
        <sz val="5.5"/>
        <color indexed="8"/>
        <rFont val="ＭＳ ゴシック"/>
        <family val="3"/>
        <charset val="128"/>
      </rPr>
      <t>２</t>
    </r>
    <r>
      <rPr>
        <sz val="5.5"/>
        <color indexed="8"/>
        <rFont val="ＭＳ 明朝"/>
        <family val="1"/>
        <charset val="128"/>
      </rPr>
      <t>の</t>
    </r>
    <r>
      <rPr>
        <sz val="5.5"/>
        <color rgb="FFFF6600"/>
        <rFont val="ＭＳ 明朝"/>
        <family val="1"/>
        <charset val="128"/>
      </rPr>
      <t>⑩</t>
    </r>
    <r>
      <rPr>
        <sz val="5.5"/>
        <color indexed="8"/>
        <rFont val="ＭＳ 明朝"/>
        <family val="1"/>
        <charset val="128"/>
      </rPr>
      <t>及び</t>
    </r>
    <r>
      <rPr>
        <sz val="5.5"/>
        <color indexed="8"/>
        <rFont val="ＭＳ ゴシック"/>
        <family val="3"/>
        <charset val="128"/>
      </rPr>
      <t>３</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の面積の合計〕</t>
    </r>
    <rPh sb="4" eb="5">
      <t>オヨ</t>
    </rPh>
    <rPh sb="13" eb="15">
      <t>ゴウケイ</t>
    </rPh>
    <phoneticPr fontId="2"/>
  </si>
  <si>
    <r>
      <t>〔</t>
    </r>
    <r>
      <rPr>
        <sz val="5.5"/>
        <color indexed="8"/>
        <rFont val="ＭＳ ゴシック"/>
        <family val="3"/>
        <charset val="128"/>
      </rPr>
      <t>４</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phoneticPr fontId="2"/>
  </si>
  <si>
    <r>
      <t>１　①欄の「[　]」は、選択した小規模宅地等が被相続人等の事業用宅地等（</t>
    </r>
    <r>
      <rPr>
        <sz val="5.5"/>
        <color rgb="FF900000"/>
        <rFont val="ＭＳ ゴシック"/>
        <family val="3"/>
        <charset val="128"/>
      </rPr>
      <t>２</t>
    </r>
    <r>
      <rPr>
        <sz val="5.5"/>
        <color rgb="FF900000"/>
        <rFont val="ＭＳ 明朝"/>
        <family val="1"/>
        <charset val="128"/>
      </rPr>
      <t>、</t>
    </r>
    <r>
      <rPr>
        <sz val="5.5"/>
        <color rgb="FF900000"/>
        <rFont val="ＭＳ ゴシック"/>
        <family val="3"/>
        <charset val="128"/>
      </rPr>
      <t>３</t>
    </r>
    <r>
      <rPr>
        <sz val="5.5"/>
        <color rgb="FF900000"/>
        <rFont val="ＭＳ 明朝"/>
        <family val="1"/>
        <charset val="128"/>
      </rPr>
      <t>又は</t>
    </r>
    <r>
      <rPr>
        <sz val="5.5"/>
        <color rgb="FF900000"/>
        <rFont val="ＭＳ ゴシック"/>
        <family val="3"/>
        <charset val="128"/>
      </rPr>
      <t>４</t>
    </r>
    <r>
      <rPr>
        <sz val="5.5"/>
        <color rgb="FF900000"/>
        <rFont val="ＭＳ 明朝"/>
        <family val="1"/>
        <charset val="128"/>
      </rPr>
      <t>）である場合に、相続開始の直前にその宅地等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</si>
  <si>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t>（平成</t>
  </si>
  <si>
    <t>①</t>
  </si>
  <si>
    <t>③</t>
  </si>
  <si>
    <t>特例適用残価額
（⑤−⑥）</t>
    <phoneticPr fontId="2"/>
  </si>
  <si>
    <t>（④×</t>
    <phoneticPr fontId="2"/>
  </si>
  <si>
    <t>1  ③欄が0となる場合には、特定受贈同族会社株式等について特定事業用資産の特例の適用を受けることはできません。</t>
    <phoneticPr fontId="2"/>
  </si>
  <si>
    <t>3  被相続人が生前に特定受贈同族会社株式等の贈与をしている場合の④欄の金額については、税務署にお尋ねください。</t>
    <phoneticPr fontId="2"/>
  </si>
  <si>
    <t>（⑧×</t>
    <phoneticPr fontId="2"/>
  </si>
  <si>
    <t>の２表の付表２</t>
    <rPh sb="2" eb="3">
      <t>ヒョウ</t>
    </rPh>
    <rPh sb="4" eb="6">
      <t>フヒョウ</t>
    </rPh>
    <phoneticPr fontId="2"/>
  </si>
  <si>
    <t xml:space="preserve"> (1)　小規模宅地等の特例の適用を受ける面積</t>
    <phoneticPr fontId="2"/>
  </si>
  <si>
    <t xml:space="preserve"> (2)　特定事業用資産の特例の対象となる特定受贈同族会社株式等の調整限度額等の計算</t>
    <phoneticPr fontId="2"/>
  </si>
  <si>
    <t>個人番号又は法人番号</t>
    <rPh sb="0" eb="2">
      <t>コジン</t>
    </rPh>
    <rPh sb="2" eb="4">
      <t>バンゴウ</t>
    </rPh>
    <rPh sb="4" eb="5">
      <t>マタ</t>
    </rPh>
    <rPh sb="6" eb="8">
      <t>ホウジン</t>
    </rPh>
    <rPh sb="8" eb="10">
      <t>バンゴウ</t>
    </rPh>
    <phoneticPr fontId="2"/>
  </si>
  <si>
    <t>個人番号の記載に当たっては、左端を空欄としここから記載してください。</t>
    <rPh sb="0" eb="2">
      <t>コジン</t>
    </rPh>
    <rPh sb="2" eb="4">
      <t>バンゴウ</t>
    </rPh>
    <rPh sb="5" eb="7">
      <t>キサイ</t>
    </rPh>
    <rPh sb="8" eb="9">
      <t>ア</t>
    </rPh>
    <rPh sb="14" eb="16">
      <t>ヒダリハシ</t>
    </rPh>
    <rPh sb="17" eb="19">
      <t>クウラン</t>
    </rPh>
    <rPh sb="25" eb="27">
      <t>キサイ</t>
    </rPh>
    <phoneticPr fontId="2"/>
  </si>
  <si>
    <t>↓</t>
    <phoneticPr fontId="2"/>
  </si>
  <si>
    <t>被相続人から暦年課税に係る贈与によって租税特別措置法第70条の２の５第１項の規定の適用を受ける財産（特例贈与財産）を取得した場合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7" eb="49">
      <t>ザイサン</t>
    </rPh>
    <rPh sb="50" eb="52">
      <t>トクレイ</t>
    </rPh>
    <rPh sb="52" eb="54">
      <t>ゾウヨ</t>
    </rPh>
    <rPh sb="54" eb="56">
      <t>ザイサン</t>
    </rPh>
    <rPh sb="58" eb="60">
      <t>シュトク</t>
    </rPh>
    <rPh sb="62" eb="64">
      <t>バアイ</t>
    </rPh>
    <phoneticPr fontId="2"/>
  </si>
  <si>
    <t>（⑦×⑥÷⑤）</t>
    <phoneticPr fontId="2"/>
  </si>
  <si>
    <t>（⑪×⑩÷⑨）</t>
    <phoneticPr fontId="2"/>
  </si>
  <si>
    <t>⑰</t>
    <phoneticPr fontId="2"/>
  </si>
  <si>
    <t>（資４－20－５－３－Ａ４統一）</t>
    <rPh sb="1" eb="2">
      <t>シ</t>
    </rPh>
    <rPh sb="13" eb="15">
      <t>トウイツ</t>
    </rPh>
    <phoneticPr fontId="2"/>
  </si>
  <si>
    <t>第４表の２</t>
    <rPh sb="0" eb="1">
      <t>ダイ</t>
    </rPh>
    <rPh sb="2" eb="3">
      <t>ヒョウ</t>
    </rPh>
    <phoneticPr fontId="2"/>
  </si>
  <si>
    <t>（⑮×⑭÷⑬）</t>
    <phoneticPr fontId="2"/>
  </si>
  <si>
    <t>被相続人から暦年課税に係る贈与によって租税特別措置法第70条の２の５第１項の規定の適用を受けない財産（一般贈与財産）を取得した場合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8" eb="50">
      <t>ザイサン</t>
    </rPh>
    <rPh sb="51" eb="53">
      <t>イッパン</t>
    </rPh>
    <rPh sb="53" eb="55">
      <t>ゾウヨ</t>
    </rPh>
    <rPh sb="55" eb="57">
      <t>ザイサン</t>
    </rPh>
    <rPh sb="59" eb="61">
      <t>シュトク</t>
    </rPh>
    <rPh sb="63" eb="65">
      <t>バアイ</t>
    </rPh>
    <phoneticPr fontId="2"/>
  </si>
  <si>
    <t xml:space="preserve"> この表は、第14表の「1　純資産価額に加算される暦年課税分の贈与財産価額及び特定贈与財産価額の明細」欄に記入した財産のうち相続税の</t>
    <rPh sb="3" eb="4">
      <t>ヒョウ</t>
    </rPh>
    <rPh sb="6" eb="7">
      <t>ダイ</t>
    </rPh>
    <rPh sb="9" eb="10">
      <t>ヒョウ</t>
    </rPh>
    <rPh sb="14" eb="15">
      <t>ジュン</t>
    </rPh>
    <rPh sb="15" eb="16">
      <t>シ</t>
    </rPh>
    <rPh sb="16" eb="17">
      <t>サン</t>
    </rPh>
    <rPh sb="17" eb="19">
      <t>カガク</t>
    </rPh>
    <rPh sb="20" eb="22">
      <t>カサン</t>
    </rPh>
    <rPh sb="25" eb="27">
      <t>レキネン</t>
    </rPh>
    <rPh sb="27" eb="29">
      <t>カゼイ</t>
    </rPh>
    <rPh sb="29" eb="30">
      <t>ブン</t>
    </rPh>
    <rPh sb="31" eb="33">
      <t>ゾウヨ</t>
    </rPh>
    <rPh sb="33" eb="35">
      <t>ザイサン</t>
    </rPh>
    <rPh sb="35" eb="37">
      <t>カガク</t>
    </rPh>
    <rPh sb="37" eb="38">
      <t>オヨ</t>
    </rPh>
    <rPh sb="39" eb="41">
      <t>トクテイ</t>
    </rPh>
    <rPh sb="41" eb="43">
      <t>ゾウヨ</t>
    </rPh>
    <rPh sb="43" eb="45">
      <t>ザイサン</t>
    </rPh>
    <rPh sb="45" eb="47">
      <t>カガク</t>
    </rPh>
    <rPh sb="48" eb="50">
      <t>メイサイ</t>
    </rPh>
    <rPh sb="51" eb="52">
      <t>ラン</t>
    </rPh>
    <rPh sb="53" eb="55">
      <t>キニュウ</t>
    </rPh>
    <rPh sb="57" eb="59">
      <t>ザイサン</t>
    </rPh>
    <rPh sb="62" eb="65">
      <t>ソウゾクゼイ</t>
    </rPh>
    <phoneticPr fontId="2"/>
  </si>
  <si>
    <t>１表①</t>
    <rPh sb="1" eb="2">
      <t>ヒョウ</t>
    </rPh>
    <phoneticPr fontId="2"/>
  </si>
  <si>
    <t>１表②</t>
    <rPh sb="1" eb="2">
      <t>ヒョウ</t>
    </rPh>
    <phoneticPr fontId="2"/>
  </si>
  <si>
    <t>１表③</t>
    <rPh sb="1" eb="2">
      <t>ヒョウ</t>
    </rPh>
    <phoneticPr fontId="2"/>
  </si>
  <si>
    <t>１表⑤</t>
    <rPh sb="1" eb="2">
      <t>ヒョウ</t>
    </rPh>
    <phoneticPr fontId="2"/>
  </si>
  <si>
    <t>「課税価格の合計額のうち配偶者の法定相続分相当額」の（第１表のⒶの金額)、⑥、⑦、⑨、「課税価絡の合計額のうち配偶者</t>
    <phoneticPr fontId="2"/>
  </si>
  <si>
    <t>の法定相続分相当額」の（第3表のⒶの金額)、⑯、⑰及び⑲の各欄は、第５表の付表で計算した金額を転記します。</t>
    <phoneticPr fontId="2"/>
  </si>
  <si>
    <t>あん分割合を入力してください</t>
    <rPh sb="2" eb="3">
      <t>ブン</t>
    </rPh>
    <rPh sb="3" eb="5">
      <t>ワリアイ</t>
    </rPh>
    <rPh sb="6" eb="8">
      <t>ニュウリョク</t>
    </rPh>
    <phoneticPr fontId="2"/>
  </si>
  <si>
    <t>４表税額①</t>
    <rPh sb="1" eb="2">
      <t>ヒョウ</t>
    </rPh>
    <rPh sb="2" eb="4">
      <t>ゼイガク</t>
    </rPh>
    <phoneticPr fontId="2"/>
  </si>
  <si>
    <r>
      <t xml:space="preserve">６表税額
</t>
    </r>
    <r>
      <rPr>
        <sz val="7"/>
        <rFont val="ＭＳ ゴシック"/>
        <family val="3"/>
        <charset val="128"/>
      </rPr>
      <t>未成年者控除</t>
    </r>
    <r>
      <rPr>
        <sz val="9"/>
        <rFont val="ＭＳ ゴシック"/>
        <family val="3"/>
        <charset val="128"/>
      </rPr>
      <t xml:space="preserve">
③及び⑤</t>
    </r>
    <rPh sb="1" eb="2">
      <t>ヒョウ</t>
    </rPh>
    <rPh sb="2" eb="4">
      <t>ゼイガク</t>
    </rPh>
    <rPh sb="5" eb="9">
      <t>ミセイネンシャ</t>
    </rPh>
    <rPh sb="9" eb="11">
      <t>コウジョ</t>
    </rPh>
    <rPh sb="13" eb="14">
      <t>オヨ</t>
    </rPh>
    <phoneticPr fontId="2"/>
  </si>
  <si>
    <r>
      <t xml:space="preserve">６表税額
</t>
    </r>
    <r>
      <rPr>
        <sz val="8"/>
        <rFont val="ＭＳ ゴシック"/>
        <family val="3"/>
        <charset val="128"/>
      </rPr>
      <t>障害者控除</t>
    </r>
    <r>
      <rPr>
        <sz val="9"/>
        <rFont val="ＭＳ ゴシック"/>
        <family val="3"/>
        <charset val="128"/>
      </rPr>
      <t xml:space="preserve">
③及び⑤</t>
    </r>
    <rPh sb="1" eb="2">
      <t>ヒョウ</t>
    </rPh>
    <rPh sb="2" eb="4">
      <t>ゼイガク</t>
    </rPh>
    <rPh sb="5" eb="8">
      <t>ショウガイシャ</t>
    </rPh>
    <rPh sb="8" eb="10">
      <t>コウジョ</t>
    </rPh>
    <rPh sb="12" eb="13">
      <t>オヨ</t>
    </rPh>
    <phoneticPr fontId="2"/>
  </si>
  <si>
    <t>(１表⑨)</t>
    <rPh sb="2" eb="3">
      <t>ヒョウ</t>
    </rPh>
    <phoneticPr fontId="2"/>
  </si>
  <si>
    <t>この表③の税額</t>
    <rPh sb="2" eb="3">
      <t>ヒョウ</t>
    </rPh>
    <rPh sb="5" eb="7">
      <t>ゼイガク</t>
    </rPh>
    <phoneticPr fontId="2"/>
  </si>
  <si>
    <r>
      <t xml:space="preserve">この表②の額
</t>
    </r>
    <r>
      <rPr>
        <sz val="6"/>
        <rFont val="ＭＳ ゴシック"/>
        <family val="3"/>
        <charset val="128"/>
      </rPr>
      <t>(未成年者控除額)</t>
    </r>
    <rPh sb="2" eb="3">
      <t>ヒョウ</t>
    </rPh>
    <rPh sb="5" eb="6">
      <t>ガク</t>
    </rPh>
    <rPh sb="8" eb="12">
      <t>ミセイネンシャ</t>
    </rPh>
    <rPh sb="12" eb="14">
      <t>コウジョ</t>
    </rPh>
    <rPh sb="14" eb="15">
      <t>ガク</t>
    </rPh>
    <phoneticPr fontId="2"/>
  </si>
  <si>
    <t>１表⑭の額</t>
    <rPh sb="1" eb="2">
      <t>ヒョウ</t>
    </rPh>
    <rPh sb="4" eb="5">
      <t>ガク</t>
    </rPh>
    <phoneticPr fontId="2"/>
  </si>
  <si>
    <t>扶養義務者の
氏　　名</t>
  </si>
  <si>
    <t>この表⑤の税額</t>
  </si>
  <si>
    <t>扶養義務者の
１表⑭の額</t>
  </si>
  <si>
    <r>
      <t xml:space="preserve">この表②の額
</t>
    </r>
    <r>
      <rPr>
        <sz val="6"/>
        <rFont val="ＭＳ ゴシック"/>
        <family val="3"/>
        <charset val="128"/>
      </rPr>
      <t>(障害者控除額)</t>
    </r>
    <rPh sb="2" eb="3">
      <t>ヒョウ</t>
    </rPh>
    <rPh sb="5" eb="6">
      <t>ガク</t>
    </rPh>
    <rPh sb="8" eb="10">
      <t>ショウガイ</t>
    </rPh>
    <rPh sb="10" eb="11">
      <t>シャ</t>
    </rPh>
    <rPh sb="11" eb="13">
      <t>コウジョ</t>
    </rPh>
    <rPh sb="13" eb="14">
      <t>ガク</t>
    </rPh>
    <phoneticPr fontId="2"/>
  </si>
  <si>
    <t>１表⑮の額</t>
    <rPh sb="1" eb="2">
      <t>ヒョウ</t>
    </rPh>
    <rPh sb="4" eb="5">
      <t>ガク</t>
    </rPh>
    <phoneticPr fontId="2"/>
  </si>
  <si>
    <t>扶養義務者の
氏　　名</t>
    <rPh sb="0" eb="2">
      <t>フヨウ</t>
    </rPh>
    <rPh sb="2" eb="4">
      <t>ギム</t>
    </rPh>
    <rPh sb="4" eb="5">
      <t>シャ</t>
    </rPh>
    <rPh sb="7" eb="8">
      <t>シ</t>
    </rPh>
    <rPh sb="10" eb="11">
      <t>メイ</t>
    </rPh>
    <phoneticPr fontId="2"/>
  </si>
  <si>
    <t>この表⑤の税額</t>
    <rPh sb="2" eb="3">
      <t>ヒョウ</t>
    </rPh>
    <rPh sb="5" eb="7">
      <t>ゼイガク</t>
    </rPh>
    <phoneticPr fontId="2"/>
  </si>
  <si>
    <t>扶養義務者の
１表⑮の額</t>
    <rPh sb="0" eb="2">
      <t>フヨウ</t>
    </rPh>
    <rPh sb="2" eb="4">
      <t>ギム</t>
    </rPh>
    <rPh sb="4" eb="5">
      <t>シャ</t>
    </rPh>
    <rPh sb="8" eb="9">
      <t>ヒョウ</t>
    </rPh>
    <rPh sb="11" eb="12">
      <t>ガク</t>
    </rPh>
    <phoneticPr fontId="2"/>
  </si>
  <si>
    <t>相続開始の年の前年中に暦年課税に係る贈与によって取得した</t>
    <rPh sb="0" eb="2">
      <t>ソウゾク</t>
    </rPh>
    <rPh sb="2" eb="4">
      <t>カイシ</t>
    </rPh>
    <rPh sb="5" eb="6">
      <t>トシ</t>
    </rPh>
    <rPh sb="7" eb="8">
      <t>ゼン</t>
    </rPh>
    <rPh sb="8" eb="9">
      <t>ネン</t>
    </rPh>
    <rPh sb="9" eb="10">
      <t>ナカ</t>
    </rPh>
    <rPh sb="11" eb="13">
      <t>レキネン</t>
    </rPh>
    <phoneticPr fontId="2"/>
  </si>
  <si>
    <t>その年分の暦年課税分の贈与税額（裏面の「２」参照）</t>
    <rPh sb="2" eb="3">
      <t>ネン</t>
    </rPh>
    <rPh sb="3" eb="4">
      <t>ブン</t>
    </rPh>
    <rPh sb="5" eb="7">
      <t>レキネン</t>
    </rPh>
    <rPh sb="7" eb="9">
      <t>カゼイ</t>
    </rPh>
    <rPh sb="9" eb="10">
      <t>ブン</t>
    </rPh>
    <rPh sb="11" eb="12">
      <t>ゾウ</t>
    </rPh>
    <phoneticPr fontId="2"/>
  </si>
  <si>
    <t>控除を受ける贈与税額（特例贈与財産分）</t>
    <rPh sb="0" eb="2">
      <t>コウジョ</t>
    </rPh>
    <rPh sb="3" eb="4">
      <t>ウ</t>
    </rPh>
    <rPh sb="6" eb="8">
      <t>ゾウヨ</t>
    </rPh>
    <rPh sb="8" eb="10">
      <t>ゼイガク</t>
    </rPh>
    <phoneticPr fontId="2"/>
  </si>
  <si>
    <t>一般贈与財産の価額の合計額（贈与税の配偶者控除後の金額）</t>
    <rPh sb="14" eb="17">
      <t>ゾウヨゼイ</t>
    </rPh>
    <rPh sb="18" eb="21">
      <t>ハイグウシャ</t>
    </rPh>
    <rPh sb="21" eb="23">
      <t>コウジョ</t>
    </rPh>
    <rPh sb="23" eb="24">
      <t>ゴ</t>
    </rPh>
    <rPh sb="25" eb="27">
      <t>キンガク</t>
    </rPh>
    <phoneticPr fontId="2"/>
  </si>
  <si>
    <t>その年分の暦年課税分の贈与税額（裏面の「３」参照）</t>
    <rPh sb="2" eb="3">
      <t>ネン</t>
    </rPh>
    <rPh sb="3" eb="4">
      <t>ブン</t>
    </rPh>
    <rPh sb="5" eb="7">
      <t>レキネン</t>
    </rPh>
    <rPh sb="7" eb="9">
      <t>カゼイ</t>
    </rPh>
    <rPh sb="9" eb="10">
      <t>ブン</t>
    </rPh>
    <rPh sb="11" eb="12">
      <t>ゾウ</t>
    </rPh>
    <phoneticPr fontId="2"/>
  </si>
  <si>
    <t>控除を受ける贈与税額（一般贈与財産分）</t>
    <rPh sb="0" eb="2">
      <t>コウジョ</t>
    </rPh>
    <rPh sb="3" eb="4">
      <t>ウ</t>
    </rPh>
    <rPh sb="6" eb="8">
      <t>ゾウヨ</t>
    </rPh>
    <rPh sb="8" eb="10">
      <t>ゼイガク</t>
    </rPh>
    <phoneticPr fontId="2"/>
  </si>
  <si>
    <t>相続開始の年の前々年中に暦年課税に係る贈与によって取得した</t>
    <rPh sb="0" eb="2">
      <t>ソウゾク</t>
    </rPh>
    <rPh sb="2" eb="4">
      <t>カイシ</t>
    </rPh>
    <rPh sb="5" eb="6">
      <t>トシ</t>
    </rPh>
    <rPh sb="7" eb="8">
      <t>ゼン</t>
    </rPh>
    <rPh sb="9" eb="10">
      <t>ネン</t>
    </rPh>
    <rPh sb="10" eb="11">
      <t>ナカ</t>
    </rPh>
    <rPh sb="12" eb="14">
      <t>レキネン</t>
    </rPh>
    <phoneticPr fontId="2"/>
  </si>
  <si>
    <t>⑩</t>
    <phoneticPr fontId="2"/>
  </si>
  <si>
    <t>⑯</t>
    <phoneticPr fontId="2"/>
  </si>
  <si>
    <t>（⑲×⑱÷⑰）</t>
    <phoneticPr fontId="2"/>
  </si>
  <si>
    <t xml:space="preserve"> 暦年課税分の贈与税額控除額の計算書</t>
    <rPh sb="1" eb="3">
      <t>レキネン</t>
    </rPh>
    <rPh sb="3" eb="5">
      <t>カゼイ</t>
    </rPh>
    <rPh sb="5" eb="6">
      <t>ブン</t>
    </rPh>
    <rPh sb="7" eb="10">
      <t>ゾウヨゼイ</t>
    </rPh>
    <rPh sb="10" eb="11">
      <t>ガク</t>
    </rPh>
    <rPh sb="11" eb="13">
      <t>コウジョ</t>
    </rPh>
    <rPh sb="13" eb="14">
      <t>ガク</t>
    </rPh>
    <rPh sb="15" eb="17">
      <t>ケイサン</t>
    </rPh>
    <rPh sb="17" eb="18">
      <t>ショ</t>
    </rPh>
    <phoneticPr fontId="2"/>
  </si>
  <si>
    <t>法定相続人
以　　　外</t>
    <rPh sb="0" eb="2">
      <t>ホウテイ</t>
    </rPh>
    <rPh sb="2" eb="4">
      <t>ソウゾク</t>
    </rPh>
    <rPh sb="4" eb="5">
      <t>ニン</t>
    </rPh>
    <rPh sb="6" eb="7">
      <t>イ</t>
    </rPh>
    <rPh sb="10" eb="11">
      <t>ソト</t>
    </rPh>
    <phoneticPr fontId="2"/>
  </si>
  <si>
    <t>入力シート</t>
    <rPh sb="0" eb="2">
      <t>ニュウリョク</t>
    </rPh>
    <phoneticPr fontId="2"/>
  </si>
  <si>
    <t>氏　　名</t>
    <rPh sb="0" eb="1">
      <t>シ</t>
    </rPh>
    <rPh sb="3" eb="4">
      <t>メイ</t>
    </rPh>
    <phoneticPr fontId="2"/>
  </si>
  <si>
    <t>生 年 月 日</t>
    <rPh sb="0" eb="1">
      <t>セイ</t>
    </rPh>
    <rPh sb="2" eb="3">
      <t>ネン</t>
    </rPh>
    <rPh sb="4" eb="5">
      <t>ガツ</t>
    </rPh>
    <rPh sb="6" eb="7">
      <t>ニチ</t>
    </rPh>
    <phoneticPr fontId="2"/>
  </si>
  <si>
    <t>年 齢</t>
    <rPh sb="0" eb="1">
      <t>ネン</t>
    </rPh>
    <rPh sb="2" eb="3">
      <t>トシ</t>
    </rPh>
    <phoneticPr fontId="2"/>
  </si>
  <si>
    <t>職 業</t>
    <rPh sb="0" eb="1">
      <t>ショク</t>
    </rPh>
    <rPh sb="2" eb="3">
      <t>ギョウ</t>
    </rPh>
    <phoneticPr fontId="2"/>
  </si>
  <si>
    <t>住　　　　　　　　　　所</t>
    <rPh sb="0" eb="1">
      <t>ジュウ</t>
    </rPh>
    <rPh sb="11" eb="12">
      <t>ショ</t>
    </rPh>
    <phoneticPr fontId="2"/>
  </si>
  <si>
    <t>１表⑪</t>
    <rPh sb="1" eb="2">
      <t>ヒョウ</t>
    </rPh>
    <phoneticPr fontId="2"/>
  </si>
  <si>
    <r>
      <t xml:space="preserve">贈与税額控除額計
</t>
    </r>
    <r>
      <rPr>
        <sz val="8"/>
        <rFont val="ＭＳ ゴシック"/>
        <family val="3"/>
        <charset val="128"/>
      </rPr>
      <t>１表⑫</t>
    </r>
    <rPh sb="0" eb="2">
      <t>ゾウヨ</t>
    </rPh>
    <rPh sb="2" eb="4">
      <t>ゼイガク</t>
    </rPh>
    <rPh sb="4" eb="6">
      <t>コウジョ</t>
    </rPh>
    <rPh sb="6" eb="7">
      <t>ガク</t>
    </rPh>
    <rPh sb="7" eb="8">
      <t>ケイ</t>
    </rPh>
    <rPh sb="10" eb="11">
      <t>ヒョウ</t>
    </rPh>
    <phoneticPr fontId="2"/>
  </si>
  <si>
    <t>･</t>
    <phoneticPr fontId="2"/>
  </si>
  <si>
    <t>【合 計】</t>
    <rPh sb="1" eb="2">
      <t>ゴウ</t>
    </rPh>
    <rPh sb="3" eb="4">
      <t>ケイ</t>
    </rPh>
    <phoneticPr fontId="2"/>
  </si>
  <si>
    <t>通常貯金</t>
    <phoneticPr fontId="2"/>
  </si>
  <si>
    <t>〃</t>
    <phoneticPr fontId="2"/>
  </si>
  <si>
    <t>定額貯金</t>
    <phoneticPr fontId="2"/>
  </si>
  <si>
    <t>定期預金</t>
    <phoneticPr fontId="2"/>
  </si>
  <si>
    <t>定期貯金</t>
    <phoneticPr fontId="2"/>
  </si>
  <si>
    <t>株</t>
    <rPh sb="0" eb="1">
      <t>カブ</t>
    </rPh>
    <phoneticPr fontId="2"/>
  </si>
  <si>
    <t>口</t>
    <rPh sb="0" eb="1">
      <t>クチ</t>
    </rPh>
    <phoneticPr fontId="2"/>
  </si>
  <si>
    <t>点</t>
    <rPh sb="0" eb="1">
      <t>テン</t>
    </rPh>
    <phoneticPr fontId="2"/>
  </si>
  <si>
    <t>11・11の２表の</t>
    <rPh sb="7" eb="8">
      <t>ヒョウ</t>
    </rPh>
    <phoneticPr fontId="2"/>
  </si>
  <si>
    <t>付表１のとおり</t>
    <rPh sb="0" eb="2">
      <t>フヒョウ</t>
    </rPh>
    <phoneticPr fontId="2"/>
  </si>
  <si>
    <t>⇦</t>
    <phoneticPr fontId="2"/>
  </si>
  <si>
    <t>小計欄用</t>
    <rPh sb="0" eb="2">
      <t>ショウケイ</t>
    </rPh>
    <rPh sb="2" eb="3">
      <t>ラン</t>
    </rPh>
    <rPh sb="3" eb="4">
      <t>ヨウ</t>
    </rPh>
    <phoneticPr fontId="2"/>
  </si>
  <si>
    <t>計欄用</t>
    <rPh sb="0" eb="1">
      <t>ケイ</t>
    </rPh>
    <rPh sb="1" eb="2">
      <t>ラン</t>
    </rPh>
    <rPh sb="2" eb="3">
      <t>ヨウ</t>
    </rPh>
    <phoneticPr fontId="2"/>
  </si>
  <si>
    <t>合計欄用</t>
    <rPh sb="0" eb="2">
      <t>ゴウケイ</t>
    </rPh>
    <rPh sb="2" eb="3">
      <t>ラン</t>
    </rPh>
    <rPh sb="3" eb="4">
      <t>ヨウ</t>
    </rPh>
    <phoneticPr fontId="2"/>
  </si>
  <si>
    <t>マイナス
表示用</t>
    <rPh sb="5" eb="8">
      <t>ヒョウジヨウ</t>
    </rPh>
    <phoneticPr fontId="2"/>
  </si>
  <si>
    <t>　</t>
    <phoneticPr fontId="2"/>
  </si>
  <si>
    <t>　</t>
    <phoneticPr fontId="2"/>
  </si>
  <si>
    <t>被 相 続 人</t>
    <phoneticPr fontId="2"/>
  </si>
  <si>
    <t>⑤特例選択面積</t>
    <rPh sb="1" eb="3">
      <t>トクレイ</t>
    </rPh>
    <rPh sb="3" eb="5">
      <t>センタク</t>
    </rPh>
    <rPh sb="5" eb="7">
      <t>メンセキ</t>
    </rPh>
    <phoneticPr fontId="2"/>
  </si>
  <si>
    <r>
      <t>③</t>
    </r>
    <r>
      <rPr>
        <sz val="4"/>
        <color indexed="8"/>
        <rFont val="ＭＳ ゴシック"/>
        <family val="3"/>
        <charset val="128"/>
      </rPr>
      <t>(持分対応)</t>
    </r>
    <r>
      <rPr>
        <sz val="6"/>
        <color indexed="8"/>
        <rFont val="ＭＳ ゴシック"/>
        <family val="3"/>
        <charset val="128"/>
      </rPr>
      <t>全面積</t>
    </r>
    <rPh sb="2" eb="4">
      <t>モチブン</t>
    </rPh>
    <rPh sb="4" eb="6">
      <t>タイオウ</t>
    </rPh>
    <rPh sb="7" eb="10">
      <t>ゼンメンセキ</t>
    </rPh>
    <phoneticPr fontId="2"/>
  </si>
  <si>
    <r>
      <t>④</t>
    </r>
    <r>
      <rPr>
        <sz val="4"/>
        <color indexed="8"/>
        <rFont val="ＭＳ ゴシック"/>
        <family val="3"/>
        <charset val="128"/>
      </rPr>
      <t>(持分対応）</t>
    </r>
    <r>
      <rPr>
        <sz val="6"/>
        <color indexed="8"/>
        <rFont val="ＭＳ ゴシック"/>
        <family val="3"/>
        <charset val="128"/>
      </rPr>
      <t>宅地価額</t>
    </r>
    <rPh sb="2" eb="4">
      <t>モチブン</t>
    </rPh>
    <rPh sb="4" eb="6">
      <t>タイオウ</t>
    </rPh>
    <rPh sb="7" eb="9">
      <t>タクチ</t>
    </rPh>
    <rPh sb="9" eb="11">
      <t>カガク</t>
    </rPh>
    <phoneticPr fontId="2"/>
  </si>
  <si>
    <t>⇦</t>
    <phoneticPr fontId="2"/>
  </si>
  <si>
    <t>（裏面の記載省略）</t>
    <rPh sb="1" eb="3">
      <t>リメン</t>
    </rPh>
    <rPh sb="4" eb="6">
      <t>キサイ</t>
    </rPh>
    <rPh sb="6" eb="8">
      <t>ショウリャク</t>
    </rPh>
    <phoneticPr fontId="2"/>
  </si>
  <si>
    <t>参照</t>
    <rPh sb="0" eb="2">
      <t>サンショウ</t>
    </rPh>
    <phoneticPr fontId="2"/>
  </si>
  <si>
    <t>2　②欄の金額と③欄の金額のいずれか少ない方の金額を、第１表のその障害者の「障害者控除額⑮」欄に転記します。</t>
    <rPh sb="3" eb="4">
      <t>ラン</t>
    </rPh>
    <rPh sb="5" eb="7">
      <t>キンガク</t>
    </rPh>
    <rPh sb="9" eb="10">
      <t>ラン</t>
    </rPh>
    <rPh sb="11" eb="13">
      <t>キンガク</t>
    </rPh>
    <rPh sb="18" eb="19">
      <t>スク</t>
    </rPh>
    <rPh sb="21" eb="22">
      <t>ホウ</t>
    </rPh>
    <rPh sb="23" eb="25">
      <t>キンガク</t>
    </rPh>
    <rPh sb="27" eb="28">
      <t>ダイ</t>
    </rPh>
    <rPh sb="29" eb="30">
      <t>ヒョウ</t>
    </rPh>
    <rPh sb="33" eb="36">
      <t>ショウガイシャ</t>
    </rPh>
    <rPh sb="38" eb="41">
      <t>ショウガイシャ</t>
    </rPh>
    <rPh sb="41" eb="43">
      <t>コウジョ</t>
    </rPh>
    <rPh sb="43" eb="44">
      <t>ガク</t>
    </rPh>
    <rPh sb="46" eb="47">
      <t>ラン</t>
    </rPh>
    <rPh sb="48" eb="50">
      <t>テンキ</t>
    </rPh>
    <phoneticPr fontId="2"/>
  </si>
  <si>
    <t>に農業相続人がいない場合に、財産を取得した相続人の全ての人が記入します。</t>
    <rPh sb="1" eb="3">
      <t>ノウギョウ</t>
    </rPh>
    <rPh sb="3" eb="6">
      <t>ソウゾクニン</t>
    </rPh>
    <rPh sb="10" eb="12">
      <t>バアイ</t>
    </rPh>
    <rPh sb="14" eb="16">
      <t>ザイサン</t>
    </rPh>
    <rPh sb="17" eb="19">
      <t>シュトク</t>
    </rPh>
    <rPh sb="21" eb="24">
      <t>ソウゾクニン</t>
    </rPh>
    <rPh sb="25" eb="26">
      <t>スベ</t>
    </rPh>
    <rPh sb="28" eb="29">
      <t>ヒト</t>
    </rPh>
    <rPh sb="30" eb="32">
      <t>キニュウ</t>
    </rPh>
    <phoneticPr fontId="2"/>
  </si>
  <si>
    <t>人のうちに農業相続人がいる場合に、財産を取得した相続人の全ての人が記入します。</t>
    <rPh sb="0" eb="1">
      <t>ヒト</t>
    </rPh>
    <rPh sb="5" eb="7">
      <t>ノウギョウ</t>
    </rPh>
    <rPh sb="7" eb="10">
      <t>ソウゾクニン</t>
    </rPh>
    <rPh sb="13" eb="15">
      <t>バアイ</t>
    </rPh>
    <rPh sb="17" eb="19">
      <t>ザイサン</t>
    </rPh>
    <rPh sb="20" eb="22">
      <t>シュトク</t>
    </rPh>
    <rPh sb="24" eb="27">
      <t>ソウゾクニン</t>
    </rPh>
    <rPh sb="28" eb="29">
      <t>スベ</t>
    </rPh>
    <rPh sb="31" eb="32">
      <t>ヒト</t>
    </rPh>
    <rPh sb="33" eb="35">
      <t>キニュウ</t>
    </rPh>
    <phoneticPr fontId="2"/>
  </si>
  <si>
    <r>
      <t>1～４
の番号
を記入
します</t>
    </r>
    <r>
      <rPr>
        <sz val="3"/>
        <color indexed="8"/>
        <rFont val="ＭＳ 明朝"/>
        <family val="1"/>
        <charset val="128"/>
      </rPr>
      <t>。</t>
    </r>
    <rPh sb="5" eb="7">
      <t>バンゴウ</t>
    </rPh>
    <rPh sb="9" eb="11">
      <t>キニュウ</t>
    </rPh>
    <phoneticPr fontId="2"/>
  </si>
  <si>
    <t>保険金の非
課税限度額</t>
    <rPh sb="4" eb="5">
      <t>ヒ</t>
    </rPh>
    <rPh sb="7" eb="8">
      <t>カ</t>
    </rPh>
    <rPh sb="8" eb="9">
      <t>ゼイ</t>
    </rPh>
    <rPh sb="9" eb="11">
      <t>ゲンド</t>
    </rPh>
    <rPh sb="11" eb="12">
      <t>ガク</t>
    </rPh>
    <phoneticPr fontId="2"/>
  </si>
  <si>
    <t>生命保険金などの明細書　</t>
    <phoneticPr fontId="2"/>
  </si>
  <si>
    <t>非課税金額</t>
    <phoneticPr fontId="2"/>
  </si>
  <si>
    <t xml:space="preserve"> １ 相続や遺贈によって取得したものとみなされる保険金など</t>
    <rPh sb="3" eb="5">
      <t>ソウゾク</t>
    </rPh>
    <rPh sb="6" eb="8">
      <t>イゾウ</t>
    </rPh>
    <rPh sb="12" eb="14">
      <t>シュトク</t>
    </rPh>
    <rPh sb="24" eb="27">
      <t>ホケンキン</t>
    </rPh>
    <phoneticPr fontId="2"/>
  </si>
  <si>
    <t>　　この表は、相続人やその他の人が被相続人から相続や遺贈によって取得したものとみなされる生命保険金、損害保険契約の死亡</t>
    <phoneticPr fontId="2"/>
  </si>
  <si>
    <t>　この表は、被相続人の死亡によって相続人が生命保険金などを受け取った場合に、記入します。</t>
    <rPh sb="3" eb="4">
      <t>ヒョウ</t>
    </rPh>
    <rPh sb="6" eb="7">
      <t>ヒ</t>
    </rPh>
    <rPh sb="7" eb="9">
      <t>ソウゾク</t>
    </rPh>
    <rPh sb="9" eb="10">
      <t>ニン</t>
    </rPh>
    <rPh sb="11" eb="13">
      <t>シボウ</t>
    </rPh>
    <rPh sb="17" eb="20">
      <t>ソウゾクニン</t>
    </rPh>
    <rPh sb="21" eb="23">
      <t>セイメイ</t>
    </rPh>
    <rPh sb="23" eb="25">
      <t>ホケン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</si>
  <si>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相続人（相続の放棄をした人を除きます。以下同じです。）が受け取った保険金などのうち一定の金額は非課税となり</t>
    <rPh sb="2" eb="3">
      <t>チュウ</t>
    </rPh>
    <phoneticPr fontId="2"/>
  </si>
  <si>
    <t>,000,000</t>
    <phoneticPr fontId="2"/>
  </si>
  <si>
    <t>(</t>
    <phoneticPr fontId="2"/>
  </si>
  <si>
    <t>)</t>
    <phoneticPr fontId="2"/>
  </si>
  <si>
    <t xml:space="preserve"> (注)　1　Ⓑの金額がⒶの金額より少ないときは、各相続人の①欄の金額がそのまま②欄の非課税金額となりますので、③欄の課税</t>
    <phoneticPr fontId="2"/>
  </si>
  <si>
    <t>　</t>
    <phoneticPr fontId="2"/>
  </si>
  <si>
    <r>
      <t>被</t>
    </r>
    <r>
      <rPr>
        <sz val="4"/>
        <rFont val="ＭＳ 明朝"/>
        <family val="1"/>
        <charset val="128"/>
      </rPr>
      <t xml:space="preserve"> </t>
    </r>
    <r>
      <rPr>
        <sz val="8"/>
        <rFont val="ＭＳ 明朝"/>
        <family val="1"/>
        <charset val="128"/>
      </rPr>
      <t>相</t>
    </r>
    <r>
      <rPr>
        <sz val="4"/>
        <rFont val="ＭＳ 明朝"/>
        <family val="1"/>
        <charset val="128"/>
      </rPr>
      <t xml:space="preserve"> </t>
    </r>
    <r>
      <rPr>
        <sz val="8"/>
        <rFont val="ＭＳ 明朝"/>
        <family val="1"/>
        <charset val="128"/>
      </rPr>
      <t>続</t>
    </r>
    <r>
      <rPr>
        <sz val="4"/>
        <rFont val="ＭＳ 明朝"/>
        <family val="1"/>
        <charset val="128"/>
      </rPr>
      <t xml:space="preserve"> </t>
    </r>
    <r>
      <rPr>
        <sz val="8"/>
        <rFont val="ＭＳ 明朝"/>
        <family val="1"/>
        <charset val="128"/>
      </rPr>
      <t>人</t>
    </r>
    <rPh sb="0" eb="1">
      <t>ヒ</t>
    </rPh>
    <rPh sb="2" eb="3">
      <t>ソウ</t>
    </rPh>
    <rPh sb="4" eb="5">
      <t>ゾク</t>
    </rPh>
    <rPh sb="6" eb="7">
      <t>ニン</t>
    </rPh>
    <phoneticPr fontId="2"/>
  </si>
  <si>
    <t xml:space="preserve">   　 3　相続時精算課税適用財産は含まれません。</t>
    <rPh sb="7" eb="9">
      <t>ソウゾク</t>
    </rPh>
    <rPh sb="9" eb="10">
      <t>ジ</t>
    </rPh>
    <rPh sb="10" eb="12">
      <t>セイサン</t>
    </rPh>
    <rPh sb="12" eb="14">
      <t>カゼイ</t>
    </rPh>
    <rPh sb="14" eb="16">
      <t>テキヨウ</t>
    </rPh>
    <rPh sb="16" eb="18">
      <t>ザイサン</t>
    </rPh>
    <rPh sb="19" eb="20">
      <t>フク</t>
    </rPh>
    <phoneticPr fontId="2"/>
  </si>
  <si>
    <t xml:space="preserve">  　 　　ますので、その人は、次の２の該当欄に非課税となる金額と課税される金額とを記入します。</t>
    <rPh sb="13" eb="14">
      <t>ヒト</t>
    </rPh>
    <rPh sb="16" eb="17">
      <t>ツギ</t>
    </rPh>
    <rPh sb="20" eb="22">
      <t>ガイトウ</t>
    </rPh>
    <rPh sb="22" eb="23">
      <t>ラン</t>
    </rPh>
    <rPh sb="24" eb="27">
      <t>ヒカゼイ</t>
    </rPh>
    <rPh sb="30" eb="32">
      <t>キンガク</t>
    </rPh>
    <rPh sb="33" eb="35">
      <t>カゼイ</t>
    </rPh>
    <rPh sb="38" eb="40">
      <t>キンガク</t>
    </rPh>
    <rPh sb="42" eb="44">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</si>
  <si>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</si>
  <si>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t>
    <phoneticPr fontId="2"/>
  </si>
  <si>
    <t>〕</t>
    <phoneticPr fontId="2"/>
  </si>
  <si>
    <t>課　 税 　金　 額
(①－②)</t>
    <rPh sb="0" eb="1">
      <t>カ</t>
    </rPh>
    <rPh sb="3" eb="4">
      <t>ゼイ</t>
    </rPh>
    <rPh sb="6" eb="7">
      <t>カネ</t>
    </rPh>
    <rPh sb="9" eb="10">
      <t>ガク</t>
    </rPh>
    <phoneticPr fontId="2"/>
  </si>
  <si>
    <t>　   　金額は0となります。</t>
    <rPh sb="5" eb="7">
      <t>キンガク</t>
    </rPh>
    <phoneticPr fontId="2"/>
  </si>
  <si>
    <t xml:space="preserve"> 　　 2　③欄の金額を第11表の「財産の明細」の「価額」欄に転記します。</t>
    <rPh sb="7" eb="8">
      <t>ラン</t>
    </rPh>
    <rPh sb="9" eb="11">
      <t>キンガク</t>
    </rPh>
    <rPh sb="12" eb="13">
      <t>ダイ</t>
    </rPh>
    <rPh sb="15" eb="16">
      <t>ヒョウ</t>
    </rPh>
    <rPh sb="18" eb="20">
      <t>ザイサン</t>
    </rPh>
    <rPh sb="21" eb="23">
      <t>メイサイ</t>
    </rPh>
    <rPh sb="26" eb="28">
      <t>カガク</t>
    </rPh>
    <rPh sb="29" eb="30">
      <t>ラン</t>
    </rPh>
    <rPh sb="32" eb="33">
      <t>キ</t>
    </rPh>
    <phoneticPr fontId="2"/>
  </si>
  <si>
    <r>
      <rPr>
        <sz val="8"/>
        <rFont val="ＭＳ Ｐ明朝"/>
        <family val="1"/>
        <charset val="128"/>
      </rPr>
      <t>（</t>
    </r>
    <r>
      <rPr>
        <sz val="4"/>
        <rFont val="ＭＳ Ｐ明朝"/>
        <family val="1"/>
        <charset val="128"/>
      </rPr>
      <t xml:space="preserve"> </t>
    </r>
    <r>
      <rPr>
        <b/>
        <sz val="8"/>
        <rFont val="ＭＳ ゴシック"/>
        <family val="3"/>
        <charset val="128"/>
      </rPr>
      <t>5</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万円</t>
    </r>
    <r>
      <rPr>
        <b/>
        <sz val="4"/>
        <rFont val="ＭＳ ゴシック"/>
        <family val="3"/>
        <charset val="128"/>
      </rPr>
      <t xml:space="preserve"> </t>
    </r>
    <r>
      <rPr>
        <b/>
        <sz val="8"/>
        <rFont val="ＭＳ ゴシック"/>
        <family val="3"/>
        <charset val="128"/>
      </rPr>
      <t>×</t>
    </r>
    <r>
      <rPr>
        <sz val="8"/>
        <rFont val="ＭＳ ゴシック"/>
        <family val="3"/>
        <charset val="128"/>
      </rPr>
      <t>　　　　　　　　</t>
    </r>
    <rPh sb="8" eb="10">
      <t>マンエン</t>
    </rPh>
    <phoneticPr fontId="2"/>
  </si>
  <si>
    <t xml:space="preserve">      2　相続人以外の人が受け取った保険金などについては､非課税となる金額はありませんので､その人は､その受け取った</t>
    <rPh sb="8" eb="11">
      <t>ソウゾクニン</t>
    </rPh>
    <rPh sb="11" eb="13">
      <t>イガイ</t>
    </rPh>
    <rPh sb="14" eb="15">
      <t>ヒト</t>
    </rPh>
    <rPh sb="16" eb="17">
      <t>ウ</t>
    </rPh>
    <rPh sb="18" eb="19">
      <t>ト</t>
    </rPh>
    <rPh sb="21" eb="24">
      <t>ホケンキン</t>
    </rPh>
    <rPh sb="32" eb="35">
      <t>ヒカゼイ</t>
    </rPh>
    <rPh sb="38" eb="40">
      <t>キンガク</t>
    </rPh>
    <rPh sb="51" eb="52">
      <t>ヒト</t>
    </rPh>
    <rPh sb="56" eb="57">
      <t>ウ</t>
    </rPh>
    <rPh sb="58" eb="59">
      <t>ト</t>
    </rPh>
    <phoneticPr fontId="2"/>
  </si>
  <si>
    <r>
      <t xml:space="preserve"> =IF($H$42&lt;$Y$29*1000000,F37,IFERROR(ROUNDDOWN($Y$29*1000000*F37/$H$42,0),0))</t>
    </r>
    <r>
      <rPr>
        <b/>
        <u/>
        <sz val="8"/>
        <color rgb="FF0000FF"/>
        <rFont val="AR P丸ゴシック体M"/>
        <family val="3"/>
        <charset val="128"/>
      </rPr>
      <t>+1</t>
    </r>
    <phoneticPr fontId="2"/>
  </si>
  <si>
    <t>(資 ４－20－11－Ａ４統一)</t>
    <phoneticPr fontId="2"/>
  </si>
  <si>
    <t>受け取った
退職手当金
などの金額</t>
    <rPh sb="0" eb="1">
      <t>ウ</t>
    </rPh>
    <rPh sb="2" eb="3">
      <t>ト</t>
    </rPh>
    <rPh sb="6" eb="8">
      <t>タイショク</t>
    </rPh>
    <rPh sb="8" eb="10">
      <t>テアテ</t>
    </rPh>
    <rPh sb="10" eb="11">
      <t>キン</t>
    </rPh>
    <rPh sb="15" eb="17">
      <t>キンガク</t>
    </rPh>
    <phoneticPr fontId="2"/>
  </si>
  <si>
    <t>退職手当金
などの非課
税限度額</t>
    <rPh sb="9" eb="10">
      <t>ヒ</t>
    </rPh>
    <rPh sb="10" eb="11">
      <t>カ</t>
    </rPh>
    <rPh sb="12" eb="13">
      <t>ゼイ</t>
    </rPh>
    <rPh sb="13" eb="15">
      <t>ゲンド</t>
    </rPh>
    <rPh sb="15" eb="16">
      <t>ガク</t>
    </rPh>
    <phoneticPr fontId="2"/>
  </si>
  <si>
    <t>　この表は、被相続人の死亡によって相続人が退職手当金などを受け取った場合に、記入します。</t>
    <rPh sb="3" eb="4">
      <t>ヒョウ</t>
    </rPh>
    <rPh sb="6" eb="7">
      <t>ヒ</t>
    </rPh>
    <rPh sb="7" eb="9">
      <t>ソウゾク</t>
    </rPh>
    <rPh sb="9" eb="10">
      <t>ニン</t>
    </rPh>
    <rPh sb="11" eb="13">
      <t>シボウ</t>
    </rPh>
    <rPh sb="17" eb="20">
      <t>ソウゾクニン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</si>
  <si>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相続人（相続の放棄をした人を除きます。以下同じです。）が受け取った退職手当金などのうち一定の金額は非課税と</t>
    <rPh sb="2" eb="3">
      <t>チュウ</t>
    </rPh>
    <phoneticPr fontId="2"/>
  </si>
  <si>
    <t>退職手当金などの明細書　</t>
    <phoneticPr fontId="2"/>
  </si>
  <si>
    <t>第
10
表</t>
    <rPh sb="5" eb="6">
      <t>ヒョウ</t>
    </rPh>
    <phoneticPr fontId="2"/>
  </si>
  <si>
    <t>　　この表は、相続人やその他の人が被相続人から相続や遺贈によって取得したものとみなされる退職手当金、功労金、退職給付金</t>
    <rPh sb="50" eb="52">
      <t>コウロウ</t>
    </rPh>
    <rPh sb="52" eb="53">
      <t>キン</t>
    </rPh>
    <rPh sb="54" eb="56">
      <t>タイショク</t>
    </rPh>
    <rPh sb="56" eb="58">
      <t>キュウフ</t>
    </rPh>
    <rPh sb="58" eb="59">
      <t>キン</t>
    </rPh>
    <phoneticPr fontId="2"/>
  </si>
  <si>
    <t>などを受け取った場合に、その受取金額などを記入します。</t>
    <phoneticPr fontId="2"/>
  </si>
  <si>
    <t>勤務先会社等の所在地</t>
    <rPh sb="0" eb="3">
      <t>キンムサキ</t>
    </rPh>
    <rPh sb="3" eb="5">
      <t>カイシャ</t>
    </rPh>
    <phoneticPr fontId="2"/>
  </si>
  <si>
    <r>
      <t>被</t>
    </r>
    <r>
      <rPr>
        <sz val="8"/>
        <rFont val="ＭＳ 明朝"/>
        <family val="1"/>
        <charset val="128"/>
      </rPr>
      <t>相</t>
    </r>
    <r>
      <rPr>
        <sz val="8"/>
        <rFont val="ＭＳ 明朝"/>
        <family val="1"/>
        <charset val="128"/>
      </rPr>
      <t>続</t>
    </r>
    <r>
      <rPr>
        <sz val="8"/>
        <rFont val="ＭＳ 明朝"/>
        <family val="1"/>
        <charset val="128"/>
      </rPr>
      <t>人</t>
    </r>
    <rPh sb="0" eb="1">
      <t>ヒ</t>
    </rPh>
    <rPh sb="1" eb="2">
      <t>ソウ</t>
    </rPh>
    <rPh sb="2" eb="3">
      <t>ゾク</t>
    </rPh>
    <rPh sb="3" eb="4">
      <t>ニン</t>
    </rPh>
    <phoneticPr fontId="2"/>
  </si>
  <si>
    <t>勤務先会社等の名称</t>
    <rPh sb="7" eb="9">
      <t>メイショウ</t>
    </rPh>
    <phoneticPr fontId="2"/>
  </si>
  <si>
    <t>　により計算した金額を右のⒶに記入します。)</t>
    <phoneticPr fontId="2"/>
  </si>
  <si>
    <r>
      <t>Ⓐ</t>
    </r>
    <r>
      <rPr>
        <sz val="6"/>
        <rFont val="ＭＳ 明朝"/>
        <family val="1"/>
        <charset val="128"/>
      </rPr>
      <t xml:space="preserve"> </t>
    </r>
    <r>
      <rPr>
        <sz val="8"/>
        <rFont val="ＭＳ 明朝"/>
        <family val="1"/>
        <charset val="128"/>
      </rPr>
      <t>×</t>
    </r>
    <phoneticPr fontId="2"/>
  </si>
  <si>
    <r>
      <t xml:space="preserve"> =IF($I$42&lt;$X$29*1000000,G37,IFERROR(ROUNDDOWN($X$29*1000000*G37/$I$42,0),0))</t>
    </r>
    <r>
      <rPr>
        <b/>
        <u/>
        <sz val="8"/>
        <color rgb="FF0000FF"/>
        <rFont val="AR P丸ゴシック体M"/>
        <family val="3"/>
        <charset val="128"/>
      </rPr>
      <t>+1</t>
    </r>
    <phoneticPr fontId="2"/>
  </si>
  <si>
    <r>
      <t xml:space="preserve">   </t>
    </r>
    <r>
      <rPr>
        <sz val="9"/>
        <rFont val="ＭＳ Ｐ明朝"/>
        <family val="1"/>
        <charset val="128"/>
      </rPr>
      <t xml:space="preserve"> </t>
    </r>
    <r>
      <rPr>
        <sz val="8"/>
        <rFont val="ＭＳ Ｐ明朝"/>
        <family val="1"/>
        <charset val="128"/>
      </rPr>
      <t xml:space="preserve"> </t>
    </r>
    <r>
      <rPr>
        <sz val="7"/>
        <rFont val="ＭＳ Ｐ明朝"/>
        <family val="1"/>
        <charset val="128"/>
      </rPr>
      <t xml:space="preserve"> 2　相続人以外の人が受け取った退職手当金などについては､非課税となる金額はありませんので､その人は､その受け取った</t>
    </r>
    <rPh sb="8" eb="11">
      <t>ソウゾクニン</t>
    </rPh>
    <rPh sb="11" eb="13">
      <t>イガイ</t>
    </rPh>
    <rPh sb="14" eb="15">
      <t>ヒト</t>
    </rPh>
    <rPh sb="16" eb="17">
      <t>ウ</t>
    </rPh>
    <rPh sb="18" eb="19">
      <t>ト</t>
    </rPh>
    <rPh sb="21" eb="23">
      <t>タイショク</t>
    </rPh>
    <rPh sb="23" eb="25">
      <t>テアテ</t>
    </rPh>
    <rPh sb="25" eb="26">
      <t>キン</t>
    </rPh>
    <rPh sb="34" eb="37">
      <t>ヒカゼイ</t>
    </rPh>
    <rPh sb="40" eb="42">
      <t>キンガク</t>
    </rPh>
    <rPh sb="53" eb="54">
      <t>ヒト</t>
    </rPh>
    <rPh sb="58" eb="59">
      <t>ウ</t>
    </rPh>
    <rPh sb="60" eb="61">
      <t>ト</t>
    </rPh>
    <phoneticPr fontId="2"/>
  </si>
  <si>
    <t xml:space="preserve">    　　なりますので、その人は、次の２の該当欄に非課税となる金額と課税される金額とを記入します。</t>
    <rPh sb="15" eb="16">
      <t>ヒト</t>
    </rPh>
    <rPh sb="18" eb="19">
      <t>ツギ</t>
    </rPh>
    <rPh sb="22" eb="24">
      <t>ガイトウ</t>
    </rPh>
    <rPh sb="24" eb="25">
      <t>ラン</t>
    </rPh>
    <rPh sb="26" eb="29">
      <t>ヒカゼイ</t>
    </rPh>
    <rPh sb="32" eb="34">
      <t>キンガク</t>
    </rPh>
    <rPh sb="35" eb="37">
      <t>カゼイ</t>
    </rPh>
    <rPh sb="40" eb="42">
      <t>キンガク</t>
    </rPh>
    <rPh sb="44" eb="46">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</si>
  <si>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</si>
  <si>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相続税がかかる財産の明細書</t>
    <phoneticPr fontId="2"/>
  </si>
  <si>
    <t>(相続時精算課税適用財産を除きます。)</t>
    <phoneticPr fontId="2"/>
  </si>
  <si>
    <t>この表は、相続や遺贈によって取得した財産及び相続や遺贈によって取得したものとみなされる財産のうち、相続税のかかるものに</t>
    <phoneticPr fontId="2"/>
  </si>
  <si>
    <t>遺産の分割状況</t>
    <phoneticPr fontId="2"/>
  </si>
  <si>
    <t>区分</t>
    <phoneticPr fontId="2"/>
  </si>
  <si>
    <t>分割の日</t>
    <phoneticPr fontId="2"/>
  </si>
  <si>
    <t>財産の明細</t>
    <phoneticPr fontId="2"/>
  </si>
  <si>
    <t>分割が確定した財産</t>
    <phoneticPr fontId="2"/>
  </si>
  <si>
    <t>第
11
表</t>
    <rPh sb="5" eb="6">
      <t>ヒョウ</t>
    </rPh>
    <phoneticPr fontId="2"/>
  </si>
  <si>
    <t>・</t>
    <phoneticPr fontId="2"/>
  </si>
  <si>
    <t xml:space="preserve"> 　ついての明細を記入します。</t>
    <phoneticPr fontId="2"/>
  </si>
  <si>
    <t>所在場所等</t>
    <phoneticPr fontId="2"/>
  </si>
  <si>
    <t>利用区分、
銘柄等</t>
    <phoneticPr fontId="2"/>
  </si>
  <si>
    <t>価額</t>
    <phoneticPr fontId="2"/>
  </si>
  <si>
    <t>取得財産の
価額</t>
    <phoneticPr fontId="2"/>
  </si>
  <si>
    <t>円</t>
    <phoneticPr fontId="2"/>
  </si>
  <si>
    <t>円</t>
    <phoneticPr fontId="2"/>
  </si>
  <si>
    <t>1 全部分割</t>
    <phoneticPr fontId="2"/>
  </si>
  <si>
    <t>2 一部分割</t>
    <phoneticPr fontId="2"/>
  </si>
  <si>
    <t>3 全部未分割</t>
    <phoneticPr fontId="2"/>
  </si>
  <si>
    <t>数量</t>
    <phoneticPr fontId="2"/>
  </si>
  <si>
    <t>単価</t>
    <phoneticPr fontId="2"/>
  </si>
  <si>
    <t>固定資産税
評　価　額</t>
    <phoneticPr fontId="2"/>
  </si>
  <si>
    <t>倍数</t>
    <phoneticPr fontId="2"/>
  </si>
  <si>
    <t>合計表</t>
    <phoneticPr fontId="2"/>
  </si>
  <si>
    <t>財産を取得した人の氏名</t>
    <phoneticPr fontId="2"/>
  </si>
  <si>
    <t>分割財産の価額</t>
    <phoneticPr fontId="2"/>
  </si>
  <si>
    <t>未分割財産の価額</t>
    <phoneticPr fontId="2"/>
  </si>
  <si>
    <t>各人の取得財産の
価額　(①＋②)</t>
    <phoneticPr fontId="2"/>
  </si>
  <si>
    <t>①</t>
    <phoneticPr fontId="2"/>
  </si>
  <si>
    <t>③</t>
    <phoneticPr fontId="2"/>
  </si>
  <si>
    <t>(各人の合計)</t>
    <phoneticPr fontId="2"/>
  </si>
  <si>
    <t>(注)</t>
    <phoneticPr fontId="2"/>
  </si>
  <si>
    <t>(資４－20－12－1－Ａ４統一)</t>
    <rPh sb="1" eb="2">
      <t>シ</t>
    </rPh>
    <rPh sb="14" eb="16">
      <t>トウイツ</t>
    </rPh>
    <phoneticPr fontId="2"/>
  </si>
  <si>
    <t>種　類</t>
    <phoneticPr fontId="2"/>
  </si>
  <si>
    <t>細　目</t>
    <phoneticPr fontId="2"/>
  </si>
  <si>
    <t>　1　｢合計表｣の各人の③欄の金額を第1表のその人の｢取得財産の価額①｣欄に転記します。</t>
    <phoneticPr fontId="2"/>
  </si>
  <si>
    <r>
      <rPr>
        <sz val="6"/>
        <rFont val="ＭＳ 明朝"/>
        <family val="1"/>
        <charset val="128"/>
      </rPr>
      <t>　</t>
    </r>
    <r>
      <rPr>
        <sz val="7"/>
        <rFont val="ＭＳ 明朝"/>
        <family val="1"/>
        <charset val="128"/>
      </rPr>
      <t>2　｢財産の明細｣の｢価額｣欄は、財産の細目、種類ごとに小計及び計を付し、最後に合計を付して、それらの金額を第15表</t>
    </r>
    <phoneticPr fontId="2"/>
  </si>
  <si>
    <t>取得した人の
氏　　　　名</t>
    <phoneticPr fontId="2"/>
  </si>
  <si>
    <t>〃</t>
  </si>
  <si>
    <t>自用地</t>
    <phoneticPr fontId="2"/>
  </si>
  <si>
    <t>自用地
（居住用）</t>
    <phoneticPr fontId="2"/>
  </si>
  <si>
    <t>自用地
（事業用）</t>
    <phoneticPr fontId="2"/>
  </si>
  <si>
    <t>自用地
（その他）</t>
    <phoneticPr fontId="2"/>
  </si>
  <si>
    <t>自用地
（未利用地）</t>
    <phoneticPr fontId="2"/>
  </si>
  <si>
    <t>貸宅地</t>
    <phoneticPr fontId="2"/>
  </si>
  <si>
    <t>貸家建付地</t>
    <phoneticPr fontId="2"/>
  </si>
  <si>
    <t>普通山林</t>
    <phoneticPr fontId="2"/>
  </si>
  <si>
    <t>原　野</t>
    <phoneticPr fontId="2"/>
  </si>
  <si>
    <t>雑種地</t>
    <phoneticPr fontId="2"/>
  </si>
  <si>
    <t>自用家屋</t>
    <phoneticPr fontId="2"/>
  </si>
  <si>
    <t>貸　家</t>
    <phoneticPr fontId="2"/>
  </si>
  <si>
    <t>㎡</t>
    <phoneticPr fontId="2"/>
  </si>
  <si>
    <t>手持現金</t>
    <phoneticPr fontId="2"/>
  </si>
  <si>
    <t>普通預金</t>
    <phoneticPr fontId="2"/>
  </si>
  <si>
    <t>普通貯金</t>
    <phoneticPr fontId="2"/>
  </si>
  <si>
    <t>定期積金</t>
    <phoneticPr fontId="2"/>
  </si>
  <si>
    <t>家具等一式</t>
    <phoneticPr fontId="2"/>
  </si>
  <si>
    <t>電話加入権</t>
    <phoneticPr fontId="2"/>
  </si>
  <si>
    <t>代償金</t>
    <phoneticPr fontId="2"/>
  </si>
  <si>
    <t>相続時精算課税適用財産の明細書</t>
    <phoneticPr fontId="2"/>
  </si>
  <si>
    <t>相続時精算課税分の贈与税額控除額の計算書</t>
    <phoneticPr fontId="2"/>
  </si>
  <si>
    <t>　 記入します。</t>
    <phoneticPr fontId="2"/>
  </si>
  <si>
    <t>1　相続税の課税価格に加算する相続時精算課税適用財産の課税価格及び納付すべき相続税額　　　</t>
    <phoneticPr fontId="2"/>
  </si>
  <si>
    <t xml:space="preserve"> から控除すべき贈与税額の明細</t>
    <phoneticPr fontId="2"/>
  </si>
  <si>
    <t>①</t>
    <phoneticPr fontId="2"/>
  </si>
  <si>
    <t>③</t>
    <phoneticPr fontId="2"/>
  </si>
  <si>
    <t>④</t>
    <phoneticPr fontId="2"/>
  </si>
  <si>
    <t>番号</t>
    <phoneticPr fontId="2"/>
  </si>
  <si>
    <t>贈与を受けた
人の氏名</t>
    <phoneticPr fontId="2"/>
  </si>
  <si>
    <t>贈与を受けた
年分</t>
    <phoneticPr fontId="2"/>
  </si>
  <si>
    <t>贈与税の申告書を提
出した税務署の名称</t>
    <phoneticPr fontId="2"/>
  </si>
  <si>
    <t>⑦　課税価格
の合計額(④
の合計額）</t>
    <phoneticPr fontId="2"/>
  </si>
  <si>
    <t>⑧　贈与税額
の合計額(⑤
の合計額）　　</t>
    <phoneticPr fontId="2"/>
  </si>
  <si>
    <t>贈与を受け
た人ごとの
相続時精算
課税適用財
産の課税価
格及び贈与
税額の合計
額</t>
    <phoneticPr fontId="2"/>
  </si>
  <si>
    <t>　税選択届出書を提出した税務署の名称｣を記入してください。</t>
    <phoneticPr fontId="2"/>
  </si>
  <si>
    <t>　それぞれ転記します。</t>
    <phoneticPr fontId="2"/>
  </si>
  <si>
    <t>2　相続時精算課税適用財産（１の④）の明細</t>
    <phoneticPr fontId="2"/>
  </si>
  <si>
    <t>　　　(上記1の｢番号｣欄の番号に合わせて記入します。)</t>
    <phoneticPr fontId="2"/>
  </si>
  <si>
    <t>贈与を受けた
人の氏名</t>
    <phoneticPr fontId="2"/>
  </si>
  <si>
    <t>贈与
年月日</t>
    <phoneticPr fontId="2"/>
  </si>
  <si>
    <t>相続時精算課税適用財産の明細</t>
    <phoneticPr fontId="2"/>
  </si>
  <si>
    <t>種類</t>
    <phoneticPr fontId="2"/>
  </si>
  <si>
    <t>利用区分、
銘 柄 等</t>
    <phoneticPr fontId="2"/>
  </si>
  <si>
    <t>所在場所等</t>
    <phoneticPr fontId="2"/>
  </si>
  <si>
    <t>円</t>
    <phoneticPr fontId="2"/>
  </si>
  <si>
    <t>１　この明細は、被相続人である特定贈与者に係る贈与税の申告書第２表に基づき記入します。</t>
    <phoneticPr fontId="2"/>
  </si>
  <si>
    <t>２　③の｢価額｣欄には、被相続人である特定贈与者に係る贈与税の申告書第２表の「財産の価額｣欄の金額を記入</t>
    <phoneticPr fontId="2"/>
  </si>
  <si>
    <t>　します。ただし、特定事業用資産の特例の適用を受ける場合には、第11・11の２表の付表３の⑦欄の金額と⑦欄の</t>
    <phoneticPr fontId="2"/>
  </si>
  <si>
    <t>　金額に係る第11・11の２表の付表３の２の⑲欄の金額の合計額を、特定計画山林の特例の適用を受ける場合には、</t>
    <phoneticPr fontId="2"/>
  </si>
  <si>
    <r>
      <rPr>
        <sz val="9"/>
        <rFont val="ＭＳ 明朝"/>
        <family val="1"/>
        <charset val="128"/>
      </rPr>
      <t>　</t>
    </r>
    <r>
      <rPr>
        <sz val="7"/>
        <rFont val="ＭＳ 明朝"/>
        <family val="1"/>
        <charset val="128"/>
      </rPr>
      <t>記入します。</t>
    </r>
    <phoneticPr fontId="2"/>
  </si>
  <si>
    <t>　　⑤のうち贈与税
　額に係る外国税額
　控除額</t>
    <phoneticPr fontId="2"/>
  </si>
  <si>
    <r>
      <rPr>
        <sz val="8"/>
        <rFont val="ＭＳ ゴシック"/>
        <family val="3"/>
        <charset val="128"/>
      </rPr>
      <t>⑨</t>
    </r>
    <r>
      <rPr>
        <sz val="7"/>
        <rFont val="ＭＳ ゴシック"/>
        <family val="3"/>
        <charset val="128"/>
      </rPr>
      <t xml:space="preserve"> ⑧のうち贈
 与税額に係る
 外国税額控除
 額の合計額
(⑥の合計額)</t>
    </r>
    <phoneticPr fontId="2"/>
  </si>
  <si>
    <t>１　 相続時精算課税に係る贈与をした被相続人がその贈与をした年の中途に死亡した場合の③欄は「相続時精算課</t>
    <phoneticPr fontId="2"/>
  </si>
  <si>
    <t>２　 ④欄の金額は、下記２の③の｢価額｣欄の金額に基づき記入します。</t>
    <phoneticPr fontId="2"/>
  </si>
  <si>
    <t>４　 各人の⑧欄の金額を第１表のその人の「相続時精算課税分の贈与税額控除額⑳」欄に転記します。</t>
    <phoneticPr fontId="2"/>
  </si>
  <si>
    <r>
      <rPr>
        <sz val="6"/>
        <rFont val="ＭＳ 明朝"/>
        <family val="1"/>
        <charset val="128"/>
      </rPr>
      <t>　</t>
    </r>
    <r>
      <rPr>
        <sz val="6.5"/>
        <rFont val="ＭＳ 明朝"/>
        <family val="1"/>
        <charset val="128"/>
      </rPr>
      <t xml:space="preserve">　④の財産に係る贈与
</t>
    </r>
    <r>
      <rPr>
        <sz val="6"/>
        <rFont val="ＭＳ 明朝"/>
        <family val="1"/>
        <charset val="128"/>
      </rPr>
      <t>　</t>
    </r>
    <r>
      <rPr>
        <sz val="6.5"/>
        <rFont val="ＭＳ 明朝"/>
        <family val="1"/>
        <charset val="128"/>
      </rPr>
      <t xml:space="preserve">税額（贈与税の外国税
</t>
    </r>
    <r>
      <rPr>
        <sz val="6"/>
        <rFont val="ＭＳ 明朝"/>
        <family val="1"/>
        <charset val="128"/>
      </rPr>
      <t>　</t>
    </r>
    <r>
      <rPr>
        <sz val="6.5"/>
        <rFont val="ＭＳ 明朝"/>
        <family val="1"/>
        <charset val="128"/>
      </rPr>
      <t>額控除前の金額）</t>
    </r>
    <phoneticPr fontId="2"/>
  </si>
  <si>
    <t xml:space="preserve"> 　②の年分に被相続人から相続
 時精算課税に係る贈与を受けた
 財産の価額の合計額(課税価格)</t>
    <phoneticPr fontId="2"/>
  </si>
  <si>
    <t>　第11・11の２表の付表４の「２　特定受贈森林経営計画対象山林である選択特定計画山林の明細｣の④欄の金額を</t>
    <rPh sb="24" eb="26">
      <t>ケイエイ</t>
    </rPh>
    <phoneticPr fontId="2"/>
  </si>
  <si>
    <t xml:space="preserve">  １　相続又は遺贈により一の宅地等を２人以上の相続人又は受遺者が取得している場合</t>
    <phoneticPr fontId="2"/>
  </si>
  <si>
    <t xml:space="preserve">  ２　一の宅地等の全部又は一部が、貸家建付地である場合において、貸家建付地の評価額の計算上「賃貸割合」 が「１」でない場合</t>
    <phoneticPr fontId="2"/>
  </si>
  <si>
    <t>Ａ</t>
  </si>
  <si>
    <t>Ａ</t>
    <phoneticPr fontId="2"/>
  </si>
  <si>
    <t>Ｂ</t>
  </si>
  <si>
    <t>Ｂ</t>
    <phoneticPr fontId="2"/>
  </si>
  <si>
    <t>Ｃ</t>
  </si>
  <si>
    <t>Ｃ</t>
    <phoneticPr fontId="2"/>
  </si>
  <si>
    <t>Ｄ</t>
  </si>
  <si>
    <t>Ｅ</t>
  </si>
  <si>
    <t>Ｅ</t>
    <phoneticPr fontId="2"/>
  </si>
  <si>
    <t>Ｆ</t>
  </si>
  <si>
    <t>　1　一の宅地等の所在地、面積及び評価額</t>
    <phoneticPr fontId="2"/>
  </si>
  <si>
    <t>宅地等の所在地</t>
    <phoneticPr fontId="2"/>
  </si>
  <si>
    <t>①宅地等の面積</t>
    <phoneticPr fontId="2"/>
  </si>
  <si>
    <t>相続開始の直前における宅地等の利用区分</t>
    <phoneticPr fontId="2"/>
  </si>
  <si>
    <t>面積（㎡）</t>
    <phoneticPr fontId="2"/>
  </si>
  <si>
    <t>②</t>
    <phoneticPr fontId="2"/>
  </si>
  <si>
    <t>①のうち特定同族会社の事業（貸付事業を除きます。）の用に供されていた宅地等</t>
    <phoneticPr fontId="2"/>
  </si>
  <si>
    <t>①のうち被相続人等の貸付事業の用に供されていた宅地等
(相続開始の時において継続的に貸付事業の用に供されていると認められる部分の敷地)</t>
    <phoneticPr fontId="2"/>
  </si>
  <si>
    <t>　一の宅地等について、宅地等の「所在地｣、｢面積」及び相続開始の直前における宅地等の利用区分に応じて「面積」及び「評価額」を記入します。</t>
    <phoneticPr fontId="2"/>
  </si>
  <si>
    <t>　2　一の宅地等の取得者ごとの面積及び評価額</t>
    <phoneticPr fontId="2"/>
  </si>
  <si>
    <t>上記のＡからＦまでの宅地等の「面積」及び「評価額」を、宅地等の取得者ごとに記入します。</t>
    <phoneticPr fontId="2"/>
  </si>
  <si>
    <t>⑴　「持分割合」欄は、宅地等の取得者が相続又は遺贈により取得した持分割合を記入します。一の宅地等を１人で取得した場合には、「１/１」と</t>
    <phoneticPr fontId="2"/>
  </si>
  <si>
    <t>⑵　「 1 持分に応じた宅地等」は、上記のＡからＦまでに記入した一の宅地等の「面積」及び「評価額」を「持分割合」を用いてあん分して計算</t>
    <phoneticPr fontId="2"/>
  </si>
  <si>
    <t>　選択する部分を記入します。なおＢの宅地等の場合は、上段に「特定同族会社事業用宅地等」として選択する部分の、下段に「貸付事業用宅地等」</t>
    <phoneticPr fontId="2"/>
  </si>
  <si>
    <t>　　「２　左記の宅地等のうち選択特例対象宅地等」に記入した宅地等の「面積」及び「評価額」は、「申告書第11・11の２表の付表１」の「２小規模</t>
    <phoneticPr fontId="2"/>
  </si>
  <si>
    <t>⑷　「３ 特例の対象とならない宅地等（１－２）」には、「１　 持分に応じた宅地等」のうち「２　左記の宅地等のうち選択特例対象宅地等」欄に</t>
    <phoneticPr fontId="2"/>
  </si>
  <si>
    <t>　宅地等の明細」 の「③取得者の持分に応ずる宅地等の面積」欄及び「④取得者の持分に応ずる宅地等の価額」欄に転記します。</t>
    <phoneticPr fontId="2"/>
  </si>
  <si>
    <t>　記入した以外の宅地等について記入します。この欄に記入した「面積」及び「評価額」は、申告書第11表に転記します。</t>
    <phoneticPr fontId="2"/>
  </si>
  <si>
    <t>⑶　「２　左記の宅地等のうち選択特例対象宅地等」は、「１　持分に応じた宅地等」に記入した「面積」及び「評価額」のうち、特例の対象として</t>
    <phoneticPr fontId="2"/>
  </si>
  <si>
    <t>宅地等の取得者氏名</t>
    <phoneticPr fontId="2"/>
  </si>
  <si>
    <t>１　持分に応じた宅地等</t>
    <phoneticPr fontId="2"/>
  </si>
  <si>
    <t>２　左記の宅地等のうち選択特例対象宅地等</t>
    <phoneticPr fontId="2"/>
  </si>
  <si>
    <t>３　特例の対象とならない宅地等（１−２）</t>
    <phoneticPr fontId="2"/>
  </si>
  <si>
    <t>面積（㎡）</t>
    <phoneticPr fontId="2"/>
  </si>
  <si>
    <t>評価額（円）</t>
    <phoneticPr fontId="2"/>
  </si>
  <si>
    <t>評価額（円）</t>
    <phoneticPr fontId="2"/>
  </si>
  <si>
    <t>②×⑭</t>
    <phoneticPr fontId="2"/>
  </si>
  <si>
    <t>⑤×⑭</t>
    <phoneticPr fontId="2"/>
  </si>
  <si>
    <t>⑦×⑭</t>
    <phoneticPr fontId="2"/>
  </si>
  <si>
    <t>⑨×⑭</t>
    <phoneticPr fontId="2"/>
  </si>
  <si>
    <t>⑩×⑭</t>
    <phoneticPr fontId="2"/>
  </si>
  <si>
    <t>⑪×⑭</t>
    <phoneticPr fontId="2"/>
  </si>
  <si>
    <t>⑫×⑭</t>
    <phoneticPr fontId="2"/>
  </si>
  <si>
    <t>⑬×⑭</t>
    <phoneticPr fontId="2"/>
  </si>
  <si>
    <t xml:space="preserve"> ⑭　持分割合</t>
    <phoneticPr fontId="2"/>
  </si>
  <si>
    <t xml:space="preserve"> ⑮　持分割合</t>
    <phoneticPr fontId="2"/>
  </si>
  <si>
    <t>②×⑮</t>
    <phoneticPr fontId="2"/>
  </si>
  <si>
    <t>③×⑮</t>
    <phoneticPr fontId="2"/>
  </si>
  <si>
    <t>④×⑮</t>
    <phoneticPr fontId="2"/>
  </si>
  <si>
    <t>⑤×⑮</t>
    <phoneticPr fontId="2"/>
  </si>
  <si>
    <t>⑥×⑮</t>
    <phoneticPr fontId="2"/>
  </si>
  <si>
    <t>⑦×⑮</t>
    <phoneticPr fontId="2"/>
  </si>
  <si>
    <t>⑧×⑮</t>
    <phoneticPr fontId="2"/>
  </si>
  <si>
    <t>⑨×⑮</t>
    <phoneticPr fontId="2"/>
  </si>
  <si>
    <t>⑩×⑮</t>
    <phoneticPr fontId="2"/>
  </si>
  <si>
    <t>⑪×⑮</t>
    <phoneticPr fontId="2"/>
  </si>
  <si>
    <t>⑫×⑮</t>
    <phoneticPr fontId="2"/>
  </si>
  <si>
    <t>⑬×⑮</t>
    <phoneticPr fontId="2"/>
  </si>
  <si>
    <t>1　特例の適用にあたっての同意</t>
    <phoneticPr fontId="2"/>
  </si>
  <si>
    <t>（注）　</t>
    <phoneticPr fontId="2"/>
  </si>
  <si>
    <t xml:space="preserve"> 「小規模宅地等の特例」、「特定計画山林の特例」又は「特定事業用資産の特例」の対象となり得る財産を取得した全ての</t>
    <phoneticPr fontId="2"/>
  </si>
  <si>
    <t>人の同意が必要です。</t>
    <phoneticPr fontId="2"/>
  </si>
  <si>
    <t>2　特例の適用を受ける財産の明細</t>
    <phoneticPr fontId="2"/>
  </si>
  <si>
    <t>第11・11の2表の付表4の「1　特定森林経営計画対象山林である選択特定計画山林の明細」又は「2　特定受贈森林経営</t>
    <phoneticPr fontId="2"/>
  </si>
  <si>
    <t xml:space="preserve"> (1)　小規模宅地等の明細</t>
    <phoneticPr fontId="2"/>
  </si>
  <si>
    <t xml:space="preserve"> (2)　特定受贈同族会社株式等である選択特定事業用資産の明細</t>
    <phoneticPr fontId="2"/>
  </si>
  <si>
    <t xml:space="preserve"> (3)　特定（受贈）森林経営計画対象山林である選択特定計画山林の明細</t>
    <phoneticPr fontId="2"/>
  </si>
  <si>
    <t>特例の適用を受ける財産の明細の番号を○で囲んでください。</t>
    <phoneticPr fontId="2"/>
  </si>
  <si>
    <t>第11・11の2表の付表3のとおり。</t>
    <phoneticPr fontId="2"/>
  </si>
  <si>
    <t>　　計画対象山林である選択特定計画山林の明細」のとおり。　</t>
    <phoneticPr fontId="2"/>
  </si>
  <si>
    <t>3　特定計画山林の特例の対象となる特定計画山林等の調整限度額の計算</t>
    <phoneticPr fontId="2"/>
  </si>
  <si>
    <t>限度面積</t>
    <phoneticPr fontId="2"/>
  </si>
  <si>
    <t>特例の適用を受ける面積
（裏面2参照）</t>
    <phoneticPr fontId="2"/>
  </si>
  <si>
    <t>特例適用残面積
（①−②）</t>
    <phoneticPr fontId="2"/>
  </si>
  <si>
    <t>④</t>
  </si>
  <si>
    <t>⑦</t>
  </si>
  <si>
    <t>欄の金額））</t>
    <phoneticPr fontId="2"/>
  </si>
  <si>
    <t>⑤のうち特例の適用を受け
る価額（第11・11の2表の
付表3の特定受贈同族会社
株式等である選択特定事業
用資産の価額の合計額（⑧</t>
    <phoneticPr fontId="2"/>
  </si>
  <si>
    <t>族会社株式等の調整限度額</t>
    <phoneticPr fontId="2"/>
  </si>
  <si>
    <t>特例の対象となる特定受贈同</t>
    <phoneticPr fontId="2"/>
  </si>
  <si>
    <t>※　10億円を超える場合は</t>
    <phoneticPr fontId="2"/>
  </si>
  <si>
    <t>特定事業用資産の特例の対</t>
    <phoneticPr fontId="2"/>
  </si>
  <si>
    <t>象として選択することので</t>
    <phoneticPr fontId="2"/>
  </si>
  <si>
    <t>きる特定受贈同族会社株式</t>
    <phoneticPr fontId="2"/>
  </si>
  <si>
    <t>等に係る各法人の株式（出</t>
    <phoneticPr fontId="2"/>
  </si>
  <si>
    <t>する金額の合計額</t>
    <phoneticPr fontId="2"/>
  </si>
  <si>
    <r>
      <t>資）の時価総額の</t>
    </r>
    <r>
      <rPr>
        <sz val="9"/>
        <rFont val="ＭＳ 明朝"/>
        <family val="1"/>
        <charset val="128"/>
      </rPr>
      <t>　</t>
    </r>
    <r>
      <rPr>
        <sz val="7"/>
        <rFont val="ＭＳ 明朝"/>
        <family val="1"/>
        <charset val="128"/>
      </rPr>
      <t>に相当</t>
    </r>
    <phoneticPr fontId="2"/>
  </si>
  <si>
    <t>　 10億円となります。</t>
    <phoneticPr fontId="2"/>
  </si>
  <si>
    <t xml:space="preserve">2  小規模宅地等の特例の適用がない場合には、⑤欄には④欄の金額を転記します。   </t>
    <phoneticPr fontId="2"/>
  </si>
  <si>
    <t xml:space="preserve"> (3)　特定計画山林の特例の対象となる特定（受贈）森林経営計画対象山林の調整限度額等の計算</t>
    <phoneticPr fontId="2"/>
  </si>
  <si>
    <t>⑨のうち特例の適用を受ける</t>
    <phoneticPr fontId="2"/>
  </si>
  <si>
    <t>価額（第11・11の2表の付表</t>
    <phoneticPr fontId="2"/>
  </si>
  <si>
    <t>4の「3　特定（受贈）森林</t>
    <phoneticPr fontId="2"/>
  </si>
  <si>
    <t>経営計画対象山林である選択</t>
    <phoneticPr fontId="2"/>
  </si>
  <si>
    <t>特定計画山林の価額の合計額」</t>
    <phoneticPr fontId="2"/>
  </si>
  <si>
    <r>
      <t>の</t>
    </r>
    <r>
      <rPr>
        <sz val="7"/>
        <rFont val="ＭＳ ゴシック"/>
        <family val="3"/>
        <charset val="128"/>
      </rPr>
      <t>「Ａ＋Ｂ」</t>
    </r>
    <r>
      <rPr>
        <sz val="7"/>
        <rFont val="ＭＳ 明朝"/>
        <family val="1"/>
        <charset val="128"/>
      </rPr>
      <t>欄の金額）</t>
    </r>
    <phoneticPr fontId="2"/>
  </si>
  <si>
    <t>特例の対象となる特定（受贈）</t>
    <phoneticPr fontId="2"/>
  </si>
  <si>
    <t>限度額</t>
    <phoneticPr fontId="2"/>
  </si>
  <si>
    <t>森林経営計画対象山林の調整</t>
    <phoneticPr fontId="2"/>
  </si>
  <si>
    <t>特定計画山林の特例の対象
として選択することのでき
る特定（受贈）森林経営計
画対象山林である立木又は</t>
    <phoneticPr fontId="2"/>
  </si>
  <si>
    <t xml:space="preserve">
</t>
    <phoneticPr fontId="2"/>
  </si>
  <si>
    <t>土地等の価額の合計額</t>
    <phoneticPr fontId="2"/>
  </si>
  <si>
    <t>（資４－20－12－３－６－Ａ４統一）</t>
  </si>
  <si>
    <t xml:space="preserve"> 用を受けることはできません。</t>
    <phoneticPr fontId="2"/>
  </si>
  <si>
    <t>第</t>
    <phoneticPr fontId="2"/>
  </si>
  <si>
    <t>特例の対象となり得る財産を取得した全ての人の氏名</t>
    <rPh sb="8" eb="9">
      <t>エ</t>
    </rPh>
    <phoneticPr fontId="2"/>
  </si>
  <si>
    <t>第11・11の2表の付表1の「2　小規模宅地等の明細」のとおり。</t>
    <phoneticPr fontId="2"/>
  </si>
  <si>
    <t>債務及び葬式費用の明細書</t>
    <phoneticPr fontId="2"/>
  </si>
  <si>
    <t>債務の明細</t>
    <phoneticPr fontId="2"/>
  </si>
  <si>
    <t>負担することが確定した債務</t>
    <phoneticPr fontId="2"/>
  </si>
  <si>
    <t>種　類</t>
    <phoneticPr fontId="2"/>
  </si>
  <si>
    <t>細　目</t>
    <phoneticPr fontId="2"/>
  </si>
  <si>
    <t>債権者</t>
    <phoneticPr fontId="2"/>
  </si>
  <si>
    <t>氏名又は名称</t>
    <phoneticPr fontId="2"/>
  </si>
  <si>
    <t>住所又は所在地</t>
    <phoneticPr fontId="2"/>
  </si>
  <si>
    <t>発生年月日</t>
    <phoneticPr fontId="2"/>
  </si>
  <si>
    <t>弁済期限</t>
    <phoneticPr fontId="2"/>
  </si>
  <si>
    <t>負担する人
の氏名</t>
    <phoneticPr fontId="2"/>
  </si>
  <si>
    <t>負担する
金額</t>
    <phoneticPr fontId="2"/>
  </si>
  <si>
    <t>2 葬式費用の明細</t>
    <phoneticPr fontId="2"/>
  </si>
  <si>
    <t>負担することが確定した葬式費用</t>
    <phoneticPr fontId="2"/>
  </si>
  <si>
    <t>葬式費用の明細</t>
    <phoneticPr fontId="2"/>
  </si>
  <si>
    <t>　この表は、被相続人の葬式に要した費用について、その明細と負担する人の氏名及</t>
    <phoneticPr fontId="2"/>
  </si>
  <si>
    <t>び金額を記入します。</t>
    <phoneticPr fontId="2"/>
  </si>
  <si>
    <t>)</t>
    <phoneticPr fontId="2"/>
  </si>
  <si>
    <t>支払先</t>
    <phoneticPr fontId="2"/>
  </si>
  <si>
    <t>氏名又は名称</t>
    <phoneticPr fontId="2"/>
  </si>
  <si>
    <t>住所又は所在地</t>
    <phoneticPr fontId="2"/>
  </si>
  <si>
    <t>支払年月日</t>
    <phoneticPr fontId="2"/>
  </si>
  <si>
    <t>金額</t>
    <phoneticPr fontId="2"/>
  </si>
  <si>
    <t>金額</t>
    <phoneticPr fontId="2"/>
  </si>
  <si>
    <t>合計</t>
    <phoneticPr fontId="2"/>
  </si>
  <si>
    <t>(</t>
    <phoneticPr fontId="2"/>
  </si>
  <si>
    <t>円</t>
    <rPh sb="0" eb="1">
      <t>エン</t>
    </rPh>
    <phoneticPr fontId="2"/>
  </si>
  <si>
    <t>3 債務及び葬式費用の合計額</t>
    <phoneticPr fontId="2"/>
  </si>
  <si>
    <t>(各人の合計)</t>
    <phoneticPr fontId="2"/>
  </si>
  <si>
    <t>債務などを承継した人の氏名</t>
    <phoneticPr fontId="2"/>
  </si>
  <si>
    <t>円</t>
    <phoneticPr fontId="2"/>
  </si>
  <si>
    <t>円</t>
    <phoneticPr fontId="2"/>
  </si>
  <si>
    <t>計 (①＋②)</t>
    <phoneticPr fontId="2"/>
  </si>
  <si>
    <t>計 (④＋⑤)</t>
    <phoneticPr fontId="2"/>
  </si>
  <si>
    <t>債務</t>
    <phoneticPr fontId="2"/>
  </si>
  <si>
    <t>葬式費用</t>
    <phoneticPr fontId="2"/>
  </si>
  <si>
    <t>合　　　計　(③＋⑥)</t>
    <phoneticPr fontId="2"/>
  </si>
  <si>
    <t>①</t>
    <phoneticPr fontId="2"/>
  </si>
  <si>
    <t>②</t>
    <phoneticPr fontId="2"/>
  </si>
  <si>
    <t>③</t>
    <phoneticPr fontId="2"/>
  </si>
  <si>
    <t>④</t>
    <phoneticPr fontId="2"/>
  </si>
  <si>
    <t>⑤</t>
    <phoneticPr fontId="2"/>
  </si>
  <si>
    <t>⑥</t>
    <phoneticPr fontId="2"/>
  </si>
  <si>
    <t>⑦</t>
    <phoneticPr fontId="2"/>
  </si>
  <si>
    <t>負担することが確定
した債務</t>
    <rPh sb="12" eb="14">
      <t>サイム</t>
    </rPh>
    <phoneticPr fontId="2"/>
  </si>
  <si>
    <t>負担することが確定
していない債務</t>
    <rPh sb="15" eb="17">
      <t>サイム</t>
    </rPh>
    <phoneticPr fontId="2"/>
  </si>
  <si>
    <t>負担することが確定
した葬式費用</t>
    <rPh sb="12" eb="14">
      <t>ソウシキ</t>
    </rPh>
    <rPh sb="14" eb="16">
      <t>ヒヨウ</t>
    </rPh>
    <phoneticPr fontId="2"/>
  </si>
  <si>
    <t>負担することが確定
していない葬式費用</t>
    <rPh sb="15" eb="17">
      <t>ソウシキ</t>
    </rPh>
    <rPh sb="17" eb="19">
      <t>ヒヨウ</t>
    </rPh>
    <phoneticPr fontId="2"/>
  </si>
  <si>
    <t>(注)</t>
    <phoneticPr fontId="2"/>
  </si>
  <si>
    <t>　1　各人の⑦欄の金額を第1表のその人の「債務及び葬式費用の金額③」欄に転記します。</t>
    <phoneticPr fontId="2"/>
  </si>
  <si>
    <t>(資４－20－14－Ａ４統一)</t>
    <rPh sb="1" eb="2">
      <t>シ</t>
    </rPh>
    <rPh sb="12" eb="14">
      <t>トウイツ</t>
    </rPh>
    <phoneticPr fontId="2"/>
  </si>
  <si>
    <t>銀　行
借入金</t>
    <phoneticPr fontId="2"/>
  </si>
  <si>
    <t>未払金</t>
    <phoneticPr fontId="2"/>
  </si>
  <si>
    <t>公 租
公 課</t>
    <phoneticPr fontId="2"/>
  </si>
  <si>
    <t>買掛金</t>
    <phoneticPr fontId="2"/>
  </si>
  <si>
    <t>その他
の債務</t>
    <phoneticPr fontId="2"/>
  </si>
  <si>
    <t>〃</t>
    <phoneticPr fontId="2"/>
  </si>
  <si>
    <t>証　書
借入れ</t>
    <phoneticPr fontId="2"/>
  </si>
  <si>
    <t>未　払
医療費</t>
    <phoneticPr fontId="2"/>
  </si>
  <si>
    <t>所得税</t>
    <phoneticPr fontId="2"/>
  </si>
  <si>
    <t>住民税</t>
    <phoneticPr fontId="2"/>
  </si>
  <si>
    <t>固　定
資産税</t>
    <phoneticPr fontId="2"/>
  </si>
  <si>
    <t>〃</t>
    <phoneticPr fontId="2"/>
  </si>
  <si>
    <t>・</t>
    <phoneticPr fontId="2"/>
  </si>
  <si>
    <t>純資産価額に加算される暦年課税分の</t>
    <phoneticPr fontId="2"/>
  </si>
  <si>
    <t>贈与財産価額及び特定贈与財産価額</t>
    <phoneticPr fontId="2"/>
  </si>
  <si>
    <t>出資持分の定めのない法人などに遺贈した財産</t>
    <phoneticPr fontId="2"/>
  </si>
  <si>
    <t>被相続人</t>
    <phoneticPr fontId="2"/>
  </si>
  <si>
    <t>に被相続人から暦年課税に係る贈与によって取得した財産がある場合に記入します。</t>
    <phoneticPr fontId="2"/>
  </si>
  <si>
    <t>　相続税の課</t>
    <phoneticPr fontId="2"/>
  </si>
  <si>
    <t>（①－②）</t>
    <phoneticPr fontId="2"/>
  </si>
  <si>
    <r>
      <rPr>
        <sz val="6"/>
        <rFont val="ＭＳ 明朝"/>
        <family val="1"/>
        <charset val="128"/>
      </rPr>
      <t xml:space="preserve"> </t>
    </r>
    <r>
      <rPr>
        <sz val="7"/>
        <rFont val="ＭＳ 明朝"/>
        <family val="1"/>
        <charset val="128"/>
      </rPr>
      <t>税価格に加算</t>
    </r>
    <phoneticPr fontId="2"/>
  </si>
  <si>
    <t>相続開始前３年以内に暦年課税に係る贈与を受けた財産の明細</t>
    <phoneticPr fontId="2"/>
  </si>
  <si>
    <t>（各人の合計）</t>
    <phoneticPr fontId="2"/>
  </si>
  <si>
    <t>贈与を受けた
人ごとの③欄
の合計額</t>
    <phoneticPr fontId="2"/>
  </si>
  <si>
    <t>上記「②」欄において、相続開始の年に被相続人から贈与によって取得した居住用不動産や金銭の全部又は一部</t>
    <phoneticPr fontId="2"/>
  </si>
  <si>
    <t>の記入をすることにより確認します。</t>
    <phoneticPr fontId="2"/>
  </si>
  <si>
    <t>を特定贈与財産としている場合には、次の事項について、「（受贈配偶者）」及び「(受贈財産の番号）」の欄に所定</t>
    <phoneticPr fontId="2"/>
  </si>
  <si>
    <t>（受贈配偶者）</t>
    <phoneticPr fontId="2"/>
  </si>
  <si>
    <t>（受贈財産の番号）</t>
    <phoneticPr fontId="2"/>
  </si>
  <si>
    <t>第14表</t>
    <phoneticPr fontId="2"/>
  </si>
  <si>
    <t>私</t>
    <phoneticPr fontId="2"/>
  </si>
  <si>
    <t>は、相続開始の年に被相続人から贈与によって取得した上記</t>
    <phoneticPr fontId="2"/>
  </si>
  <si>
    <t>の特定贈与財産の価</t>
    <phoneticPr fontId="2"/>
  </si>
  <si>
    <t>額については贈与税の課税価格に算入します。</t>
    <phoneticPr fontId="2"/>
  </si>
  <si>
    <t>　この表は、被相続人が人格のない社団又は財団や学校法人、社会福祉法人、宗教法人などの出資持分の定め</t>
    <phoneticPr fontId="2"/>
  </si>
  <si>
    <t>遺贈した財産の明細</t>
    <phoneticPr fontId="2"/>
  </si>
  <si>
    <t>出資持分の定めのない法人などの所在地、名称</t>
    <phoneticPr fontId="2"/>
  </si>
  <si>
    <t>種  類</t>
    <phoneticPr fontId="2"/>
  </si>
  <si>
    <t>細  目</t>
    <phoneticPr fontId="2"/>
  </si>
  <si>
    <t>数  量</t>
    <phoneticPr fontId="2"/>
  </si>
  <si>
    <t>④ 金　 額</t>
    <phoneticPr fontId="2"/>
  </si>
  <si>
    <t>細     目</t>
    <phoneticPr fontId="2"/>
  </si>
  <si>
    <t>種   類</t>
    <phoneticPr fontId="2"/>
  </si>
  <si>
    <t>数    量</t>
    <phoneticPr fontId="2"/>
  </si>
  <si>
    <t>数   量</t>
    <phoneticPr fontId="2"/>
  </si>
  <si>
    <t>寄附（支出）した財産の明細</t>
    <phoneticPr fontId="2"/>
  </si>
  <si>
    <t>公益法人等の所在地・名称
(公益信託の受託者及び名称)</t>
    <phoneticPr fontId="2"/>
  </si>
  <si>
    <t xml:space="preserve"> 寄附（支出）をした
 相続人等の氏名</t>
    <phoneticPr fontId="2"/>
  </si>
  <si>
    <t>寄附
（支出）
年月日</t>
    <phoneticPr fontId="2"/>
  </si>
  <si>
    <t>（注）　この特例の適用を受ける場合には、期限内申告書に一定の受領書、証明書類等の添付が必要です。</t>
    <phoneticPr fontId="2"/>
  </si>
  <si>
    <t>（資４－20－15－Ａ４統一）</t>
    <phoneticPr fontId="2"/>
  </si>
  <si>
    <t>私は、下記に掲げる相続財産を、相続税の申告期限までに、</t>
    <phoneticPr fontId="2"/>
  </si>
  <si>
    <t>　　適用を受けます。</t>
    <phoneticPr fontId="2"/>
  </si>
  <si>
    <t>の明細書</t>
    <phoneticPr fontId="2"/>
  </si>
  <si>
    <r>
      <t>　この表は、相続、遺贈や相続時精算課税に係る贈与によって財産を取得した人</t>
    </r>
    <r>
      <rPr>
        <sz val="6"/>
        <rFont val="ＭＳ 明朝"/>
        <family val="1"/>
        <charset val="128"/>
      </rPr>
      <t>（注）</t>
    </r>
    <r>
      <rPr>
        <sz val="8"/>
        <rFont val="ＭＳ 明朝"/>
        <family val="1"/>
        <charset val="128"/>
      </rPr>
      <t>が、その相続開始前３年以内</t>
    </r>
    <phoneticPr fontId="2"/>
  </si>
  <si>
    <t>番　号</t>
    <phoneticPr fontId="2"/>
  </si>
  <si>
    <t>① 価 　額</t>
    <phoneticPr fontId="2"/>
  </si>
  <si>
    <r>
      <t xml:space="preserve"> さ</t>
    </r>
    <r>
      <rPr>
        <sz val="4"/>
        <rFont val="ＭＳ 明朝"/>
        <family val="1"/>
        <charset val="128"/>
      </rPr>
      <t xml:space="preserve"> </t>
    </r>
    <r>
      <rPr>
        <sz val="7"/>
        <rFont val="ＭＳ 明朝"/>
        <family val="1"/>
        <charset val="128"/>
      </rPr>
      <t>れ</t>
    </r>
    <r>
      <rPr>
        <sz val="4"/>
        <rFont val="ＭＳ 明朝"/>
        <family val="1"/>
        <charset val="128"/>
      </rPr>
      <t xml:space="preserve"> </t>
    </r>
    <r>
      <rPr>
        <sz val="7"/>
        <rFont val="ＭＳ 明朝"/>
        <family val="1"/>
        <charset val="128"/>
      </rPr>
      <t>る</t>
    </r>
    <r>
      <rPr>
        <sz val="4"/>
        <rFont val="ＭＳ 明朝"/>
        <family val="1"/>
        <charset val="128"/>
      </rPr>
      <t xml:space="preserve"> </t>
    </r>
    <r>
      <rPr>
        <sz val="7"/>
        <rFont val="ＭＳ 明朝"/>
        <family val="1"/>
        <charset val="128"/>
      </rPr>
      <t>価</t>
    </r>
    <r>
      <rPr>
        <sz val="4"/>
        <rFont val="ＭＳ 明朝"/>
        <family val="1"/>
        <charset val="128"/>
      </rPr>
      <t xml:space="preserve"> </t>
    </r>
    <r>
      <rPr>
        <sz val="7"/>
        <rFont val="ＭＳ 明朝"/>
        <family val="1"/>
        <charset val="128"/>
      </rPr>
      <t>額</t>
    </r>
    <phoneticPr fontId="2"/>
  </si>
  <si>
    <t>のない法人に遺贈した財産のうち、相続税がかからないものの明細を記入します。</t>
    <phoneticPr fontId="2"/>
  </si>
  <si>
    <t>　3　特定の公益法人などに寄附した相続財産又は特定公益信託のために支出した相続財産の明細</t>
    <phoneticPr fontId="2"/>
  </si>
  <si>
    <t>　2　出資持分の定めのない法人などに遺贈した財産の明細</t>
    <phoneticPr fontId="2"/>
  </si>
  <si>
    <t>1　純資産価額に加算される暦年課税分の贈与財産価額及び特定贈与財産価額の明細</t>
    <phoneticPr fontId="2"/>
  </si>
  <si>
    <t>　なお、私は、相続開始の年の前年以前に被相続人からの贈与について相続税法第21条の６第１項の規定の適</t>
    <phoneticPr fontId="2"/>
  </si>
  <si>
    <t>用を受けていません。</t>
    <phoneticPr fontId="2"/>
  </si>
  <si>
    <t>（2） 租税特別措置法施行令第40条の4第3項の要件に該当する特定公益信託の信託財産とするために支出しましたので、租税特別措置法第70条第3項の規定の</t>
    <phoneticPr fontId="2"/>
  </si>
  <si>
    <t>相続税額の加算金額の計算書</t>
    <phoneticPr fontId="2"/>
  </si>
  <si>
    <t>（注）一親等の血族であっても相続税額の加算の対象となる場合があります。詳しくは「相続税の申告のしかた」をご覧ください。</t>
    <phoneticPr fontId="2"/>
  </si>
  <si>
    <t>⑤</t>
    <phoneticPr fontId="2"/>
  </si>
  <si>
    <t>加算の対象となる人の氏名</t>
    <phoneticPr fontId="2"/>
  </si>
  <si>
    <t>被相続人の一親等の血族であっ
た期間内にその被相続人から相
続時精算課税に係る贈与によっ</t>
    <phoneticPr fontId="2"/>
  </si>
  <si>
    <t>て取得した財産の価額</t>
    <phoneticPr fontId="2"/>
  </si>
  <si>
    <t>⑤）</t>
    <phoneticPr fontId="2"/>
  </si>
  <si>
    <t>等）があった場合に記入します。
続柄に変更（養子縁組の解消
開始の時までに被相続人との
受けている人で、かつ、相続
相続時精算課税に係る贈与を</t>
    <phoneticPr fontId="2"/>
  </si>
  <si>
    <t xml:space="preserve"> 各人の税額控除前の相続税額
（第１表⑨又は第１表⑩の金額）</t>
    <phoneticPr fontId="2"/>
  </si>
  <si>
    <t>　債務及び葬式費用の金額
 （第１表の③）</t>
    <phoneticPr fontId="2"/>
  </si>
  <si>
    <t>（第１表の⑤）</t>
    <phoneticPr fontId="2"/>
  </si>
  <si>
    <t xml:space="preserve"> 加算の対象とならない相続税額</t>
    <phoneticPr fontId="2"/>
  </si>
  <si>
    <t>（資４－20－５－１－Ａ４統一）</t>
    <phoneticPr fontId="2"/>
  </si>
  <si>
    <t xml:space="preserve">  各人の税額控除前の相続税額
（第１表⑨又は第１表⑩の金額）</t>
    <phoneticPr fontId="2"/>
  </si>
  <si>
    <r>
      <rPr>
        <sz val="5.5"/>
        <rFont val="ＭＳ 明朝"/>
        <family val="1"/>
        <charset val="128"/>
      </rPr>
      <t>加算の対象とならない相続税額</t>
    </r>
    <r>
      <rPr>
        <sz val="6"/>
        <rFont val="ＭＳ 明朝"/>
        <family val="1"/>
        <charset val="128"/>
      </rPr>
      <t xml:space="preserve">
（①×②÷③）</t>
    </r>
    <phoneticPr fontId="2"/>
  </si>
  <si>
    <t xml:space="preserve"> 被相続人から相続、遺贈や相続時精算課
 税に係る贈与によって取得した財産で相
 続税の課税価格に算入された財産の価額</t>
    <phoneticPr fontId="2"/>
  </si>
  <si>
    <t>被相続人から相続、遺贈や相続
時精算課税に係る贈与によって
取得した財産などで相続税の課
税価格に算入された財産の価額
（第1表①+第1表②+第1表</t>
    <phoneticPr fontId="2"/>
  </si>
  <si>
    <t>（注） １　相続時精算課税適用者である孫が相続開始の時までに被相続人の養子となった場合は、「相続時精算課税に係る贈与を受けている人で、</t>
    <phoneticPr fontId="2"/>
  </si>
  <si>
    <t>配偶者の税額軽減額の計算書</t>
    <phoneticPr fontId="2"/>
  </si>
  <si>
    <t xml:space="preserve"> 私は、相続税法第19条の2第1項の規定による配偶者の税額軽減の適用を受けます。</t>
    <phoneticPr fontId="2"/>
  </si>
  <si>
    <t>　  この表は、①被相続人から相続、遺贈や相続時精算課税に係る贈与によって財産を取得した人のうちに農業</t>
    <phoneticPr fontId="2"/>
  </si>
  <si>
    <t>　相続人がいない場合又は②配偶者が農業相続人である場合に記入します。</t>
    <phoneticPr fontId="2"/>
  </si>
  <si>
    <t>課税価格の合計額のうち配
偶者の法定相続分相当額</t>
    <phoneticPr fontId="2"/>
  </si>
  <si>
    <t>,000</t>
    <phoneticPr fontId="2"/>
  </si>
  <si>
    <t>円 ×</t>
    <rPh sb="0" eb="1">
      <t>エン</t>
    </rPh>
    <phoneticPr fontId="2"/>
  </si>
  <si>
    <t>上記の金額が16,000万円に満たない場合には、16,000万円</t>
    <phoneticPr fontId="2"/>
  </si>
  <si>
    <t>(第１表のⒶの金額)</t>
    <phoneticPr fontId="2"/>
  </si>
  <si>
    <r>
      <t>配</t>
    </r>
    <r>
      <rPr>
        <sz val="4"/>
        <rFont val="ＭＳ 明朝"/>
        <family val="1"/>
        <charset val="128"/>
      </rPr>
      <t xml:space="preserve"> </t>
    </r>
    <r>
      <rPr>
        <sz val="7"/>
        <rFont val="ＭＳ 明朝"/>
        <family val="1"/>
        <charset val="128"/>
      </rPr>
      <t>偶</t>
    </r>
    <r>
      <rPr>
        <sz val="4"/>
        <rFont val="ＭＳ 明朝"/>
        <family val="1"/>
        <charset val="128"/>
      </rPr>
      <t xml:space="preserve"> </t>
    </r>
    <r>
      <rPr>
        <sz val="7"/>
        <rFont val="ＭＳ 明朝"/>
        <family val="1"/>
        <charset val="128"/>
      </rPr>
      <t>者</t>
    </r>
    <r>
      <rPr>
        <sz val="4"/>
        <rFont val="ＭＳ 明朝"/>
        <family val="1"/>
        <charset val="128"/>
      </rPr>
      <t xml:space="preserve"> </t>
    </r>
    <r>
      <rPr>
        <sz val="7"/>
        <rFont val="ＭＳ 明朝"/>
        <family val="1"/>
        <charset val="128"/>
      </rPr>
      <t>の
法定相続分</t>
    </r>
    <phoneticPr fontId="2"/>
  </si>
  <si>
    <t>②</t>
    <phoneticPr fontId="2"/>
  </si>
  <si>
    <t>①</t>
    <phoneticPr fontId="2"/>
  </si>
  <si>
    <t>分割財産の価額
(第11表の配偶
者の①の金額）</t>
    <phoneticPr fontId="2"/>
  </si>
  <si>
    <t>配偶者の
税額軽減
額を計算
する場合
の課税
価格</t>
    <phoneticPr fontId="2"/>
  </si>
  <si>
    <t>分割財産の価額から控除する債務及び葬式費用の金額</t>
    <phoneticPr fontId="2"/>
  </si>
  <si>
    <t>⑦</t>
    <phoneticPr fontId="2"/>
  </si>
  <si>
    <t>⑩</t>
    <phoneticPr fontId="2"/>
  </si>
  <si>
    <t>相　続　税　の　総　額
(第１表の⑦の金額)</t>
    <phoneticPr fontId="2"/>
  </si>
  <si>
    <t>㋑の金額と⑥の金額とのう
ちいずれか少ない方の金額</t>
    <phoneticPr fontId="2"/>
  </si>
  <si>
    <t>課 税 価 格 の 合 計 額
（第１表のⒶの金額）</t>
    <phoneticPr fontId="2"/>
  </si>
  <si>
    <t>配偶者の税額軽減の基と
なる金額（⑦×⑧÷⑨）</t>
    <phoneticPr fontId="2"/>
  </si>
  <si>
    <t>（注） ㋩の金額を第１表の配偶者の「配偶者の税額軽減額⑬」欄に転記します。</t>
    <phoneticPr fontId="2"/>
  </si>
  <si>
    <t>㋺</t>
    <phoneticPr fontId="2"/>
  </si>
  <si>
    <t>配偶者の税額軽減額</t>
    <phoneticPr fontId="2"/>
  </si>
  <si>
    <t>（⑩の金額と㋺の金額とのうちいずれか少ない方の金額）</t>
    <phoneticPr fontId="2"/>
  </si>
  <si>
    <t>配偶者の税額軽減の限度額</t>
    <phoneticPr fontId="2"/>
  </si>
  <si>
    <t>）</t>
    <phoneticPr fontId="2"/>
  </si>
  <si>
    <t>―</t>
    <phoneticPr fontId="2"/>
  </si>
  <si>
    <t>（第１表の配偶者の⑨又は⑩の金額）</t>
    <phoneticPr fontId="2"/>
  </si>
  <si>
    <t>（第１表の配偶者の⑫の金額）</t>
    <phoneticPr fontId="2"/>
  </si>
  <si>
    <t>未分割財産の価
額（第11表の配
偶者の②の金額）</t>
    <phoneticPr fontId="2"/>
  </si>
  <si>
    <t>純資産価額に加
算される暦年課
税分の贈与財産
価額（第１表の
配偶者の⑤の金</t>
    <phoneticPr fontId="2"/>
  </si>
  <si>
    <r>
      <t xml:space="preserve">（①－④＋⑤）
の金額（⑤の金
額より小さいと
きは⑤の金額）
</t>
    </r>
    <r>
      <rPr>
        <sz val="7"/>
        <rFont val="ＭＳ ゴシック"/>
        <family val="3"/>
        <charset val="128"/>
      </rPr>
      <t xml:space="preserve"> （1,000円未満</t>
    </r>
    <phoneticPr fontId="2"/>
  </si>
  <si>
    <t>（②－③）の金
額（③の金額が
②の金額より大</t>
    <phoneticPr fontId="2"/>
  </si>
  <si>
    <t>のうちに農業相続人がいる場合で、かつ、その農業相続人が配偶者以外の場合に記入します。</t>
    <phoneticPr fontId="2"/>
  </si>
  <si>
    <t>　この表は、被相続人から相続、遺贈や相続時精算課税に係る贈与によって財産を取得した人</t>
    <phoneticPr fontId="2"/>
  </si>
  <si>
    <t>(第３表のⒶの金額)</t>
    <phoneticPr fontId="2"/>
  </si>
  <si>
    <t>⑯</t>
    <phoneticPr fontId="2"/>
  </si>
  <si>
    <t>（⑫－⑬）の金
額（⑬の金額が
⑫の金額より大</t>
    <phoneticPr fontId="2"/>
  </si>
  <si>
    <t>※</t>
    <phoneticPr fontId="2"/>
  </si>
  <si>
    <t>相　続　税　の　総　額
(第３表の⑦の金額)</t>
    <phoneticPr fontId="2"/>
  </si>
  <si>
    <t>⑰</t>
    <phoneticPr fontId="2"/>
  </si>
  <si>
    <t>⑲</t>
    <phoneticPr fontId="2"/>
  </si>
  <si>
    <t>㋥の金額と⑯の金額とのう
ちいずれか少ない方の金額</t>
    <phoneticPr fontId="2"/>
  </si>
  <si>
    <t>課 税 価 格 の 合 計 額
（第３表のⒶの金額）</t>
    <phoneticPr fontId="2"/>
  </si>
  <si>
    <t>配偶者の税額軽減の基と
なる金額（⑰×⑱÷⑲）</t>
    <phoneticPr fontId="2"/>
  </si>
  <si>
    <t>（第１表の配偶者の⑩の金額）</t>
    <phoneticPr fontId="2"/>
  </si>
  <si>
    <t>㋭</t>
    <phoneticPr fontId="2"/>
  </si>
  <si>
    <t>㋬</t>
    <phoneticPr fontId="2"/>
  </si>
  <si>
    <t>（⑳の金額と㋭の金額とのうちいずれか少ない方の金額）</t>
    <phoneticPr fontId="2"/>
  </si>
  <si>
    <t>（注） ㋬の金額を第１表の配偶者の「配偶者の税額軽減額⑬」欄に転記します。</t>
    <phoneticPr fontId="2"/>
  </si>
  <si>
    <t xml:space="preserve">  相続税法第19条の２第５項((隠蔽又は仮装があった場合の配偶者の相続税額の軽減の不適用))の規定の適用があるときには、</t>
    <phoneticPr fontId="2"/>
  </si>
  <si>
    <t>（資４－20－6－１－Ａ４統一）</t>
    <phoneticPr fontId="2"/>
  </si>
  <si>
    <t>1　一般の場合</t>
    <phoneticPr fontId="2"/>
  </si>
  <si>
    <t>2　配偶者以外の人が農業相続人である場合</t>
    <phoneticPr fontId="2"/>
  </si>
  <si>
    <t>分割財産の価額
(第11表の配偶
者の①の金額）</t>
    <phoneticPr fontId="2"/>
  </si>
  <si>
    <r>
      <t xml:space="preserve">（⑪－⑭＋⑮）
の金額（⑮の金
額より小さいと
きは⑮の金額）
</t>
    </r>
    <r>
      <rPr>
        <sz val="7"/>
        <rFont val="ＭＳ ゴシック"/>
        <family val="3"/>
        <charset val="128"/>
      </rPr>
      <t xml:space="preserve"> （1,000円未満</t>
    </r>
    <phoneticPr fontId="2"/>
  </si>
  <si>
    <t>相続税の総額の計算書</t>
    <phoneticPr fontId="2"/>
  </si>
  <si>
    <t>場合は、この表の㋭欄及び㋬欄並びに⑨欄から⑪欄までは記入する必要がありません。　</t>
    <phoneticPr fontId="2"/>
  </si>
  <si>
    <t xml:space="preserve">  この表は、第１表及び第３表の「相続税の総額」の計算のために使用します。</t>
    <phoneticPr fontId="2"/>
  </si>
  <si>
    <t xml:space="preserve">  なお、被相続人から相続、遺贈や相続時精算課税に係る贈与によって財産を取得した人のうちに農業相続人がいない</t>
    <phoneticPr fontId="2"/>
  </si>
  <si>
    <t>課税価格の合計額</t>
    <phoneticPr fontId="2"/>
  </si>
  <si>
    <t>遺産に係る基礎控除額</t>
    <phoneticPr fontId="2"/>
  </si>
  <si>
    <t>課税遺産総額</t>
    <phoneticPr fontId="2"/>
  </si>
  <si>
    <t>㋺の人数及び㋩の金額を第１表Ⓑへ転記します。</t>
    <phoneticPr fontId="2"/>
  </si>
  <si>
    <t>㋑
第１表
⑥Ⓐ</t>
    <rPh sb="2" eb="3">
      <t>ダイ</t>
    </rPh>
    <rPh sb="4" eb="5">
      <t>ヒョウ</t>
    </rPh>
    <phoneticPr fontId="2"/>
  </si>
  <si>
    <t>㋭
第３表
⑥Ⓐ</t>
    <rPh sb="2" eb="3">
      <t>ダイ</t>
    </rPh>
    <rPh sb="4" eb="5">
      <t>ヒョウ</t>
    </rPh>
    <phoneticPr fontId="2"/>
  </si>
  <si>
    <t>人</t>
    <rPh sb="0" eb="1">
      <t>ニン</t>
    </rPh>
    <phoneticPr fontId="2"/>
  </si>
  <si>
    <t>㋺</t>
    <phoneticPr fontId="2"/>
  </si>
  <si>
    <t>,000</t>
    <phoneticPr fontId="2"/>
  </si>
  <si>
    <t>法　定　相　続　人
（(注）１参照）</t>
    <phoneticPr fontId="2"/>
  </si>
  <si>
    <t>被相続
人との
続柄</t>
    <phoneticPr fontId="2"/>
  </si>
  <si>
    <t>第１表の「相続税の総額⑦」の計算</t>
    <phoneticPr fontId="2"/>
  </si>
  <si>
    <t>第３表の「相続税の総額⑦」の計算</t>
    <phoneticPr fontId="2"/>
  </si>
  <si>
    <t>）＝</t>
    <phoneticPr fontId="2"/>
  </si>
  <si>
    <t>＋（</t>
    <phoneticPr fontId="2"/>
  </si>
  <si>
    <t>⑥</t>
    <phoneticPr fontId="2"/>
  </si>
  <si>
    <t>⑦</t>
    <phoneticPr fontId="2"/>
  </si>
  <si>
    <t>法定相続分に
応ずる取得金額</t>
    <phoneticPr fontId="2"/>
  </si>
  <si>
    <r>
      <t xml:space="preserve">(㋥×⑤)
</t>
    </r>
    <r>
      <rPr>
        <sz val="6"/>
        <rFont val="ＭＳ ゴシック"/>
        <family val="3"/>
        <charset val="128"/>
      </rPr>
      <t>(1,000円未満切捨て)</t>
    </r>
    <phoneticPr fontId="2"/>
  </si>
  <si>
    <t>法定相続分に
応ずる取得金額</t>
    <phoneticPr fontId="2"/>
  </si>
  <si>
    <t>相続税の総額の
基となる税額</t>
    <phoneticPr fontId="2"/>
  </si>
  <si>
    <t>相続税の総額の
基となる税額</t>
    <phoneticPr fontId="2"/>
  </si>
  <si>
    <t>下の｢速算表｣
で計算します。</t>
    <phoneticPr fontId="2"/>
  </si>
  <si>
    <r>
      <t xml:space="preserve">(㋬×⑤)
</t>
    </r>
    <r>
      <rPr>
        <sz val="6"/>
        <rFont val="ＭＳ ゴシック"/>
        <family val="3"/>
        <charset val="128"/>
      </rPr>
      <t>(1,000円未満切捨て)</t>
    </r>
    <phoneticPr fontId="2"/>
  </si>
  <si>
    <t>法定相続人の数</t>
    <phoneticPr fontId="2"/>
  </si>
  <si>
    <t>Ⓐ人</t>
    <rPh sb="1" eb="2">
      <t>ニン</t>
    </rPh>
    <phoneticPr fontId="2"/>
  </si>
  <si>
    <t>合計</t>
    <rPh sb="0" eb="2">
      <t>ゴウケイ</t>
    </rPh>
    <phoneticPr fontId="2"/>
  </si>
  <si>
    <t>⑧</t>
    <phoneticPr fontId="2"/>
  </si>
  <si>
    <t>⑪</t>
    <phoneticPr fontId="2"/>
  </si>
  <si>
    <t>相続税の総額
(⑦の合計額)</t>
    <phoneticPr fontId="2"/>
  </si>
  <si>
    <t>(100円未満切捨て)</t>
    <phoneticPr fontId="2"/>
  </si>
  <si>
    <t>相続税の総額
(⑩の合計額)</t>
    <phoneticPr fontId="2"/>
  </si>
  <si>
    <t>(100円未満切捨て)</t>
    <phoneticPr fontId="2"/>
  </si>
  <si>
    <t>(注)</t>
    <phoneticPr fontId="2"/>
  </si>
  <si>
    <t>　をご覧ください。</t>
    <phoneticPr fontId="2"/>
  </si>
  <si>
    <t>1　 ④欄の記入に当たっては、被相続人に養子がある場合や相続の放棄があった場合には、「相続税の申告のしかた」</t>
    <phoneticPr fontId="2"/>
  </si>
  <si>
    <t>2　 ⑧欄の金額を第1表⑦欄へ転記します。財産を取得した人のうち農業相続人がいる場合は、⑧欄の金額を第1表</t>
    <phoneticPr fontId="2"/>
  </si>
  <si>
    <t>　⑦欄へ転記するとともに、⑪欄の金額を第3表⑦欄へ転記します。</t>
    <phoneticPr fontId="2"/>
  </si>
  <si>
    <t>相続税の速算表</t>
    <phoneticPr fontId="2"/>
  </si>
  <si>
    <t>法定相続分に
応ずる取得金額</t>
    <phoneticPr fontId="2"/>
  </si>
  <si>
    <t>税率</t>
    <phoneticPr fontId="2"/>
  </si>
  <si>
    <t>控除額</t>
    <phoneticPr fontId="2"/>
  </si>
  <si>
    <t>10,000千円</t>
    <phoneticPr fontId="2"/>
  </si>
  <si>
    <t>30,000千円</t>
    <phoneticPr fontId="2"/>
  </si>
  <si>
    <t>50,000千円</t>
    <phoneticPr fontId="2"/>
  </si>
  <si>
    <t>100,000千円</t>
    <phoneticPr fontId="2"/>
  </si>
  <si>
    <t>200,000千円</t>
    <phoneticPr fontId="2"/>
  </si>
  <si>
    <t>300,000千円</t>
    <phoneticPr fontId="2"/>
  </si>
  <si>
    <t>600,000千円</t>
    <phoneticPr fontId="2"/>
  </si>
  <si>
    <t>600,000千円</t>
    <phoneticPr fontId="2"/>
  </si>
  <si>
    <t xml:space="preserve">以下 </t>
    <phoneticPr fontId="2"/>
  </si>
  <si>
    <t xml:space="preserve">以下 </t>
    <phoneticPr fontId="2"/>
  </si>
  <si>
    <t xml:space="preserve">超 </t>
    <rPh sb="0" eb="1">
      <t>チョウ</t>
    </rPh>
    <phoneticPr fontId="2"/>
  </si>
  <si>
    <t xml:space="preserve">10％ </t>
    <phoneticPr fontId="2"/>
  </si>
  <si>
    <t xml:space="preserve">15％ </t>
    <phoneticPr fontId="2"/>
  </si>
  <si>
    <t xml:space="preserve">20％ </t>
    <phoneticPr fontId="2"/>
  </si>
  <si>
    <t xml:space="preserve">30％ </t>
    <phoneticPr fontId="2"/>
  </si>
  <si>
    <t xml:space="preserve">40％ </t>
    <phoneticPr fontId="2"/>
  </si>
  <si>
    <t xml:space="preserve">45％ </t>
    <phoneticPr fontId="2"/>
  </si>
  <si>
    <t xml:space="preserve">50％ </t>
    <phoneticPr fontId="2"/>
  </si>
  <si>
    <t xml:space="preserve">55％ </t>
    <phoneticPr fontId="2"/>
  </si>
  <si>
    <t xml:space="preserve">―  千円 </t>
    <phoneticPr fontId="2"/>
  </si>
  <si>
    <t xml:space="preserve">500千円 </t>
    <phoneticPr fontId="2"/>
  </si>
  <si>
    <t xml:space="preserve">2,000千円 </t>
    <phoneticPr fontId="2"/>
  </si>
  <si>
    <t xml:space="preserve">7,000千円 </t>
    <phoneticPr fontId="2"/>
  </si>
  <si>
    <t xml:space="preserve">17,000千円 </t>
    <phoneticPr fontId="2"/>
  </si>
  <si>
    <t xml:space="preserve">27,000千円 </t>
    <phoneticPr fontId="2"/>
  </si>
  <si>
    <t xml:space="preserve">42,000千円 </t>
    <phoneticPr fontId="2"/>
  </si>
  <si>
    <t xml:space="preserve">72,000千円 </t>
    <phoneticPr fontId="2"/>
  </si>
  <si>
    <t>この速算表の使用方法は、次のとおりです。</t>
    <phoneticPr fontId="2"/>
  </si>
  <si>
    <t>⑥欄の金額×税率－控除額＝⑦欄の税額　　　　　⑨欄の金額×税率－控除額＝⑩欄の税額</t>
    <phoneticPr fontId="2"/>
  </si>
  <si>
    <t>例えば、⑥欄の金額30,000千円に対する税額（⑦欄）は、30,000千円×15％－500千円＝4,000千円です。</t>
    <phoneticPr fontId="2"/>
  </si>
  <si>
    <t>○連帯納付義務について</t>
    <phoneticPr fontId="2"/>
  </si>
  <si>
    <t>（資４－20－３－Ａ４統一）</t>
  </si>
  <si>
    <t>○この表を修正申告書の第２表として使用するときは、㋑欄には修正申告書第１表の㋺欄の⑥Ⓐの金額を記入し、㋭欄には修正申告書</t>
    <phoneticPr fontId="2"/>
  </si>
  <si>
    <t xml:space="preserve"> 第３表の１の㋺欄の⑥Ⓐの金額を記入します。</t>
    <phoneticPr fontId="2"/>
  </si>
  <si>
    <r>
      <t xml:space="preserve">法定相続分の合計が
１になっているか
</t>
    </r>
    <r>
      <rPr>
        <sz val="6"/>
        <rFont val="ＭＳ ゴシック"/>
        <family val="3"/>
        <charset val="128"/>
      </rPr>
      <t>チェックしてください</t>
    </r>
    <rPh sb="0" eb="2">
      <t>ホウテイ</t>
    </rPh>
    <rPh sb="2" eb="4">
      <t>ソウゾク</t>
    </rPh>
    <rPh sb="4" eb="5">
      <t>ブン</t>
    </rPh>
    <rPh sb="6" eb="8">
      <t>ゴウケイ</t>
    </rPh>
    <phoneticPr fontId="2"/>
  </si>
  <si>
    <t>⇦</t>
    <phoneticPr fontId="2"/>
  </si>
  <si>
    <r>
      <t xml:space="preserve">左の法定
相続人に
応 じ た
</t>
    </r>
    <r>
      <rPr>
        <sz val="7.5"/>
        <rFont val="ＭＳ 明朝"/>
        <family val="1"/>
        <charset val="128"/>
      </rPr>
      <t>法定相続分</t>
    </r>
    <phoneticPr fontId="2"/>
  </si>
  <si>
    <t>Ⓐの法定
相続人の数</t>
    <phoneticPr fontId="2"/>
  </si>
  <si>
    <t>㋥
(㋑－㋩)</t>
    <phoneticPr fontId="2"/>
  </si>
  <si>
    <t>㋬
(㋭－㋩)</t>
    <phoneticPr fontId="2"/>
  </si>
  <si>
    <t>円</t>
    <rPh sb="0" eb="1">
      <t>エン</t>
    </rPh>
    <phoneticPr fontId="2"/>
  </si>
  <si>
    <t>　お互いに連帯して納付しなければならない義務があります。</t>
    <phoneticPr fontId="2"/>
  </si>
  <si>
    <t>　　相続税の納税については、各相続人等が相続、遺贈や相続時精算課税に係る贈与により受けた利益の価額を限度として、</t>
    <phoneticPr fontId="2"/>
  </si>
  <si>
    <t>⑱</t>
    <phoneticPr fontId="2"/>
  </si>
  <si>
    <t>㉒</t>
    <phoneticPr fontId="2"/>
  </si>
  <si>
    <t xml:space="preserve"> 整理番号</t>
    <phoneticPr fontId="2"/>
  </si>
  <si>
    <t>土地（土地の上に存する権利を含みます。）</t>
    <phoneticPr fontId="2"/>
  </si>
  <si>
    <t>事業（農業）用財産</t>
    <phoneticPr fontId="2"/>
  </si>
  <si>
    <t>商品、製品、半製品、
原材料、農産物等</t>
    <phoneticPr fontId="2"/>
  </si>
  <si>
    <t>売掛金</t>
    <phoneticPr fontId="2"/>
  </si>
  <si>
    <t>その他の財産</t>
    <phoneticPr fontId="2"/>
  </si>
  <si>
    <t>その他の方式
によったもの</t>
    <phoneticPr fontId="2"/>
  </si>
  <si>
    <t>特定同族
会社の株式
及び出資</t>
    <phoneticPr fontId="2"/>
  </si>
  <si>
    <t>公債及び社債</t>
    <phoneticPr fontId="2"/>
  </si>
  <si>
    <t>証券投資信託、貸付信託
の受益証券</t>
    <phoneticPr fontId="2"/>
  </si>
  <si>
    <t>現金、預貯金等</t>
    <phoneticPr fontId="2"/>
  </si>
  <si>
    <t>家庭用財産</t>
    <phoneticPr fontId="2"/>
  </si>
  <si>
    <t>生命保険金等</t>
    <phoneticPr fontId="2"/>
  </si>
  <si>
    <t>退職手当金等</t>
    <phoneticPr fontId="2"/>
  </si>
  <si>
    <t>その他</t>
    <phoneticPr fontId="2"/>
  </si>
  <si>
    <t>純資産価額に加算される
暦年課税分の贈与財産価額</t>
    <phoneticPr fontId="2"/>
  </si>
  <si>
    <t>○この申告書は機械で読み取りますので、黒ボールペンで記入してください。</t>
    <phoneticPr fontId="2"/>
  </si>
  <si>
    <t>※の項目は記入する必要がありません。</t>
    <phoneticPr fontId="2"/>
  </si>
  <si>
    <t>（単位は円）</t>
    <phoneticPr fontId="2"/>
  </si>
  <si>
    <t>相続財産の種類別価額表</t>
    <phoneticPr fontId="2"/>
  </si>
  <si>
    <t>（この表は、第11表から第14表までの記載に基づいて記入します。）</t>
    <phoneticPr fontId="2"/>
  </si>
  <si>
    <t>⑥のう
ち特例
農地等</t>
    <phoneticPr fontId="2"/>
  </si>
  <si>
    <t>通常価額</t>
    <phoneticPr fontId="2"/>
  </si>
  <si>
    <t>農業投資価格
による価額</t>
    <phoneticPr fontId="2"/>
  </si>
  <si>
    <t>種類</t>
    <rPh sb="0" eb="2">
      <t>シュルイ</t>
    </rPh>
    <phoneticPr fontId="2"/>
  </si>
  <si>
    <t>（ 氏　名 ）</t>
    <phoneticPr fontId="2"/>
  </si>
  <si>
    <t>第
15
表</t>
    <phoneticPr fontId="2"/>
  </si>
  <si>
    <t>（資４－20－16－１－Ａ４統一）</t>
    <phoneticPr fontId="2"/>
  </si>
  <si>
    <t>（資４－20－16－２－Ａ４統一）</t>
    <phoneticPr fontId="2"/>
  </si>
  <si>
    <t>(続)</t>
    <phoneticPr fontId="2"/>
  </si>
  <si>
    <t>債　務　等</t>
    <rPh sb="0" eb="1">
      <t>サイ</t>
    </rPh>
    <rPh sb="2" eb="3">
      <t>ツトム</t>
    </rPh>
    <rPh sb="4" eb="5">
      <t>トウ</t>
    </rPh>
    <phoneticPr fontId="2"/>
  </si>
  <si>
    <t>相続税の申告書</t>
    <phoneticPr fontId="2"/>
  </si>
  <si>
    <t>生年月日</t>
    <rPh sb="0" eb="2">
      <t>セイネン</t>
    </rPh>
    <rPh sb="2" eb="4">
      <t>ガッピ</t>
    </rPh>
    <phoneticPr fontId="2"/>
  </si>
  <si>
    <t>住所</t>
    <rPh sb="0" eb="2">
      <t>ジュウショ</t>
    </rPh>
    <phoneticPr fontId="2"/>
  </si>
  <si>
    <t>（電話番号）</t>
    <rPh sb="1" eb="3">
      <t>デンワ</t>
    </rPh>
    <rPh sb="3" eb="5">
      <t>バンゴウ</t>
    </rPh>
    <phoneticPr fontId="2"/>
  </si>
  <si>
    <t>被相続人
との続柄</t>
    <rPh sb="0" eb="1">
      <t>ヒ</t>
    </rPh>
    <rPh sb="1" eb="3">
      <t>ソウゾク</t>
    </rPh>
    <rPh sb="3" eb="4">
      <t>ニン</t>
    </rPh>
    <rPh sb="7" eb="9">
      <t>ゾクガラ</t>
    </rPh>
    <phoneticPr fontId="2"/>
  </si>
  <si>
    <t>職業</t>
    <rPh sb="0" eb="2">
      <t>ショクギョウ</t>
    </rPh>
    <phoneticPr fontId="2"/>
  </si>
  <si>
    <t>取得原因</t>
    <rPh sb="0" eb="2">
      <t>シュトク</t>
    </rPh>
    <rPh sb="2" eb="4">
      <t>ゲンイン</t>
    </rPh>
    <phoneticPr fontId="2"/>
  </si>
  <si>
    <t>フリガナ</t>
    <phoneticPr fontId="2"/>
  </si>
  <si>
    <t>課税価格の計算</t>
    <rPh sb="0" eb="2">
      <t>カゼイ</t>
    </rPh>
    <rPh sb="2" eb="4">
      <t>カカク</t>
    </rPh>
    <rPh sb="5" eb="7">
      <t>ケイサン</t>
    </rPh>
    <phoneticPr fontId="2"/>
  </si>
  <si>
    <t>②</t>
    <phoneticPr fontId="2"/>
  </si>
  <si>
    <t>④</t>
    <phoneticPr fontId="2"/>
  </si>
  <si>
    <t>取得財産の価額</t>
    <phoneticPr fontId="2"/>
  </si>
  <si>
    <t>債務及び葬式費用の金額</t>
    <phoneticPr fontId="2"/>
  </si>
  <si>
    <t>課税価格（④＋⑤）</t>
    <phoneticPr fontId="2"/>
  </si>
  <si>
    <t>⑦</t>
    <phoneticPr fontId="2"/>
  </si>
  <si>
    <t>⑧</t>
    <phoneticPr fontId="2"/>
  </si>
  <si>
    <t>⑮</t>
    <phoneticPr fontId="2"/>
  </si>
  <si>
    <t>⑱</t>
    <phoneticPr fontId="2"/>
  </si>
  <si>
    <t>⑲</t>
    <phoneticPr fontId="2"/>
  </si>
  <si>
    <t>円</t>
    <phoneticPr fontId="2"/>
  </si>
  <si>
    <t>左の欄には、第２表の②欄の㋺の
人数及び㋩の金額を記入します。</t>
    <phoneticPr fontId="2"/>
  </si>
  <si>
    <t>　左の欄には、第２表の⑧欄の金額を記入します。</t>
    <phoneticPr fontId="2"/>
  </si>
  <si>
    <t>各人の算出税額の計算</t>
    <phoneticPr fontId="2"/>
  </si>
  <si>
    <t>遺産に係る
基礎控除額</t>
    <phoneticPr fontId="2"/>
  </si>
  <si>
    <t>農地等納税
猶予の適用
を受ける場合</t>
    <phoneticPr fontId="2"/>
  </si>
  <si>
    <t>⑦×各
人の⑧</t>
    <phoneticPr fontId="2"/>
  </si>
  <si>
    <t>第３表
⑬</t>
    <phoneticPr fontId="2"/>
  </si>
  <si>
    <t>各人の⑥
Ⓐ</t>
    <rPh sb="0" eb="2">
      <t>カクジン</t>
    </rPh>
    <phoneticPr fontId="2"/>
  </si>
  <si>
    <t>(⑩の場合を除く)</t>
    <phoneticPr fontId="2"/>
  </si>
  <si>
    <t>相続税額の２割加算が
行われる場合の加算金額</t>
    <phoneticPr fontId="2"/>
  </si>
  <si>
    <t>税額控除</t>
    <phoneticPr fontId="2"/>
  </si>
  <si>
    <t>各人の納付・還付税額の計算</t>
    <phoneticPr fontId="2"/>
  </si>
  <si>
    <t>1 . 0 0</t>
    <phoneticPr fontId="2"/>
  </si>
  <si>
    <t>暦年課税分の
贈与税額控除額</t>
    <phoneticPr fontId="2"/>
  </si>
  <si>
    <t>配偶者の税額軽減額</t>
    <phoneticPr fontId="2"/>
  </si>
  <si>
    <t>未成年者控除額</t>
    <phoneticPr fontId="2"/>
  </si>
  <si>
    <t>未成年者控除額</t>
    <phoneticPr fontId="2"/>
  </si>
  <si>
    <t>（第６表１②、③又は⑥）</t>
    <phoneticPr fontId="2"/>
  </si>
  <si>
    <t>障害者控除額</t>
    <phoneticPr fontId="2"/>
  </si>
  <si>
    <t>（第６表２②、③又は⑥）</t>
    <phoneticPr fontId="2"/>
  </si>
  <si>
    <t>相次相続控除額</t>
    <phoneticPr fontId="2"/>
  </si>
  <si>
    <t>（第７表⑬又は⑱）</t>
    <phoneticPr fontId="2"/>
  </si>
  <si>
    <t>外国税額控除額</t>
    <phoneticPr fontId="2"/>
  </si>
  <si>
    <t>医療法人持分税額控除額</t>
    <phoneticPr fontId="2"/>
  </si>
  <si>
    <t>相続時精算課税分の
贈与税額控除額</t>
    <phoneticPr fontId="2"/>
  </si>
  <si>
    <t>（第８の４表２Ｂ）</t>
    <phoneticPr fontId="2"/>
  </si>
  <si>
    <t xml:space="preserve">  小   計（⑲－⑳－㉑）</t>
    <phoneticPr fontId="2"/>
  </si>
  <si>
    <t>申告期限までに
納付すべき税額</t>
    <phoneticPr fontId="2"/>
  </si>
  <si>
    <t>純資産価額に加算される
暦年課税分の贈与財産価額</t>
    <phoneticPr fontId="2"/>
  </si>
  <si>
    <t>（第14表１④）</t>
    <phoneticPr fontId="2"/>
  </si>
  <si>
    <t>（赤字のときは0）</t>
    <phoneticPr fontId="2"/>
  </si>
  <si>
    <t>あ ん 分 割 合</t>
    <phoneticPr fontId="2"/>
  </si>
  <si>
    <t>算 出 税 額</t>
    <phoneticPr fontId="2"/>
  </si>
  <si>
    <t>年</t>
    <rPh sb="0" eb="1">
      <t>ネン</t>
    </rPh>
    <phoneticPr fontId="2"/>
  </si>
  <si>
    <t>月</t>
    <rPh sb="0" eb="1">
      <t>ガツ</t>
    </rPh>
    <phoneticPr fontId="2"/>
  </si>
  <si>
    <t>○この申告書は機械で読み取りますので、黒ボールペンで記入してください。
また、申告書と添付資料を一緒にとじないでください。</t>
    <phoneticPr fontId="2"/>
  </si>
  <si>
    <t>第1表</t>
    <phoneticPr fontId="2"/>
  </si>
  <si>
    <t>(注)㉒欄の金額が赤字となる場合は、㉒欄の左端に△を付してください。なお、この場合で、㉒欄の金額のうちに贈与税の</t>
    <phoneticPr fontId="2"/>
  </si>
  <si>
    <t>　　税理士法第30条の書面提出有</t>
    <phoneticPr fontId="2"/>
  </si>
  <si>
    <t>純資産価額(①＋②－③)</t>
    <phoneticPr fontId="2"/>
  </si>
  <si>
    <t xml:space="preserve"> 各人の合計</t>
    <phoneticPr fontId="2"/>
  </si>
  <si>
    <t>※の項目は記入する必要がありません。</t>
    <phoneticPr fontId="2"/>
  </si>
  <si>
    <t>　　税理士法第33条の２の書面提出有</t>
    <rPh sb="2" eb="3">
      <t>ゼイ</t>
    </rPh>
    <phoneticPr fontId="2"/>
  </si>
  <si>
    <t>相続税の申告書(続)</t>
    <rPh sb="8" eb="9">
      <t>ゾク</t>
    </rPh>
    <phoneticPr fontId="2"/>
  </si>
  <si>
    <t>日</t>
    <phoneticPr fontId="2"/>
  </si>
  <si>
    <t>〒</t>
    <phoneticPr fontId="2"/>
  </si>
  <si>
    <t>第1表(続)</t>
    <rPh sb="4" eb="5">
      <t>ゾク</t>
    </rPh>
    <phoneticPr fontId="2"/>
  </si>
  <si>
    <t>0</t>
  </si>
  <si>
    <t>△</t>
    <phoneticPr fontId="2"/>
  </si>
  <si>
    <t>個人番号の記載に当たっては、左端を空欄としここから記載してください。</t>
    <phoneticPr fontId="2"/>
  </si>
  <si>
    <r>
      <rPr>
        <sz val="7"/>
        <color rgb="FFF20884"/>
        <rFont val="ＭＳ 明朝"/>
        <family val="1"/>
        <charset val="128"/>
      </rPr>
      <t>※</t>
    </r>
    <r>
      <rPr>
        <sz val="7"/>
        <color rgb="FF42262E"/>
        <rFont val="ＭＳ 明朝"/>
        <family val="1"/>
        <charset val="128"/>
      </rPr>
      <t>整理番号</t>
    </r>
    <rPh sb="1" eb="3">
      <t>セイリ</t>
    </rPh>
    <rPh sb="3" eb="5">
      <t>バンゴウ</t>
    </rPh>
    <phoneticPr fontId="2"/>
  </si>
  <si>
    <r>
      <rPr>
        <sz val="7"/>
        <color rgb="FFF20884"/>
        <rFont val="ＭＳ 明朝"/>
        <family val="1"/>
        <charset val="128"/>
      </rPr>
      <t>※</t>
    </r>
    <r>
      <rPr>
        <sz val="7"/>
        <color rgb="FF42262E"/>
        <rFont val="ＭＳ 明朝"/>
        <family val="1"/>
        <charset val="128"/>
      </rPr>
      <t>申告期限延長日</t>
    </r>
    <rPh sb="1" eb="3">
      <t>シンコク</t>
    </rPh>
    <rPh sb="3" eb="5">
      <t>キゲン</t>
    </rPh>
    <rPh sb="5" eb="7">
      <t>エンチョウ</t>
    </rPh>
    <rPh sb="7" eb="8">
      <t>ビ</t>
    </rPh>
    <phoneticPr fontId="2"/>
  </si>
  <si>
    <t>あん分割合の小数点以下２位未満の端数は、全員の割合の計が「１」となるように、小数点以下２位未満の端数を調整しても差し支えありません。</t>
    <rPh sb="4" eb="5">
      <t>ア</t>
    </rPh>
    <phoneticPr fontId="2"/>
  </si>
  <si>
    <r>
      <rPr>
        <b/>
        <sz val="8"/>
        <rFont val="ＭＳ ゴシック"/>
        <family val="3"/>
        <charset val="128"/>
      </rPr>
      <t>👈</t>
    </r>
    <r>
      <rPr>
        <b/>
        <sz val="7"/>
        <rFont val="ＭＳ ゴシック"/>
        <family val="3"/>
        <charset val="128"/>
      </rPr>
      <t xml:space="preserve"> ヒント</t>
    </r>
    <phoneticPr fontId="2"/>
  </si>
  <si>
    <t>カットは国税庁ＨＰのものを引用（加工）しました。</t>
    <rPh sb="4" eb="7">
      <t>コクゼイチョウ</t>
    </rPh>
    <rPh sb="13" eb="15">
      <t>インヨウ</t>
    </rPh>
    <rPh sb="16" eb="18">
      <t>カコウ</t>
    </rPh>
    <phoneticPr fontId="2"/>
  </si>
  <si>
    <t>ヒント</t>
    <phoneticPr fontId="2"/>
  </si>
  <si>
    <r>
      <t>※種類欄のリストには「代償財産」の文字は用意していないため、
　シートの保護を外して、</t>
    </r>
    <r>
      <rPr>
        <b/>
        <u/>
        <sz val="7.5"/>
        <rFont val="ＭＳ Ｐゴシック"/>
        <family val="3"/>
        <charset val="128"/>
      </rPr>
      <t>入力規則をクリア</t>
    </r>
    <r>
      <rPr>
        <sz val="7.5"/>
        <rFont val="ＭＳ Ｐゴシック"/>
        <family val="3"/>
        <charset val="128"/>
      </rPr>
      <t>してから、直接文字を
　入力してください。</t>
    </r>
    <rPh sb="1" eb="3">
      <t>シュルイ</t>
    </rPh>
    <rPh sb="3" eb="4">
      <t>ラン</t>
    </rPh>
    <rPh sb="11" eb="13">
      <t>ダイショウ</t>
    </rPh>
    <rPh sb="13" eb="15">
      <t>ザイサン</t>
    </rPh>
    <rPh sb="17" eb="19">
      <t>モジ</t>
    </rPh>
    <rPh sb="20" eb="22">
      <t>ヨウイ</t>
    </rPh>
    <rPh sb="36" eb="38">
      <t>ホゴ</t>
    </rPh>
    <rPh sb="39" eb="40">
      <t>ハズ</t>
    </rPh>
    <rPh sb="43" eb="45">
      <t>ニュウリョク</t>
    </rPh>
    <rPh sb="45" eb="47">
      <t>キソク</t>
    </rPh>
    <rPh sb="56" eb="58">
      <t>チョクセツ</t>
    </rPh>
    <rPh sb="58" eb="60">
      <t>モジ</t>
    </rPh>
    <rPh sb="63" eb="65">
      <t>ニュウリョク</t>
    </rPh>
    <phoneticPr fontId="2"/>
  </si>
  <si>
    <t>👈 ヒント</t>
    <phoneticPr fontId="2"/>
  </si>
  <si>
    <t>入力規則のクリアの方法</t>
    <rPh sb="0" eb="2">
      <t>ニュウリョク</t>
    </rPh>
    <rPh sb="2" eb="4">
      <t>キソク</t>
    </rPh>
    <rPh sb="9" eb="11">
      <t>ホウホウ</t>
    </rPh>
    <phoneticPr fontId="2"/>
  </si>
  <si>
    <t>メニュー「データ」→「データの入力規則」で下の図を表示</t>
    <rPh sb="15" eb="17">
      <t>ニュウリョク</t>
    </rPh>
    <rPh sb="17" eb="19">
      <t>キソク</t>
    </rPh>
    <rPh sb="21" eb="22">
      <t>シタ</t>
    </rPh>
    <rPh sb="23" eb="24">
      <t>ズ</t>
    </rPh>
    <rPh sb="25" eb="27">
      <t>ヒョウジ</t>
    </rPh>
    <phoneticPr fontId="2"/>
  </si>
  <si>
    <t>－</t>
    <phoneticPr fontId="2"/>
  </si>
  <si>
    <t>（記載例）</t>
    <rPh sb="1" eb="3">
      <t>キサイ</t>
    </rPh>
    <rPh sb="3" eb="4">
      <t>レイ</t>
    </rPh>
    <phoneticPr fontId="2"/>
  </si>
  <si>
    <r>
      <t xml:space="preserve"> 貸付事業用がない場合の限度面積の判定</t>
    </r>
    <r>
      <rPr>
        <b/>
        <sz val="6"/>
        <color rgb="FFFF0000"/>
        <rFont val="ＭＳ ゴシック"/>
        <family val="3"/>
        <charset val="128"/>
      </rPr>
      <t>（限度超の場合、セルが赤反転）</t>
    </r>
    <rPh sb="20" eb="22">
      <t>ゲンド</t>
    </rPh>
    <rPh sb="22" eb="23">
      <t>チョウ</t>
    </rPh>
    <rPh sb="24" eb="26">
      <t>バアイ</t>
    </rPh>
    <rPh sb="30" eb="31">
      <t>アカ</t>
    </rPh>
    <rPh sb="31" eb="33">
      <t>ハンテン</t>
    </rPh>
    <phoneticPr fontId="2"/>
  </si>
  <si>
    <t>（記載例）</t>
    <rPh sb="1" eb="3">
      <t>キサイ</t>
    </rPh>
    <rPh sb="3" eb="4">
      <t>レイ</t>
    </rPh>
    <phoneticPr fontId="2"/>
  </si>
  <si>
    <t>（記載例）</t>
    <rPh sb="1" eb="4">
      <t>キサイレイ</t>
    </rPh>
    <phoneticPr fontId="2"/>
  </si>
  <si>
    <t>① 被相続人に実子がある場合　１人</t>
    <phoneticPr fontId="2"/>
  </si>
  <si>
    <t>② 被相続人に実子がない場合　２人</t>
    <phoneticPr fontId="2"/>
  </si>
  <si>
    <r>
      <rPr>
        <b/>
        <sz val="10"/>
        <rFont val="ＭＳ ゴシック"/>
        <family val="3"/>
        <charset val="128"/>
      </rPr>
      <t>👈</t>
    </r>
    <r>
      <rPr>
        <b/>
        <sz val="8"/>
        <rFont val="ＭＳ ゴシック"/>
        <family val="3"/>
        <charset val="128"/>
      </rPr>
      <t xml:space="preserve"> ヒント</t>
    </r>
    <phoneticPr fontId="2"/>
  </si>
  <si>
    <t>👈 ヒント</t>
    <phoneticPr fontId="2"/>
  </si>
  <si>
    <t>純資産価額</t>
    <rPh sb="0" eb="3">
      <t>ジュンシサン</t>
    </rPh>
    <rPh sb="3" eb="5">
      <t>カガク</t>
    </rPh>
    <phoneticPr fontId="2"/>
  </si>
  <si>
    <t>７表
純資産価額
(１表④)</t>
    <rPh sb="1" eb="2">
      <t>ヒョウ</t>
    </rPh>
    <rPh sb="3" eb="6">
      <t>ジュンシサン</t>
    </rPh>
    <rPh sb="6" eb="8">
      <t>カガク</t>
    </rPh>
    <phoneticPr fontId="2"/>
  </si>
  <si>
    <t xml:space="preserve"> </t>
    <phoneticPr fontId="2"/>
  </si>
  <si>
    <t xml:space="preserve"> </t>
    <phoneticPr fontId="2"/>
  </si>
  <si>
    <t>相次相続
控除額⑬</t>
    <rPh sb="0" eb="1">
      <t>ソウ</t>
    </rPh>
    <rPh sb="1" eb="2">
      <t>ジ</t>
    </rPh>
    <rPh sb="2" eb="4">
      <t>ソウゾク</t>
    </rPh>
    <rPh sb="5" eb="7">
      <t>コウジョ</t>
    </rPh>
    <rPh sb="7" eb="8">
      <t>ガク</t>
    </rPh>
    <phoneticPr fontId="2"/>
  </si>
  <si>
    <r>
      <t>被相続人に</t>
    </r>
    <r>
      <rPr>
        <b/>
        <sz val="8"/>
        <rFont val="ＭＳ ゴシック"/>
        <family val="3"/>
        <charset val="128"/>
      </rPr>
      <t>養子</t>
    </r>
    <r>
      <rPr>
        <sz val="8"/>
        <rFont val="ＭＳ ゴシック"/>
        <family val="3"/>
        <charset val="128"/>
      </rPr>
      <t>がいる場合の「法定相続人の数」に含める養子の数は、実子がいる場合は</t>
    </r>
    <r>
      <rPr>
        <b/>
        <sz val="8"/>
        <rFont val="ＭＳ ゴシック"/>
        <family val="3"/>
        <charset val="128"/>
      </rPr>
      <t>１人</t>
    </r>
    <r>
      <rPr>
        <sz val="8"/>
        <rFont val="ＭＳ ゴシック"/>
        <family val="3"/>
        <charset val="128"/>
      </rPr>
      <t>、いない場合は</t>
    </r>
    <r>
      <rPr>
        <b/>
        <sz val="8"/>
        <rFont val="ＭＳ ゴシック"/>
        <family val="3"/>
        <charset val="128"/>
      </rPr>
      <t>２人</t>
    </r>
    <r>
      <rPr>
        <sz val="8"/>
        <rFont val="ＭＳ ゴシック"/>
        <family val="3"/>
        <charset val="128"/>
      </rPr>
      <t>までとなります 。
この場合、２表は次のように記載します。</t>
    </r>
    <rPh sb="26" eb="28">
      <t>ヨウシ</t>
    </rPh>
    <rPh sb="41" eb="42">
      <t>ニン</t>
    </rPh>
    <rPh sb="50" eb="51">
      <t>ニン</t>
    </rPh>
    <rPh sb="63" eb="65">
      <t>バアイ</t>
    </rPh>
    <rPh sb="67" eb="68">
      <t>ヒョウ</t>
    </rPh>
    <rPh sb="69" eb="70">
      <t>ツギ</t>
    </rPh>
    <phoneticPr fontId="2"/>
  </si>
  <si>
    <t>放棄者を除く
相続人氏名</t>
    <rPh sb="7" eb="10">
      <t>ソウゾクニン</t>
    </rPh>
    <rPh sb="10" eb="12">
      <t>シメイ</t>
    </rPh>
    <phoneticPr fontId="2"/>
  </si>
  <si>
    <t>〃</t>
    <phoneticPr fontId="2"/>
  </si>
  <si>
    <t>債務控除ができるのは相続人に限られ、相続を放棄した者及び相続権を失った者には適用はありません。</t>
    <rPh sb="0" eb="2">
      <t>サイム</t>
    </rPh>
    <rPh sb="2" eb="4">
      <t>コウジョ</t>
    </rPh>
    <rPh sb="10" eb="13">
      <t>ソウゾクニン</t>
    </rPh>
    <rPh sb="14" eb="15">
      <t>カギ</t>
    </rPh>
    <rPh sb="18" eb="20">
      <t>ソウゾク</t>
    </rPh>
    <rPh sb="21" eb="23">
      <t>ホウキ</t>
    </rPh>
    <rPh sb="25" eb="26">
      <t>シャ</t>
    </rPh>
    <rPh sb="26" eb="27">
      <t>オヨ</t>
    </rPh>
    <rPh sb="28" eb="31">
      <t>ソウゾクケン</t>
    </rPh>
    <rPh sb="32" eb="33">
      <t>ウシナ</t>
    </rPh>
    <rPh sb="35" eb="36">
      <t>シャ</t>
    </rPh>
    <rPh sb="38" eb="40">
      <t>テキヨウ</t>
    </rPh>
    <phoneticPr fontId="2"/>
  </si>
  <si>
    <t>放棄者除く
相続人氏名</t>
    <rPh sb="6" eb="8">
      <t>ソウゾク</t>
    </rPh>
    <rPh sb="8" eb="9">
      <t>ニン</t>
    </rPh>
    <rPh sb="9" eb="11">
      <t>シメイ</t>
    </rPh>
    <phoneticPr fontId="2"/>
  </si>
  <si>
    <t>相続人氏名</t>
    <rPh sb="0" eb="3">
      <t>ソウゾクニン</t>
    </rPh>
    <rPh sb="3" eb="5">
      <t>シメイ</t>
    </rPh>
    <phoneticPr fontId="2"/>
  </si>
  <si>
    <t>葬式費用の控除ができるのは相続人に限られますが、相続を放棄した者及び相続権を失った者であっても控除して差し支えないとされています。</t>
    <rPh sb="0" eb="2">
      <t>ソウシキ</t>
    </rPh>
    <rPh sb="2" eb="4">
      <t>ヒヨウ</t>
    </rPh>
    <rPh sb="5" eb="7">
      <t>コウジョ</t>
    </rPh>
    <rPh sb="13" eb="16">
      <t>ソウゾクニン</t>
    </rPh>
    <rPh sb="17" eb="18">
      <t>カギ</t>
    </rPh>
    <rPh sb="24" eb="26">
      <t>ソウゾク</t>
    </rPh>
    <rPh sb="27" eb="29">
      <t>ホウキ</t>
    </rPh>
    <rPh sb="31" eb="32">
      <t>シャ</t>
    </rPh>
    <rPh sb="32" eb="33">
      <t>オヨ</t>
    </rPh>
    <rPh sb="34" eb="37">
      <t>ソウゾクケン</t>
    </rPh>
    <rPh sb="38" eb="39">
      <t>ウシナ</t>
    </rPh>
    <rPh sb="41" eb="42">
      <t>シャ</t>
    </rPh>
    <rPh sb="47" eb="49">
      <t>コウジョ</t>
    </rPh>
    <rPh sb="51" eb="52">
      <t>サ</t>
    </rPh>
    <rPh sb="53" eb="54">
      <t>ツカ</t>
    </rPh>
    <phoneticPr fontId="2"/>
  </si>
  <si>
    <t>〃</t>
    <phoneticPr fontId="2"/>
  </si>
  <si>
    <t>相次相続控除ができるのは相続人に限られ、相続を放棄した者及び相続権を失った者には適用はありません。</t>
    <rPh sb="0" eb="1">
      <t>ソウ</t>
    </rPh>
    <rPh sb="1" eb="2">
      <t>ジ</t>
    </rPh>
    <rPh sb="2" eb="4">
      <t>ソウゾク</t>
    </rPh>
    <rPh sb="4" eb="6">
      <t>コウジョ</t>
    </rPh>
    <rPh sb="12" eb="15">
      <t>ソウゾクニン</t>
    </rPh>
    <rPh sb="16" eb="17">
      <t>カギ</t>
    </rPh>
    <rPh sb="20" eb="22">
      <t>ソウゾク</t>
    </rPh>
    <rPh sb="23" eb="25">
      <t>ホウキ</t>
    </rPh>
    <rPh sb="27" eb="28">
      <t>シャ</t>
    </rPh>
    <rPh sb="28" eb="29">
      <t>オヨ</t>
    </rPh>
    <rPh sb="30" eb="33">
      <t>ソウゾクケン</t>
    </rPh>
    <rPh sb="34" eb="35">
      <t>ウシナ</t>
    </rPh>
    <rPh sb="37" eb="38">
      <t>シャ</t>
    </rPh>
    <rPh sb="40" eb="42">
      <t>テキヨウ</t>
    </rPh>
    <phoneticPr fontId="2"/>
  </si>
  <si>
    <t>未成年者の純資産価額</t>
    <rPh sb="0" eb="4">
      <t>ミセイネンシャ</t>
    </rPh>
    <rPh sb="5" eb="8">
      <t>ジュンシサン</t>
    </rPh>
    <rPh sb="8" eb="10">
      <t>カガク</t>
    </rPh>
    <phoneticPr fontId="2"/>
  </si>
  <si>
    <t>未成年者が財産を取得していない場合には、その者の控除不足額を扶養義務者から控除することはできません。</t>
    <rPh sb="0" eb="4">
      <t>ミセイネンシャ</t>
    </rPh>
    <rPh sb="5" eb="7">
      <t>ザイサン</t>
    </rPh>
    <rPh sb="8" eb="10">
      <t>シュトク</t>
    </rPh>
    <rPh sb="15" eb="17">
      <t>バアイ</t>
    </rPh>
    <rPh sb="22" eb="23">
      <t>モノ</t>
    </rPh>
    <rPh sb="24" eb="26">
      <t>コウジョ</t>
    </rPh>
    <rPh sb="26" eb="28">
      <t>ブソク</t>
    </rPh>
    <rPh sb="28" eb="29">
      <t>ガク</t>
    </rPh>
    <rPh sb="30" eb="32">
      <t>フヨウ</t>
    </rPh>
    <rPh sb="32" eb="34">
      <t>ギム</t>
    </rPh>
    <rPh sb="34" eb="35">
      <t>シャ</t>
    </rPh>
    <rPh sb="37" eb="39">
      <t>コウジョ</t>
    </rPh>
    <phoneticPr fontId="2"/>
  </si>
  <si>
    <t>未成年者控除及び障害者控除は、法定相続人以外は適用がありません。よって20歳未満の人や、入力シートで障害者にチェックを入れた人でも、入力シートで法定相続人以外にチェックを入れた人には適用がありません。</t>
    <rPh sb="0" eb="4">
      <t>ミセイネンシャ</t>
    </rPh>
    <rPh sb="4" eb="6">
      <t>コウジョ</t>
    </rPh>
    <rPh sb="6" eb="7">
      <t>オヨ</t>
    </rPh>
    <rPh sb="8" eb="11">
      <t>ショウガイシャ</t>
    </rPh>
    <rPh sb="11" eb="13">
      <t>コウジョ</t>
    </rPh>
    <rPh sb="15" eb="17">
      <t>ホウテイ</t>
    </rPh>
    <rPh sb="17" eb="19">
      <t>ソウゾク</t>
    </rPh>
    <rPh sb="19" eb="20">
      <t>ニン</t>
    </rPh>
    <rPh sb="20" eb="22">
      <t>イガイ</t>
    </rPh>
    <rPh sb="23" eb="25">
      <t>テキヨウ</t>
    </rPh>
    <rPh sb="37" eb="38">
      <t>サイ</t>
    </rPh>
    <rPh sb="38" eb="40">
      <t>ミマン</t>
    </rPh>
    <rPh sb="41" eb="42">
      <t>ヒト</t>
    </rPh>
    <rPh sb="44" eb="46">
      <t>ニュウリョク</t>
    </rPh>
    <rPh sb="50" eb="53">
      <t>ショウガイシャ</t>
    </rPh>
    <rPh sb="59" eb="60">
      <t>イ</t>
    </rPh>
    <rPh sb="62" eb="63">
      <t>ヒト</t>
    </rPh>
    <rPh sb="66" eb="68">
      <t>ニュウリョク</t>
    </rPh>
    <rPh sb="72" eb="74">
      <t>ホウテイ</t>
    </rPh>
    <rPh sb="74" eb="76">
      <t>ソウゾク</t>
    </rPh>
    <rPh sb="76" eb="77">
      <t>ニン</t>
    </rPh>
    <rPh sb="77" eb="79">
      <t>イガイ</t>
    </rPh>
    <rPh sb="85" eb="86">
      <t>イ</t>
    </rPh>
    <rPh sb="88" eb="89">
      <t>ヒト</t>
    </rPh>
    <rPh sb="91" eb="93">
      <t>テキヨウ</t>
    </rPh>
    <phoneticPr fontId="2"/>
  </si>
  <si>
    <t>障害者の純資産価額</t>
    <rPh sb="0" eb="3">
      <t>ショウガイシャ</t>
    </rPh>
    <rPh sb="4" eb="7">
      <t>ジュンシサン</t>
    </rPh>
    <rPh sb="7" eb="9">
      <t>カガク</t>
    </rPh>
    <phoneticPr fontId="2"/>
  </si>
  <si>
    <t>障害者が財産を取得していない場合には、その者の控除不足額を扶養義務者から控除することはできません。</t>
    <rPh sb="0" eb="3">
      <t>ショウガイシャ</t>
    </rPh>
    <rPh sb="4" eb="6">
      <t>ザイサン</t>
    </rPh>
    <rPh sb="7" eb="9">
      <t>シュトク</t>
    </rPh>
    <rPh sb="14" eb="16">
      <t>バアイ</t>
    </rPh>
    <rPh sb="21" eb="22">
      <t>モノ</t>
    </rPh>
    <rPh sb="23" eb="25">
      <t>コウジョ</t>
    </rPh>
    <rPh sb="25" eb="27">
      <t>ブソク</t>
    </rPh>
    <rPh sb="27" eb="28">
      <t>ガク</t>
    </rPh>
    <rPh sb="29" eb="31">
      <t>フヨウ</t>
    </rPh>
    <rPh sb="31" eb="33">
      <t>ギム</t>
    </rPh>
    <rPh sb="33" eb="34">
      <t>シャ</t>
    </rPh>
    <rPh sb="36" eb="38">
      <t>コウジョ</t>
    </rPh>
    <phoneticPr fontId="2"/>
  </si>
  <si>
    <t>法定相続人外</t>
    <rPh sb="0" eb="2">
      <t>ホウテイ</t>
    </rPh>
    <rPh sb="2" eb="4">
      <t>ソウゾク</t>
    </rPh>
    <rPh sb="4" eb="5">
      <t>ニン</t>
    </rPh>
    <rPh sb="5" eb="6">
      <t>ガイ</t>
    </rPh>
    <phoneticPr fontId="2"/>
  </si>
  <si>
    <r>
      <t>養子の数の制限　</t>
    </r>
    <r>
      <rPr>
        <b/>
        <sz val="11"/>
        <color rgb="FFFF0000"/>
        <rFont val="ＭＳ Ｐゴシック"/>
        <family val="3"/>
        <charset val="128"/>
      </rPr>
      <t>△</t>
    </r>
    <rPh sb="0" eb="2">
      <t>ヨウシ</t>
    </rPh>
    <rPh sb="3" eb="4">
      <t>カズ</t>
    </rPh>
    <rPh sb="5" eb="7">
      <t>セイゲン</t>
    </rPh>
    <phoneticPr fontId="2"/>
  </si>
  <si>
    <t>人</t>
    <rPh sb="0" eb="1">
      <t>ニン</t>
    </rPh>
    <phoneticPr fontId="2"/>
  </si>
  <si>
    <t>法定相続人の数</t>
    <rPh sb="0" eb="2">
      <t>ホウテイ</t>
    </rPh>
    <rPh sb="2" eb="4">
      <t>ソウゾク</t>
    </rPh>
    <rPh sb="4" eb="5">
      <t>ニン</t>
    </rPh>
    <rPh sb="6" eb="7">
      <t>スウ</t>
    </rPh>
    <phoneticPr fontId="2"/>
  </si>
  <si>
    <t>及び法定相続人
財産を取得した人</t>
    <rPh sb="0" eb="1">
      <t>オヨ</t>
    </rPh>
    <rPh sb="2" eb="4">
      <t>ホウテイ</t>
    </rPh>
    <rPh sb="4" eb="6">
      <t>ソウゾク</t>
    </rPh>
    <rPh sb="6" eb="7">
      <t>ニン</t>
    </rPh>
    <rPh sb="8" eb="10">
      <t>ザイサン</t>
    </rPh>
    <rPh sb="11" eb="13">
      <t>シュトク</t>
    </rPh>
    <rPh sb="15" eb="16">
      <t>ヒト</t>
    </rPh>
    <phoneticPr fontId="2"/>
  </si>
  <si>
    <t>法定相続人以外の人にチェックしてください</t>
    <rPh sb="0" eb="2">
      <t>ホウテイ</t>
    </rPh>
    <rPh sb="2" eb="4">
      <t>ソウゾク</t>
    </rPh>
    <rPh sb="4" eb="5">
      <t>ニン</t>
    </rPh>
    <rPh sb="5" eb="7">
      <t>イガイ</t>
    </rPh>
    <rPh sb="8" eb="9">
      <t>ヒト</t>
    </rPh>
    <phoneticPr fontId="2"/>
  </si>
  <si>
    <t>夫</t>
    <rPh sb="0" eb="1">
      <t>オット</t>
    </rPh>
    <phoneticPr fontId="2"/>
  </si>
  <si>
    <t>このあとの、入力する表の順番や入力内容等</t>
    <rPh sb="6" eb="8">
      <t>ニュウリョク</t>
    </rPh>
    <rPh sb="10" eb="11">
      <t>ヒョウ</t>
    </rPh>
    <rPh sb="12" eb="14">
      <t>ジュンバン</t>
    </rPh>
    <rPh sb="15" eb="17">
      <t>ニュウリョク</t>
    </rPh>
    <rPh sb="17" eb="19">
      <t>ナイヨウ</t>
    </rPh>
    <rPh sb="19" eb="20">
      <t>トウ</t>
    </rPh>
    <phoneticPr fontId="2"/>
  </si>
  <si>
    <t>被相続人に養子がある場合には、「法定相続人の数」に含める養子の数につい
ては、次のそれぞれに掲げる人数までとなります。</t>
    <phoneticPr fontId="2"/>
  </si>
  <si>
    <t>　また、法定相続人の数に含める養子の数について制限を受ける場合には、</t>
    <rPh sb="23" eb="25">
      <t>セイゲン</t>
    </rPh>
    <rPh sb="26" eb="27">
      <t>ウ</t>
    </rPh>
    <rPh sb="29" eb="31">
      <t>バアイ</t>
    </rPh>
    <phoneticPr fontId="2"/>
  </si>
  <si>
    <t>その者にチェックを入れます。（詳細は２表に記載の説明を参照）</t>
    <phoneticPr fontId="2"/>
  </si>
  <si>
    <t>① ２表へ</t>
    <rPh sb="3" eb="4">
      <t>ヒョウ</t>
    </rPh>
    <phoneticPr fontId="2"/>
  </si>
  <si>
    <t>　各法定相続人の「法定相続分」を入力します</t>
    <phoneticPr fontId="2"/>
  </si>
  <si>
    <t>　財産を取得した人の、各人の種類等別の金額を入力します。</t>
    <rPh sb="1" eb="3">
      <t>ザイサン</t>
    </rPh>
    <rPh sb="4" eb="6">
      <t>シュトク</t>
    </rPh>
    <rPh sb="8" eb="9">
      <t>ヒト</t>
    </rPh>
    <rPh sb="11" eb="13">
      <t>カクジン</t>
    </rPh>
    <rPh sb="14" eb="16">
      <t>シュルイ</t>
    </rPh>
    <rPh sb="16" eb="17">
      <t>トウ</t>
    </rPh>
    <rPh sb="17" eb="18">
      <t>ベツ</t>
    </rPh>
    <rPh sb="19" eb="21">
      <t>キンガク</t>
    </rPh>
    <rPh sb="22" eb="24">
      <t>ニュウリョク</t>
    </rPh>
    <phoneticPr fontId="2"/>
  </si>
  <si>
    <t>　各人の「あん分割合」を入力します。</t>
    <rPh sb="1" eb="3">
      <t>カクジン</t>
    </rPh>
    <rPh sb="7" eb="8">
      <t>ブン</t>
    </rPh>
    <rPh sb="8" eb="10">
      <t>ワリアイ</t>
    </rPh>
    <rPh sb="12" eb="14">
      <t>ニュウリョク</t>
    </rPh>
    <phoneticPr fontId="2"/>
  </si>
  <si>
    <t>「相続時精算課税分の贈与税額控除額」がある場合にはその金額も入力します。</t>
    <rPh sb="21" eb="23">
      <t>バアイ</t>
    </rPh>
    <rPh sb="27" eb="29">
      <t>キンガク</t>
    </rPh>
    <rPh sb="30" eb="32">
      <t>ニュウリョク</t>
    </rPh>
    <phoneticPr fontId="2"/>
  </si>
  <si>
    <t>　「分割財産の価額」及び「未分割財産の価額」を入力します。</t>
    <rPh sb="2" eb="4">
      <t>ブンカツ</t>
    </rPh>
    <rPh sb="4" eb="6">
      <t>ザイサン</t>
    </rPh>
    <rPh sb="7" eb="9">
      <t>カガク</t>
    </rPh>
    <rPh sb="10" eb="11">
      <t>オヨ</t>
    </rPh>
    <rPh sb="13" eb="14">
      <t>ミ</t>
    </rPh>
    <rPh sb="14" eb="16">
      <t>ブンカツ</t>
    </rPh>
    <rPh sb="16" eb="18">
      <t>ザイサン</t>
    </rPh>
    <rPh sb="19" eb="21">
      <t>カガク</t>
    </rPh>
    <rPh sb="23" eb="25">
      <t>ニュウリョク</t>
    </rPh>
    <phoneticPr fontId="2"/>
  </si>
  <si>
    <t>　「控除を受ける人の氏名」ほかの該当欄や金額を入力します。</t>
    <rPh sb="2" eb="4">
      <t>コウジョ</t>
    </rPh>
    <rPh sb="5" eb="6">
      <t>ウ</t>
    </rPh>
    <rPh sb="8" eb="9">
      <t>ヒト</t>
    </rPh>
    <rPh sb="10" eb="12">
      <t>シメイ</t>
    </rPh>
    <rPh sb="16" eb="18">
      <t>ガイトウ</t>
    </rPh>
    <rPh sb="18" eb="19">
      <t>ラン</t>
    </rPh>
    <rPh sb="20" eb="22">
      <t>キンガク</t>
    </rPh>
    <rPh sb="23" eb="25">
      <t>ニュウリョク</t>
    </rPh>
    <phoneticPr fontId="2"/>
  </si>
  <si>
    <t>　各該当欄や金額を入力します。</t>
    <rPh sb="1" eb="2">
      <t>カク</t>
    </rPh>
    <rPh sb="2" eb="4">
      <t>ガイトウ</t>
    </rPh>
    <rPh sb="4" eb="5">
      <t>ラン</t>
    </rPh>
    <rPh sb="6" eb="8">
      <t>キンガク</t>
    </rPh>
    <rPh sb="9" eb="11">
      <t>ニュウリョク</t>
    </rPh>
    <phoneticPr fontId="2"/>
  </si>
  <si>
    <t>（ここまでが申告書１表を完成するためのデータ入力に関係する表です）</t>
    <rPh sb="6" eb="9">
      <t>シンコクショ</t>
    </rPh>
    <rPh sb="10" eb="11">
      <t>ヒョウ</t>
    </rPh>
    <rPh sb="12" eb="14">
      <t>カンセイ</t>
    </rPh>
    <rPh sb="22" eb="24">
      <t>ニュウリョク</t>
    </rPh>
    <rPh sb="25" eb="27">
      <t>カンケイ</t>
    </rPh>
    <rPh sb="29" eb="30">
      <t>ヒョウ</t>
    </rPh>
    <phoneticPr fontId="2"/>
  </si>
  <si>
    <r>
      <rPr>
        <b/>
        <sz val="12"/>
        <color rgb="FF3333CC"/>
        <rFont val="ＭＳ Ｐゴシック"/>
        <family val="3"/>
        <charset val="128"/>
      </rPr>
      <t>⑧ ７表へ</t>
    </r>
    <r>
      <rPr>
        <sz val="12"/>
        <rFont val="ＭＳ Ｐゴシック"/>
        <family val="3"/>
        <charset val="128"/>
      </rPr>
      <t>　</t>
    </r>
    <r>
      <rPr>
        <sz val="10"/>
        <color rgb="FF339933"/>
        <rFont val="ＭＳ Ｐゴシック"/>
        <family val="3"/>
        <charset val="128"/>
      </rPr>
      <t>（相次相続控除がある場合のみ）</t>
    </r>
    <rPh sb="3" eb="4">
      <t>ヒョウ</t>
    </rPh>
    <rPh sb="7" eb="8">
      <t>ソウ</t>
    </rPh>
    <rPh sb="8" eb="9">
      <t>ジ</t>
    </rPh>
    <rPh sb="9" eb="11">
      <t>ソウゾク</t>
    </rPh>
    <rPh sb="11" eb="13">
      <t>コウジョ</t>
    </rPh>
    <rPh sb="16" eb="18">
      <t>バアイ</t>
    </rPh>
    <phoneticPr fontId="2"/>
  </si>
  <si>
    <t>（ここまでの入力で基本の申告書はできます）</t>
    <rPh sb="6" eb="8">
      <t>ニュウリョク</t>
    </rPh>
    <rPh sb="9" eb="11">
      <t>キホン</t>
    </rPh>
    <rPh sb="12" eb="15">
      <t>シンコクショ</t>
    </rPh>
    <phoneticPr fontId="2"/>
  </si>
  <si>
    <t>（該当があれば入力してください）</t>
    <rPh sb="1" eb="3">
      <t>ガイトウ</t>
    </rPh>
    <rPh sb="7" eb="9">
      <t>ニュウリョク</t>
    </rPh>
    <phoneticPr fontId="2"/>
  </si>
  <si>
    <r>
      <rPr>
        <b/>
        <sz val="12"/>
        <color rgb="FF3333CC"/>
        <rFont val="ＭＳ Ｐゴシック"/>
        <family val="3"/>
        <charset val="128"/>
      </rPr>
      <t>⑨ ９表</t>
    </r>
    <r>
      <rPr>
        <sz val="12"/>
        <rFont val="ＭＳ Ｐゴシック"/>
        <family val="3"/>
        <charset val="128"/>
      </rPr>
      <t>　</t>
    </r>
    <r>
      <rPr>
        <sz val="10"/>
        <color rgb="FF339933"/>
        <rFont val="ＭＳ Ｐゴシック"/>
        <family val="3"/>
        <charset val="128"/>
      </rPr>
      <t>（生命保険金等がある場合のみ）</t>
    </r>
    <rPh sb="3" eb="4">
      <t>ヒョウ</t>
    </rPh>
    <rPh sb="6" eb="8">
      <t>セイメイ</t>
    </rPh>
    <rPh sb="8" eb="11">
      <t>ホケンキン</t>
    </rPh>
    <rPh sb="11" eb="12">
      <t>トウ</t>
    </rPh>
    <rPh sb="15" eb="17">
      <t>バアイ</t>
    </rPh>
    <phoneticPr fontId="2"/>
  </si>
  <si>
    <r>
      <rPr>
        <b/>
        <sz val="12"/>
        <color rgb="FF3333CC"/>
        <rFont val="ＭＳ Ｐゴシック"/>
        <family val="3"/>
        <charset val="128"/>
      </rPr>
      <t>⑩ １０表</t>
    </r>
    <r>
      <rPr>
        <sz val="12"/>
        <rFont val="ＭＳ Ｐゴシック"/>
        <family val="3"/>
        <charset val="128"/>
      </rPr>
      <t>　</t>
    </r>
    <r>
      <rPr>
        <sz val="10"/>
        <color rgb="FF339933"/>
        <rFont val="ＭＳ Ｐゴシック"/>
        <family val="3"/>
        <charset val="128"/>
      </rPr>
      <t>（退職手当金等がある場合のみ）</t>
    </r>
    <rPh sb="4" eb="5">
      <t>ヒョウ</t>
    </rPh>
    <rPh sb="7" eb="9">
      <t>タイショク</t>
    </rPh>
    <rPh sb="9" eb="11">
      <t>テアテ</t>
    </rPh>
    <rPh sb="11" eb="12">
      <t>キン</t>
    </rPh>
    <rPh sb="12" eb="13">
      <t>トウ</t>
    </rPh>
    <rPh sb="16" eb="18">
      <t>バアイ</t>
    </rPh>
    <phoneticPr fontId="2"/>
  </si>
  <si>
    <r>
      <rPr>
        <b/>
        <sz val="12"/>
        <color rgb="FF3333CC"/>
        <rFont val="ＭＳ Ｐゴシック"/>
        <family val="3"/>
        <charset val="128"/>
      </rPr>
      <t>⑪ １１表の付表各表</t>
    </r>
    <r>
      <rPr>
        <sz val="12"/>
        <rFont val="ＭＳ Ｐゴシック"/>
        <family val="3"/>
        <charset val="128"/>
      </rPr>
      <t>　</t>
    </r>
    <r>
      <rPr>
        <sz val="10"/>
        <color rgb="FF339933"/>
        <rFont val="ＭＳ Ｐゴシック"/>
        <family val="3"/>
        <charset val="128"/>
      </rPr>
      <t>（小規模宅地等の特例の適用がある場合のみ）</t>
    </r>
    <rPh sb="4" eb="5">
      <t>ヒョウ</t>
    </rPh>
    <rPh sb="6" eb="8">
      <t>フヒョウ</t>
    </rPh>
    <rPh sb="8" eb="10">
      <t>カクヒョウ</t>
    </rPh>
    <rPh sb="12" eb="15">
      <t>ショウキボ</t>
    </rPh>
    <rPh sb="15" eb="17">
      <t>タクチ</t>
    </rPh>
    <rPh sb="17" eb="18">
      <t>トウ</t>
    </rPh>
    <rPh sb="19" eb="21">
      <t>トクレイ</t>
    </rPh>
    <rPh sb="22" eb="24">
      <t>テキヨウ</t>
    </rPh>
    <rPh sb="27" eb="29">
      <t>バアイ</t>
    </rPh>
    <phoneticPr fontId="2"/>
  </si>
  <si>
    <r>
      <rPr>
        <b/>
        <sz val="12"/>
        <color rgb="FF3333CC"/>
        <rFont val="ＭＳ Ｐゴシック"/>
        <family val="3"/>
        <charset val="128"/>
      </rPr>
      <t>⑫ １１表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</si>
  <si>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⑬ １１の２表</t>
    </r>
    <r>
      <rPr>
        <sz val="12"/>
        <rFont val="ＭＳ Ｐゴシック"/>
        <family val="3"/>
        <charset val="128"/>
      </rPr>
      <t>　</t>
    </r>
    <r>
      <rPr>
        <sz val="10"/>
        <color rgb="FF339933"/>
        <rFont val="ＭＳ Ｐゴシック"/>
        <family val="3"/>
        <charset val="128"/>
      </rPr>
      <t>（相続時精算課税の適用がある場合のみ）</t>
    </r>
    <rPh sb="6" eb="7">
      <t>ヒョウ</t>
    </rPh>
    <rPh sb="9" eb="11">
      <t>ソウゾク</t>
    </rPh>
    <rPh sb="11" eb="12">
      <t>ジ</t>
    </rPh>
    <rPh sb="12" eb="14">
      <t>セイサン</t>
    </rPh>
    <rPh sb="14" eb="16">
      <t>カゼイ</t>
    </rPh>
    <rPh sb="17" eb="19">
      <t>テキヨウ</t>
    </rPh>
    <rPh sb="22" eb="24">
      <t>バアイ</t>
    </rPh>
    <phoneticPr fontId="2"/>
  </si>
  <si>
    <r>
      <rPr>
        <b/>
        <sz val="12"/>
        <color rgb="FF3333CC"/>
        <rFont val="ＭＳ Ｐゴシック"/>
        <family val="3"/>
        <charset val="128"/>
      </rPr>
      <t>⑭ １３表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</si>
  <si>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⑮ １４表</t>
    </r>
    <r>
      <rPr>
        <sz val="12"/>
        <rFont val="ＭＳ Ｐゴシック"/>
        <family val="3"/>
        <charset val="128"/>
      </rPr>
      <t>　</t>
    </r>
    <r>
      <rPr>
        <sz val="10"/>
        <color rgb="FF339933"/>
        <rFont val="ＭＳ Ｐゴシック"/>
        <family val="3"/>
        <charset val="128"/>
      </rPr>
      <t>（３年以内の贈与加算の適用等がある場合のみ）</t>
    </r>
    <rPh sb="4" eb="5">
      <t>ヒョウ</t>
    </rPh>
    <rPh sb="8" eb="9">
      <t>ネン</t>
    </rPh>
    <rPh sb="9" eb="11">
      <t>イナイ</t>
    </rPh>
    <rPh sb="12" eb="14">
      <t>ゾウヨ</t>
    </rPh>
    <rPh sb="14" eb="16">
      <t>カサン</t>
    </rPh>
    <rPh sb="17" eb="19">
      <t>テキヨウ</t>
    </rPh>
    <rPh sb="19" eb="20">
      <t>トウ</t>
    </rPh>
    <rPh sb="23" eb="25">
      <t>バアイ</t>
    </rPh>
    <phoneticPr fontId="2"/>
  </si>
  <si>
    <t>相続放棄者</t>
    <rPh sb="0" eb="2">
      <t>ソウゾク</t>
    </rPh>
    <rPh sb="2" eb="4">
      <t>ホウキ</t>
    </rPh>
    <rPh sb="4" eb="5">
      <t>シャ</t>
    </rPh>
    <phoneticPr fontId="2"/>
  </si>
  <si>
    <t>法定相続人
のみ</t>
    <rPh sb="0" eb="2">
      <t>ホウテイ</t>
    </rPh>
    <rPh sb="2" eb="4">
      <t>ソウゾク</t>
    </rPh>
    <rPh sb="4" eb="5">
      <t>ニン</t>
    </rPh>
    <phoneticPr fontId="2"/>
  </si>
  <si>
    <r>
      <t xml:space="preserve">※配列数式
</t>
    </r>
    <r>
      <rPr>
        <sz val="6"/>
        <rFont val="ＭＳ Ｐゴシック"/>
        <family val="3"/>
        <charset val="128"/>
      </rPr>
      <t>Ctrl+Shift+Enter</t>
    </r>
    <rPh sb="1" eb="3">
      <t>ハイレツ</t>
    </rPh>
    <rPh sb="3" eb="5">
      <t>スウシキ</t>
    </rPh>
    <phoneticPr fontId="2"/>
  </si>
  <si>
    <t>⇨</t>
    <phoneticPr fontId="2"/>
  </si>
  <si>
    <t>加算対象者</t>
    <rPh sb="0" eb="2">
      <t>カサン</t>
    </rPh>
    <rPh sb="2" eb="4">
      <t>タイショウ</t>
    </rPh>
    <rPh sb="4" eb="5">
      <t>シャ</t>
    </rPh>
    <phoneticPr fontId="2"/>
  </si>
  <si>
    <t>(空白行詰)</t>
    <rPh sb="1" eb="5">
      <t>クウハクギョウツ</t>
    </rPh>
    <phoneticPr fontId="2"/>
  </si>
  <si>
    <r>
      <t xml:space="preserve">※配列数式
</t>
    </r>
    <r>
      <rPr>
        <sz val="5"/>
        <rFont val="ＭＳ Ｐゴシック"/>
        <family val="3"/>
        <charset val="128"/>
      </rPr>
      <t>Ctrl+Shift+Enter</t>
    </r>
    <rPh sb="1" eb="3">
      <t>ハイレツ</t>
    </rPh>
    <rPh sb="3" eb="5">
      <t>スウシキ</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</si>
  <si>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t>
    </r>
    <rPh sb="0" eb="2">
      <t>ホウテイ</t>
    </rPh>
    <rPh sb="2" eb="4">
      <t>ソウゾク</t>
    </rPh>
    <rPh sb="4" eb="5">
      <t>ニン</t>
    </rPh>
    <rPh sb="7" eb="10">
      <t>ホウキシャ</t>
    </rPh>
    <rPh sb="10" eb="12">
      <t>ジョガイ</t>
    </rPh>
    <phoneticPr fontId="2"/>
  </si>
  <si>
    <r>
      <rPr>
        <sz val="9"/>
        <rFont val="ＭＳ Ｐゴシック"/>
        <family val="3"/>
        <charset val="128"/>
      </rPr>
      <t>法定相続人
のみ</t>
    </r>
    <r>
      <rPr>
        <sz val="10"/>
        <rFont val="ＭＳ Ｐゴシック"/>
        <family val="3"/>
        <charset val="128"/>
      </rPr>
      <t xml:space="preserve">
</t>
    </r>
    <r>
      <rPr>
        <sz val="8"/>
        <rFont val="ＭＳ Ｐゴシック"/>
        <family val="3"/>
        <charset val="128"/>
      </rPr>
      <t>（空白行詰）</t>
    </r>
    <rPh sb="0" eb="2">
      <t>ホウテイ</t>
    </rPh>
    <rPh sb="2" eb="4">
      <t>ソウゾク</t>
    </rPh>
    <rPh sb="4" eb="5">
      <t>ニン</t>
    </rPh>
    <rPh sb="10" eb="12">
      <t>クウハク</t>
    </rPh>
    <rPh sb="12" eb="13">
      <t>ギョウ</t>
    </rPh>
    <rPh sb="13" eb="14">
      <t>ツ</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</si>
  <si>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
（空白行詰）</t>
    </r>
    <rPh sb="0" eb="2">
      <t>ホウテイ</t>
    </rPh>
    <rPh sb="2" eb="4">
      <t>ソウゾク</t>
    </rPh>
    <rPh sb="4" eb="5">
      <t>ニン</t>
    </rPh>
    <rPh sb="7" eb="10">
      <t>ホウキシャ</t>
    </rPh>
    <rPh sb="10" eb="12">
      <t>ジョガイ</t>
    </rPh>
    <phoneticPr fontId="2"/>
  </si>
  <si>
    <r>
      <t xml:space="preserve"> =IF($B$19="","",ROUNDDOWN($M$31*AF31,0))</t>
    </r>
    <r>
      <rPr>
        <b/>
        <sz val="8"/>
        <color rgb="FF3333CC"/>
        <rFont val="ＭＳ ゴシック"/>
        <family val="3"/>
        <charset val="128"/>
      </rPr>
      <t>+1</t>
    </r>
    <phoneticPr fontId="2"/>
  </si>
  <si>
    <t>未成年者の
氏　　 名</t>
    <rPh sb="0" eb="4">
      <t>ミセイネンシャ</t>
    </rPh>
    <rPh sb="6" eb="7">
      <t>シ</t>
    </rPh>
    <rPh sb="10" eb="11">
      <t>メイ</t>
    </rPh>
    <phoneticPr fontId="2"/>
  </si>
  <si>
    <t>未成年者
(空白行詰)</t>
    <rPh sb="0" eb="4">
      <t>ミセイネンシャ</t>
    </rPh>
    <rPh sb="6" eb="8">
      <t>クウハク</t>
    </rPh>
    <rPh sb="8" eb="9">
      <t>ギョウ</t>
    </rPh>
    <rPh sb="9" eb="10">
      <t>ヅメ</t>
    </rPh>
    <phoneticPr fontId="2"/>
  </si>
  <si>
    <r>
      <t xml:space="preserve">※配列数式
</t>
    </r>
    <r>
      <rPr>
        <sz val="5"/>
        <rFont val="ＭＳ Ｐゴシック"/>
        <family val="3"/>
        <charset val="128"/>
      </rPr>
      <t>Ctrl+Shift+Enter</t>
    </r>
    <phoneticPr fontId="2"/>
  </si>
  <si>
    <t>㊟システムの都合上、４人までしか対応しません</t>
    <phoneticPr fontId="2"/>
  </si>
  <si>
    <t>▼</t>
    <phoneticPr fontId="2"/>
  </si>
  <si>
    <t>一般障害者
氏　　名</t>
    <rPh sb="0" eb="2">
      <t>イッパン</t>
    </rPh>
    <rPh sb="2" eb="5">
      <t>ショウガイシャ</t>
    </rPh>
    <rPh sb="6" eb="7">
      <t>シ</t>
    </rPh>
    <rPh sb="9" eb="10">
      <t>メイ</t>
    </rPh>
    <phoneticPr fontId="2"/>
  </si>
  <si>
    <t>特別障害者
氏　　名</t>
    <rPh sb="0" eb="2">
      <t>トクベツ</t>
    </rPh>
    <rPh sb="2" eb="5">
      <t>ショウガイシャ</t>
    </rPh>
    <rPh sb="6" eb="7">
      <t>シ</t>
    </rPh>
    <rPh sb="9" eb="10">
      <t>メイ</t>
    </rPh>
    <phoneticPr fontId="2"/>
  </si>
  <si>
    <t>一般障害者
(空白行詰)</t>
    <rPh sb="0" eb="2">
      <t>イッパン</t>
    </rPh>
    <rPh sb="2" eb="5">
      <t>ショウガイシャ</t>
    </rPh>
    <rPh sb="7" eb="9">
      <t>クウハク</t>
    </rPh>
    <rPh sb="9" eb="10">
      <t>ギョウ</t>
    </rPh>
    <rPh sb="10" eb="11">
      <t>ヅメ</t>
    </rPh>
    <phoneticPr fontId="2"/>
  </si>
  <si>
    <r>
      <t>②、③欄は、相続時精算課税
適用者</t>
    </r>
    <r>
      <rPr>
        <u/>
        <sz val="8"/>
        <rFont val="ＭＳ ゴシック"/>
        <family val="3"/>
        <charset val="128"/>
      </rPr>
      <t>以外</t>
    </r>
    <r>
      <rPr>
        <sz val="8"/>
        <rFont val="ＭＳ ゴシック"/>
        <family val="3"/>
        <charset val="128"/>
      </rPr>
      <t>の人は記入を要し
ません。</t>
    </r>
    <rPh sb="3" eb="4">
      <t>ラン</t>
    </rPh>
    <rPh sb="6" eb="8">
      <t>ソウゾク</t>
    </rPh>
    <rPh sb="8" eb="9">
      <t>ジ</t>
    </rPh>
    <rPh sb="9" eb="11">
      <t>セイサン</t>
    </rPh>
    <rPh sb="11" eb="13">
      <t>カゼイ</t>
    </rPh>
    <rPh sb="14" eb="16">
      <t>テキヨウ</t>
    </rPh>
    <rPh sb="16" eb="17">
      <t>シャ</t>
    </rPh>
    <rPh sb="17" eb="19">
      <t>イガイ</t>
    </rPh>
    <rPh sb="20" eb="21">
      <t>ヒト</t>
    </rPh>
    <rPh sb="22" eb="24">
      <t>キニュウ</t>
    </rPh>
    <rPh sb="25" eb="26">
      <t>ヨウ</t>
    </rPh>
    <phoneticPr fontId="2"/>
  </si>
  <si>
    <t>㊟システムの都合上、２人までしか対応しません</t>
    <phoneticPr fontId="2"/>
  </si>
  <si>
    <t>㊟システムの都合上、２人までしか対応しません</t>
    <phoneticPr fontId="2"/>
  </si>
  <si>
    <t>（①～③は必ず入力が必要な表です）</t>
    <rPh sb="5" eb="6">
      <t>カナラ</t>
    </rPh>
    <rPh sb="7" eb="9">
      <t>ニュウリョク</t>
    </rPh>
    <rPh sb="10" eb="12">
      <t>ヒツヨウ</t>
    </rPh>
    <rPh sb="13" eb="14">
      <t>ヒョウ</t>
    </rPh>
    <phoneticPr fontId="2"/>
  </si>
  <si>
    <t>② １５表へ</t>
    <rPh sb="4" eb="5">
      <t>ヒョウ</t>
    </rPh>
    <phoneticPr fontId="2"/>
  </si>
  <si>
    <t>③ １表へ</t>
    <rPh sb="3" eb="4">
      <t>ヒョウ</t>
    </rPh>
    <phoneticPr fontId="2"/>
  </si>
  <si>
    <t>（入力済チェック）</t>
    <rPh sb="1" eb="3">
      <t>ニュウリョク</t>
    </rPh>
    <rPh sb="3" eb="4">
      <t>ス</t>
    </rPh>
    <phoneticPr fontId="2"/>
  </si>
  <si>
    <t>（以下④～⑧は該当がある場合のみ入力します）</t>
    <rPh sb="1" eb="3">
      <t>イカ</t>
    </rPh>
    <rPh sb="7" eb="9">
      <t>ガイトウ</t>
    </rPh>
    <rPh sb="12" eb="14">
      <t>バアイ</t>
    </rPh>
    <rPh sb="16" eb="18">
      <t>ニュウリョク</t>
    </rPh>
    <phoneticPr fontId="2"/>
  </si>
  <si>
    <r>
      <rPr>
        <b/>
        <sz val="12"/>
        <color rgb="FF3333CC"/>
        <rFont val="ＭＳ Ｐゴシック"/>
        <family val="3"/>
        <charset val="128"/>
      </rPr>
      <t>④ ５表へ</t>
    </r>
    <r>
      <rPr>
        <sz val="12"/>
        <rFont val="ＭＳ Ｐゴシック"/>
        <family val="3"/>
        <charset val="128"/>
      </rPr>
      <t>　</t>
    </r>
    <r>
      <rPr>
        <sz val="10"/>
        <color rgb="FF339933"/>
        <rFont val="ＭＳ Ｐゴシック"/>
        <family val="3"/>
        <charset val="128"/>
      </rPr>
      <t>（被相続人の配偶者がいる場合のみ）</t>
    </r>
    <rPh sb="3" eb="4">
      <t>ヒョウ</t>
    </rPh>
    <rPh sb="7" eb="8">
      <t>ヒ</t>
    </rPh>
    <rPh sb="8" eb="10">
      <t>ソウゾク</t>
    </rPh>
    <rPh sb="10" eb="11">
      <t>ニン</t>
    </rPh>
    <rPh sb="12" eb="15">
      <t>ハイグウシャ</t>
    </rPh>
    <rPh sb="18" eb="20">
      <t>バアイ</t>
    </rPh>
    <phoneticPr fontId="2"/>
  </si>
  <si>
    <r>
      <rPr>
        <b/>
        <sz val="12"/>
        <color rgb="FF3333CC"/>
        <rFont val="ＭＳ Ｐゴシック"/>
        <family val="3"/>
        <charset val="128"/>
      </rPr>
      <t>⑤ ４表へ</t>
    </r>
    <r>
      <rPr>
        <sz val="12"/>
        <rFont val="ＭＳ Ｐゴシック"/>
        <family val="3"/>
        <charset val="128"/>
      </rPr>
      <t>　</t>
    </r>
    <r>
      <rPr>
        <sz val="10"/>
        <color rgb="FF339933"/>
        <rFont val="ＭＳ Ｐゴシック"/>
        <family val="3"/>
        <charset val="128"/>
      </rPr>
      <t>（相続税額の２割加算がある場合のみ）</t>
    </r>
    <rPh sb="3" eb="4">
      <t>ヒョウ</t>
    </rPh>
    <rPh sb="7" eb="9">
      <t>ソウゾク</t>
    </rPh>
    <rPh sb="9" eb="11">
      <t>ゼイガク</t>
    </rPh>
    <rPh sb="13" eb="14">
      <t>ワリ</t>
    </rPh>
    <rPh sb="14" eb="16">
      <t>カサン</t>
    </rPh>
    <rPh sb="19" eb="21">
      <t>バアイ</t>
    </rPh>
    <phoneticPr fontId="2"/>
  </si>
  <si>
    <r>
      <rPr>
        <b/>
        <sz val="12"/>
        <color rgb="FF3333CC"/>
        <rFont val="ＭＳ Ｐゴシック"/>
        <family val="3"/>
        <charset val="128"/>
      </rPr>
      <t>⑥ ４表の２へ</t>
    </r>
    <r>
      <rPr>
        <sz val="12"/>
        <rFont val="ＭＳ Ｐゴシック"/>
        <family val="3"/>
        <charset val="128"/>
      </rPr>
      <t>　</t>
    </r>
    <r>
      <rPr>
        <sz val="10"/>
        <color rgb="FF339933"/>
        <rFont val="ＭＳ Ｐゴシック"/>
        <family val="3"/>
        <charset val="128"/>
      </rPr>
      <t>（暦年課税分の贈与税額控除がある場合のみ）</t>
    </r>
    <rPh sb="3" eb="4">
      <t>ヒョウ</t>
    </rPh>
    <rPh sb="9" eb="11">
      <t>レキネン</t>
    </rPh>
    <rPh sb="11" eb="13">
      <t>カゼイ</t>
    </rPh>
    <rPh sb="13" eb="14">
      <t>ブン</t>
    </rPh>
    <rPh sb="15" eb="17">
      <t>ゾウヨ</t>
    </rPh>
    <rPh sb="17" eb="19">
      <t>ゼイガク</t>
    </rPh>
    <rPh sb="19" eb="21">
      <t>コウジョ</t>
    </rPh>
    <rPh sb="24" eb="26">
      <t>バアイ</t>
    </rPh>
    <phoneticPr fontId="2"/>
  </si>
  <si>
    <r>
      <rPr>
        <b/>
        <sz val="12"/>
        <color rgb="FF3333CC"/>
        <rFont val="ＭＳ Ｐゴシック"/>
        <family val="3"/>
        <charset val="128"/>
      </rPr>
      <t>⑦ ６表へ</t>
    </r>
    <r>
      <rPr>
        <sz val="12"/>
        <rFont val="ＭＳ Ｐゴシック"/>
        <family val="3"/>
        <charset val="128"/>
      </rPr>
      <t>　</t>
    </r>
    <r>
      <rPr>
        <sz val="10"/>
        <color rgb="FF339933"/>
        <rFont val="ＭＳ Ｐゴシック"/>
        <family val="3"/>
        <charset val="128"/>
      </rPr>
      <t>（未成年者控除又は障害者控除の対象者がある場合のみ）</t>
    </r>
    <rPh sb="3" eb="4">
      <t>ヒョウ</t>
    </rPh>
    <rPh sb="7" eb="11">
      <t>ミセイネンシャ</t>
    </rPh>
    <rPh sb="11" eb="13">
      <t>コウジョ</t>
    </rPh>
    <rPh sb="13" eb="14">
      <t>マタ</t>
    </rPh>
    <rPh sb="15" eb="18">
      <t>ショウガイシャ</t>
    </rPh>
    <rPh sb="18" eb="20">
      <t>コウジョ</t>
    </rPh>
    <rPh sb="21" eb="23">
      <t>タイショウ</t>
    </rPh>
    <rPh sb="23" eb="24">
      <t>シャ</t>
    </rPh>
    <rPh sb="27" eb="29">
      <t>バアイ</t>
    </rPh>
    <phoneticPr fontId="2"/>
  </si>
  <si>
    <t>　本人から控除しきれない場合のみ、扶養義務者の氏名や控除額を入力します。</t>
    <rPh sb="1" eb="3">
      <t>ホンニン</t>
    </rPh>
    <rPh sb="5" eb="7">
      <t>コウジョ</t>
    </rPh>
    <rPh sb="12" eb="14">
      <t>バアイ</t>
    </rPh>
    <rPh sb="17" eb="19">
      <t>フヨウ</t>
    </rPh>
    <rPh sb="19" eb="21">
      <t>ギム</t>
    </rPh>
    <rPh sb="21" eb="22">
      <t>シャ</t>
    </rPh>
    <rPh sb="23" eb="25">
      <t>シメイ</t>
    </rPh>
    <rPh sb="26" eb="28">
      <t>コウジョ</t>
    </rPh>
    <rPh sb="28" eb="29">
      <t>ガク</t>
    </rPh>
    <rPh sb="30" eb="32">
      <t>ニュウリョク</t>
    </rPh>
    <phoneticPr fontId="2"/>
  </si>
  <si>
    <t>　特殊なケースに該当する場合のみ、該当欄に金額を入力します。</t>
    <rPh sb="1" eb="3">
      <t>トクシュ</t>
    </rPh>
    <rPh sb="8" eb="10">
      <t>ガイトウ</t>
    </rPh>
    <rPh sb="12" eb="14">
      <t>バアイ</t>
    </rPh>
    <rPh sb="17" eb="19">
      <t>ガイトウ</t>
    </rPh>
    <rPh sb="19" eb="20">
      <t>ラン</t>
    </rPh>
    <rPh sb="21" eb="23">
      <t>キンガク</t>
    </rPh>
    <rPh sb="24" eb="26">
      <t>ニュウリョク</t>
    </rPh>
    <phoneticPr fontId="2"/>
  </si>
  <si>
    <t>この入力シートの各欄の詳しい入力方法や注意事項等については、マニュアルを参照してください。</t>
    <rPh sb="2" eb="4">
      <t>ニュウリョク</t>
    </rPh>
    <rPh sb="8" eb="9">
      <t>カク</t>
    </rPh>
    <rPh sb="9" eb="10">
      <t>ラン</t>
    </rPh>
    <rPh sb="11" eb="12">
      <t>クワ</t>
    </rPh>
    <rPh sb="14" eb="16">
      <t>ニュウリョク</t>
    </rPh>
    <rPh sb="16" eb="18">
      <t>ホウホウ</t>
    </rPh>
    <rPh sb="19" eb="21">
      <t>チュウイ</t>
    </rPh>
    <rPh sb="21" eb="23">
      <t>ジコウ</t>
    </rPh>
    <rPh sb="23" eb="24">
      <t>トウ</t>
    </rPh>
    <rPh sb="36" eb="38">
      <t>サンショウ</t>
    </rPh>
    <phoneticPr fontId="2"/>
  </si>
  <si>
    <t>（以下は申告書１表とはデータリンクしていない表です）</t>
    <rPh sb="1" eb="3">
      <t>イカ</t>
    </rPh>
    <rPh sb="4" eb="7">
      <t>シンコクショ</t>
    </rPh>
    <rPh sb="8" eb="9">
      <t>ヒョウ</t>
    </rPh>
    <rPh sb="22" eb="23">
      <t>ヒョウ</t>
    </rPh>
    <phoneticPr fontId="2"/>
  </si>
  <si>
    <t>この人数に誤りがないか、特に注意して確認してください。</t>
    <rPh sb="2" eb="4">
      <t>ニンズウ</t>
    </rPh>
    <rPh sb="5" eb="6">
      <t>アヤマ</t>
    </rPh>
    <rPh sb="12" eb="13">
      <t>トク</t>
    </rPh>
    <rPh sb="14" eb="16">
      <t>チュウイ</t>
    </rPh>
    <rPh sb="18" eb="20">
      <t>カクニン</t>
    </rPh>
    <phoneticPr fontId="2"/>
  </si>
  <si>
    <r>
      <rPr>
        <b/>
        <sz val="10"/>
        <rFont val="ＭＳ Ｐゴシック"/>
        <family val="3"/>
        <charset val="128"/>
      </rPr>
      <t>「法定相続人の数」</t>
    </r>
    <r>
      <rPr>
        <sz val="10"/>
        <rFont val="ＭＳ Ｐゴシック"/>
        <family val="3"/>
        <charset val="128"/>
      </rPr>
      <t>により基礎控除額や生命保険金等や退職手当金等の非課税額が計算されます。</t>
    </r>
    <rPh sb="1" eb="6">
      <t>ホウテイソウゾクニン</t>
    </rPh>
    <rPh sb="7" eb="8">
      <t>カズ</t>
    </rPh>
    <rPh sb="12" eb="14">
      <t>キソ</t>
    </rPh>
    <rPh sb="14" eb="16">
      <t>コウジョ</t>
    </rPh>
    <rPh sb="16" eb="17">
      <t>ガク</t>
    </rPh>
    <rPh sb="18" eb="20">
      <t>セイメイ</t>
    </rPh>
    <rPh sb="20" eb="23">
      <t>ホケンキン</t>
    </rPh>
    <rPh sb="23" eb="24">
      <t>トウ</t>
    </rPh>
    <rPh sb="25" eb="27">
      <t>タイショク</t>
    </rPh>
    <rPh sb="27" eb="29">
      <t>テアテ</t>
    </rPh>
    <rPh sb="29" eb="30">
      <t>キン</t>
    </rPh>
    <rPh sb="30" eb="31">
      <t>トウ</t>
    </rPh>
    <rPh sb="32" eb="35">
      <t>ヒカゼイ</t>
    </rPh>
    <rPh sb="35" eb="36">
      <t>ガク</t>
    </rPh>
    <rPh sb="37" eb="39">
      <t>ケイサン</t>
    </rPh>
    <phoneticPr fontId="2"/>
  </si>
  <si>
    <r>
      <rPr>
        <b/>
        <sz val="10"/>
        <rFont val="ＭＳ Ｐゴシック"/>
        <family val="3"/>
        <charset val="128"/>
      </rPr>
      <t>「法定相続人の数」</t>
    </r>
    <r>
      <rPr>
        <sz val="10"/>
        <rFont val="ＭＳ Ｐゴシック"/>
        <family val="3"/>
        <charset val="128"/>
      </rPr>
      <t>は、相続の放棄をした人があっても、その放棄がないとした場合
の相続人の数をいいますが</t>
    </r>
    <phoneticPr fontId="2"/>
  </si>
  <si>
    <r>
      <rPr>
        <b/>
        <sz val="10"/>
        <rFont val="ＭＳ Ｐゴシック"/>
        <family val="3"/>
        <charset val="128"/>
      </rPr>
      <t>「法定相続人」</t>
    </r>
    <r>
      <rPr>
        <sz val="10"/>
        <rFont val="ＭＳ Ｐゴシック"/>
        <family val="3"/>
        <charset val="128"/>
      </rPr>
      <t>とは、相続人のうちに相続の放棄をした人があっても、その放棄がないとした場合の相続人をいいます。</t>
    </r>
    <rPh sb="1" eb="3">
      <t>ホウテイ</t>
    </rPh>
    <rPh sb="3" eb="5">
      <t>ソウゾク</t>
    </rPh>
    <rPh sb="5" eb="6">
      <t>ニン</t>
    </rPh>
    <rPh sb="10" eb="13">
      <t>ソウゾクニン</t>
    </rPh>
    <rPh sb="45" eb="47">
      <t>ソウゾク</t>
    </rPh>
    <rPh sb="47" eb="48">
      <t>ニン</t>
    </rPh>
    <phoneticPr fontId="2"/>
  </si>
  <si>
    <t>● 注意事項</t>
    <rPh sb="2" eb="4">
      <t>チュウイ</t>
    </rPh>
    <rPh sb="4" eb="6">
      <t>ジコウ</t>
    </rPh>
    <phoneticPr fontId="2"/>
  </si>
  <si>
    <t>①</t>
    <phoneticPr fontId="2"/>
  </si>
  <si>
    <t xml:space="preserve">  このExcel相続税申告書を使用した計算過程や結果等については、作成者は一切の責任を負いません。</t>
    <rPh sb="9" eb="12">
      <t>ソウゾクゼイ</t>
    </rPh>
    <rPh sb="12" eb="14">
      <t>シンコク</t>
    </rPh>
    <rPh sb="14" eb="15">
      <t>ショ</t>
    </rPh>
    <rPh sb="16" eb="18">
      <t>シヨウ</t>
    </rPh>
    <rPh sb="20" eb="22">
      <t>ケイサン</t>
    </rPh>
    <rPh sb="27" eb="28">
      <t>トウ</t>
    </rPh>
    <rPh sb="34" eb="37">
      <t>サクセイシャ</t>
    </rPh>
    <rPh sb="38" eb="40">
      <t>イッサイ</t>
    </rPh>
    <rPh sb="41" eb="43">
      <t>セキニン</t>
    </rPh>
    <rPh sb="44" eb="45">
      <t>オ</t>
    </rPh>
    <phoneticPr fontId="2"/>
  </si>
  <si>
    <t>すべて使用者の責任において使用してください。</t>
    <rPh sb="3" eb="6">
      <t>シヨウシャ</t>
    </rPh>
    <rPh sb="7" eb="9">
      <t>セキニン</t>
    </rPh>
    <rPh sb="13" eb="15">
      <t>シヨウ</t>
    </rPh>
    <phoneticPr fontId="2"/>
  </si>
  <si>
    <t xml:space="preserve">  このExcell相続税申告書は、Microsoft® Excel® 2013で作成しています。（拡張子.xｌsx）</t>
    <rPh sb="10" eb="13">
      <t>ソウゾクゼイ</t>
    </rPh>
    <rPh sb="13" eb="15">
      <t>シンコク</t>
    </rPh>
    <rPh sb="15" eb="16">
      <t>ショ</t>
    </rPh>
    <rPh sb="41" eb="43">
      <t>サクセイ</t>
    </rPh>
    <rPh sb="50" eb="53">
      <t>カクチョウシ</t>
    </rPh>
    <phoneticPr fontId="2"/>
  </si>
  <si>
    <t>使用するエクセルのバージョンによっては、読み込みできない場合があります。</t>
    <rPh sb="0" eb="2">
      <t>シヨウ</t>
    </rPh>
    <rPh sb="20" eb="21">
      <t>ヨ</t>
    </rPh>
    <rPh sb="22" eb="23">
      <t>コ</t>
    </rPh>
    <rPh sb="28" eb="30">
      <t>バアイ</t>
    </rPh>
    <phoneticPr fontId="2"/>
  </si>
  <si>
    <t>③</t>
    <phoneticPr fontId="2"/>
  </si>
  <si>
    <t>　次の控除や納税猶予、特例には対応していません。</t>
    <rPh sb="1" eb="2">
      <t>ツギ</t>
    </rPh>
    <rPh sb="3" eb="5">
      <t>コウジョ</t>
    </rPh>
    <rPh sb="6" eb="8">
      <t>ノウゼイ</t>
    </rPh>
    <rPh sb="8" eb="10">
      <t>ユウヨ</t>
    </rPh>
    <rPh sb="15" eb="17">
      <t>タイオウ</t>
    </rPh>
    <phoneticPr fontId="2"/>
  </si>
  <si>
    <t xml:space="preserve">㋑　外国税額控除 </t>
    <phoneticPr fontId="2"/>
  </si>
  <si>
    <t>㋺　医療法人持分税額控除</t>
    <phoneticPr fontId="2"/>
  </si>
  <si>
    <t>㋭　山林納税猶予</t>
    <phoneticPr fontId="2"/>
  </si>
  <si>
    <t>④</t>
    <phoneticPr fontId="2"/>
  </si>
  <si>
    <t>※ 控用とする１表にはマイナンバーを表示しないよう注意してください。</t>
    <rPh sb="2" eb="4">
      <t>ヒカエヨウ</t>
    </rPh>
    <rPh sb="8" eb="9">
      <t>ヒョウ</t>
    </rPh>
    <rPh sb="18" eb="20">
      <t>ヒョウジ</t>
    </rPh>
    <rPh sb="25" eb="27">
      <t>チュウイ</t>
    </rPh>
    <phoneticPr fontId="2"/>
  </si>
  <si>
    <t>⑤</t>
    <phoneticPr fontId="2"/>
  </si>
  <si>
    <t>　入力できる人数や明細書等の枚数に制限があります。</t>
    <rPh sb="1" eb="3">
      <t>ニュウリョク</t>
    </rPh>
    <rPh sb="6" eb="8">
      <t>ニンズウ</t>
    </rPh>
    <rPh sb="9" eb="11">
      <t>メイサイ</t>
    </rPh>
    <rPh sb="11" eb="12">
      <t>ショ</t>
    </rPh>
    <rPh sb="12" eb="13">
      <t>トウ</t>
    </rPh>
    <rPh sb="14" eb="16">
      <t>マイスウ</t>
    </rPh>
    <rPh sb="17" eb="19">
      <t>セイゲン</t>
    </rPh>
    <phoneticPr fontId="2"/>
  </si>
  <si>
    <r>
      <t>㋑　財産所得者及び法定相続人は</t>
    </r>
    <r>
      <rPr>
        <b/>
        <sz val="11"/>
        <color rgb="FF0000FF"/>
        <rFont val="ＭＳ Ｐゴシック"/>
        <family val="3"/>
        <charset val="128"/>
      </rPr>
      <t>７人</t>
    </r>
    <r>
      <rPr>
        <sz val="11"/>
        <rFont val="ＭＳ Ｐゴシック"/>
        <family val="3"/>
        <charset val="128"/>
      </rPr>
      <t>まで（１表、７表、15表）　※１表には「入力シート」に入力した財産取得者等（7人まで）が入力順で表示されます</t>
    </r>
    <rPh sb="2" eb="4">
      <t>ザイサン</t>
    </rPh>
    <rPh sb="4" eb="6">
      <t>ショトク</t>
    </rPh>
    <rPh sb="6" eb="7">
      <t>シャ</t>
    </rPh>
    <rPh sb="7" eb="8">
      <t>オヨ</t>
    </rPh>
    <rPh sb="9" eb="11">
      <t>ホウテイ</t>
    </rPh>
    <rPh sb="11" eb="13">
      <t>ソウゾク</t>
    </rPh>
    <rPh sb="13" eb="14">
      <t>ニン</t>
    </rPh>
    <rPh sb="16" eb="17">
      <t>ニン</t>
    </rPh>
    <rPh sb="21" eb="22">
      <t>ヒョウ</t>
    </rPh>
    <rPh sb="24" eb="25">
      <t>ヒョウ</t>
    </rPh>
    <rPh sb="28" eb="29">
      <t>ヒョウ</t>
    </rPh>
    <rPh sb="33" eb="34">
      <t>ヒョウ</t>
    </rPh>
    <rPh sb="37" eb="39">
      <t>ニュウリョク</t>
    </rPh>
    <rPh sb="44" eb="46">
      <t>ニュウリョク</t>
    </rPh>
    <rPh sb="48" eb="50">
      <t>ザイサン</t>
    </rPh>
    <rPh sb="50" eb="52">
      <t>シュトク</t>
    </rPh>
    <rPh sb="52" eb="54">
      <t>シャナド</t>
    </rPh>
    <rPh sb="56" eb="57">
      <t>ニン</t>
    </rPh>
    <rPh sb="61" eb="63">
      <t>ニュウリョク</t>
    </rPh>
    <rPh sb="63" eb="64">
      <t>ジュン</t>
    </rPh>
    <rPh sb="65" eb="67">
      <t>ヒョウジ</t>
    </rPh>
    <phoneticPr fontId="2"/>
  </si>
  <si>
    <t>（１表に表示させる人を選択することはできません）</t>
    <rPh sb="2" eb="3">
      <t>ヒョウ</t>
    </rPh>
    <rPh sb="4" eb="6">
      <t>ヒョウジ</t>
    </rPh>
    <rPh sb="9" eb="10">
      <t>ヒト</t>
    </rPh>
    <rPh sb="11" eb="13">
      <t>センタク</t>
    </rPh>
    <phoneticPr fontId="2"/>
  </si>
  <si>
    <r>
      <t>㋩　暦年課税分の贈与税額控除（４表の２）は</t>
    </r>
    <r>
      <rPr>
        <b/>
        <sz val="11"/>
        <color rgb="FF0000FF"/>
        <rFont val="ＭＳ Ｐゴシック"/>
        <family val="3"/>
        <charset val="128"/>
      </rPr>
      <t>３人</t>
    </r>
    <r>
      <rPr>
        <sz val="11"/>
        <rFont val="ＭＳ Ｐゴシック"/>
        <family val="3"/>
        <charset val="128"/>
      </rPr>
      <t>まで</t>
    </r>
    <rPh sb="16" eb="17">
      <t>ヒョウ</t>
    </rPh>
    <rPh sb="22" eb="23">
      <t>ニン</t>
    </rPh>
    <phoneticPr fontId="2"/>
  </si>
  <si>
    <r>
      <t>㋥　未成年者控除（６表）は</t>
    </r>
    <r>
      <rPr>
        <b/>
        <sz val="11"/>
        <color rgb="FF0000FF"/>
        <rFont val="ＭＳ Ｐゴシック"/>
        <family val="3"/>
        <charset val="128"/>
      </rPr>
      <t>４人</t>
    </r>
    <r>
      <rPr>
        <sz val="11"/>
        <rFont val="ＭＳ Ｐゴシック"/>
        <family val="3"/>
        <charset val="128"/>
      </rPr>
      <t>まで</t>
    </r>
    <rPh sb="2" eb="6">
      <t>ミセイネンシャ</t>
    </rPh>
    <rPh sb="6" eb="8">
      <t>コウジョ</t>
    </rPh>
    <rPh sb="10" eb="11">
      <t>ヒョウ</t>
    </rPh>
    <rPh sb="14" eb="15">
      <t>ニン</t>
    </rPh>
    <phoneticPr fontId="2"/>
  </si>
  <si>
    <r>
      <t>㋭　障害者控除（６表）は、一般障害者と特別障害者でそれぞれ</t>
    </r>
    <r>
      <rPr>
        <b/>
        <sz val="11"/>
        <color rgb="FF0000FF"/>
        <rFont val="ＭＳ Ｐゴシック"/>
        <family val="3"/>
        <charset val="128"/>
      </rPr>
      <t>２人</t>
    </r>
    <r>
      <rPr>
        <sz val="11"/>
        <rFont val="ＭＳ Ｐゴシック"/>
        <family val="3"/>
        <charset val="128"/>
      </rPr>
      <t>まで</t>
    </r>
    <rPh sb="2" eb="4">
      <t>ショウガイ</t>
    </rPh>
    <rPh sb="4" eb="5">
      <t>シャ</t>
    </rPh>
    <rPh sb="5" eb="7">
      <t>コウジョ</t>
    </rPh>
    <rPh sb="9" eb="10">
      <t>ヒョウ</t>
    </rPh>
    <rPh sb="13" eb="15">
      <t>イッパン</t>
    </rPh>
    <rPh sb="15" eb="18">
      <t>ショウガイシャ</t>
    </rPh>
    <rPh sb="19" eb="21">
      <t>トクベツ</t>
    </rPh>
    <rPh sb="21" eb="24">
      <t>ショウガイシャ</t>
    </rPh>
    <rPh sb="30" eb="31">
      <t>ニン</t>
    </rPh>
    <phoneticPr fontId="2"/>
  </si>
  <si>
    <r>
      <t>㋬　入力できる９表は</t>
    </r>
    <r>
      <rPr>
        <sz val="11"/>
        <color rgb="FF0000FF"/>
        <rFont val="ＭＳ Ｐゴシック"/>
        <family val="3"/>
        <charset val="128"/>
      </rPr>
      <t>１枚</t>
    </r>
    <r>
      <rPr>
        <sz val="11"/>
        <rFont val="ＭＳ Ｐゴシック"/>
        <family val="3"/>
        <charset val="128"/>
      </rPr>
      <t>、10表は</t>
    </r>
    <r>
      <rPr>
        <sz val="11"/>
        <color rgb="FF0000FF"/>
        <rFont val="ＭＳ Ｐゴシック"/>
        <family val="3"/>
        <charset val="128"/>
      </rPr>
      <t>１枚</t>
    </r>
    <r>
      <rPr>
        <sz val="11"/>
        <rFont val="ＭＳ Ｐゴシック"/>
        <family val="3"/>
        <charset val="128"/>
      </rPr>
      <t>、11表は</t>
    </r>
    <r>
      <rPr>
        <sz val="11"/>
        <color rgb="FF0000FF"/>
        <rFont val="ＭＳ Ｐゴシック"/>
        <family val="3"/>
        <charset val="128"/>
      </rPr>
      <t>５枚</t>
    </r>
    <r>
      <rPr>
        <sz val="11"/>
        <rFont val="ＭＳ Ｐゴシック"/>
        <family val="3"/>
        <charset val="128"/>
      </rPr>
      <t>、11の２表は</t>
    </r>
    <r>
      <rPr>
        <sz val="11"/>
        <color rgb="FF0000FF"/>
        <rFont val="ＭＳ Ｐゴシック"/>
        <family val="3"/>
        <charset val="128"/>
      </rPr>
      <t>１枚</t>
    </r>
    <r>
      <rPr>
        <sz val="11"/>
        <rFont val="ＭＳ Ｐゴシック"/>
        <family val="3"/>
        <charset val="128"/>
      </rPr>
      <t>、13表は</t>
    </r>
    <r>
      <rPr>
        <sz val="11"/>
        <color rgb="FF0000FF"/>
        <rFont val="ＭＳ Ｐゴシック"/>
        <family val="3"/>
        <charset val="128"/>
      </rPr>
      <t>２枚</t>
    </r>
    <r>
      <rPr>
        <sz val="11"/>
        <rFont val="ＭＳ Ｐゴシック"/>
        <family val="3"/>
        <charset val="128"/>
      </rPr>
      <t>、14表は</t>
    </r>
    <r>
      <rPr>
        <sz val="11"/>
        <color rgb="FF0000FF"/>
        <rFont val="ＭＳ Ｐゴシック"/>
        <family val="3"/>
        <charset val="128"/>
      </rPr>
      <t>１枚</t>
    </r>
    <r>
      <rPr>
        <sz val="11"/>
        <rFont val="ＭＳ Ｐゴシック"/>
        <family val="3"/>
        <charset val="128"/>
      </rPr>
      <t>です。</t>
    </r>
    <phoneticPr fontId="2"/>
  </si>
  <si>
    <t>⑦</t>
    <phoneticPr fontId="2"/>
  </si>
  <si>
    <t>　このエクセルシステムは、実務家（税理士）が使用することを前提として作成したものです。</t>
    <rPh sb="13" eb="16">
      <t>ジツムカ</t>
    </rPh>
    <rPh sb="17" eb="20">
      <t>ゼイリシ</t>
    </rPh>
    <rPh sb="22" eb="24">
      <t>シヨウ</t>
    </rPh>
    <rPh sb="29" eb="31">
      <t>ゼンテイ</t>
    </rPh>
    <rPh sb="34" eb="36">
      <t>サクセイ</t>
    </rPh>
    <phoneticPr fontId="2"/>
  </si>
  <si>
    <t>※ 使用方法の説明や、各シート内の説明のなかでも、相続税（法）や民法の相続に関する事項には触れていません。</t>
    <rPh sb="2" eb="4">
      <t>シヨウ</t>
    </rPh>
    <rPh sb="4" eb="6">
      <t>ホウホウ</t>
    </rPh>
    <rPh sb="7" eb="9">
      <t>セツメイ</t>
    </rPh>
    <rPh sb="11" eb="12">
      <t>カク</t>
    </rPh>
    <rPh sb="15" eb="16">
      <t>ナイ</t>
    </rPh>
    <rPh sb="17" eb="19">
      <t>セツメイ</t>
    </rPh>
    <rPh sb="25" eb="28">
      <t>ソウゾクゼイ</t>
    </rPh>
    <rPh sb="29" eb="30">
      <t>ホウ</t>
    </rPh>
    <rPh sb="32" eb="34">
      <t>ミンポウ</t>
    </rPh>
    <rPh sb="35" eb="37">
      <t>ソウゾク</t>
    </rPh>
    <rPh sb="38" eb="39">
      <t>カン</t>
    </rPh>
    <rPh sb="41" eb="43">
      <t>ジコウ</t>
    </rPh>
    <rPh sb="45" eb="46">
      <t>フ</t>
    </rPh>
    <phoneticPr fontId="2"/>
  </si>
  <si>
    <t>　また、エクセルがある程度使える方が使用することを前提としています。</t>
    <rPh sb="11" eb="13">
      <t>テイド</t>
    </rPh>
    <rPh sb="13" eb="14">
      <t>ツカ</t>
    </rPh>
    <rPh sb="16" eb="17">
      <t>カタ</t>
    </rPh>
    <rPh sb="18" eb="20">
      <t>シヨウ</t>
    </rPh>
    <rPh sb="25" eb="27">
      <t>ゼンテイ</t>
    </rPh>
    <phoneticPr fontId="2"/>
  </si>
  <si>
    <r>
      <t>本システムのエクセルの操作方法等についてご質問やお問い合わせをいただいても、</t>
    </r>
    <r>
      <rPr>
        <sz val="11"/>
        <color rgb="FFFF0000"/>
        <rFont val="ＭＳ Ｐゴシック"/>
        <family val="3"/>
        <charset val="128"/>
      </rPr>
      <t>当方は対応できません。</t>
    </r>
    <rPh sb="0" eb="1">
      <t>ホン</t>
    </rPh>
    <rPh sb="21" eb="23">
      <t>シツモン</t>
    </rPh>
    <rPh sb="25" eb="26">
      <t>ト</t>
    </rPh>
    <rPh sb="27" eb="28">
      <t>ア</t>
    </rPh>
    <rPh sb="38" eb="40">
      <t>トウホウ</t>
    </rPh>
    <rPh sb="41" eb="43">
      <t>タイオウ</t>
    </rPh>
    <phoneticPr fontId="2"/>
  </si>
  <si>
    <t>　　※ このシステムを使っての具体的な申告書作成指導等については、有料の税務相談としてお受けいたします。（別途、報酬をいただきます。）</t>
    <rPh sb="15" eb="18">
      <t>グタイテキ</t>
    </rPh>
    <rPh sb="36" eb="38">
      <t>ゼイム</t>
    </rPh>
    <rPh sb="38" eb="40">
      <t>ソウダン</t>
    </rPh>
    <rPh sb="53" eb="55">
      <t>ベット</t>
    </rPh>
    <rPh sb="56" eb="58">
      <t>ホウシュウ</t>
    </rPh>
    <phoneticPr fontId="2"/>
  </si>
  <si>
    <t>● 特長</t>
    <rPh sb="2" eb="4">
      <t>トクチョウ</t>
    </rPh>
    <phoneticPr fontId="2"/>
  </si>
  <si>
    <t>　ベンダーソフトの相続税申告書システム等によくある、財産をひとつずつ登録して申告書を作っていく方法とは作成手順が異なり、</t>
    <rPh sb="9" eb="12">
      <t>ソウゾクゼイ</t>
    </rPh>
    <rPh sb="12" eb="14">
      <t>シンコク</t>
    </rPh>
    <rPh sb="14" eb="15">
      <t>ショ</t>
    </rPh>
    <rPh sb="19" eb="20">
      <t>トウ</t>
    </rPh>
    <rPh sb="26" eb="28">
      <t>ザイサン</t>
    </rPh>
    <rPh sb="34" eb="36">
      <t>トウロク</t>
    </rPh>
    <rPh sb="38" eb="41">
      <t>シンコクショ</t>
    </rPh>
    <rPh sb="42" eb="43">
      <t>ツク</t>
    </rPh>
    <rPh sb="47" eb="49">
      <t>ホウホウ</t>
    </rPh>
    <rPh sb="51" eb="53">
      <t>サクセイ</t>
    </rPh>
    <rPh sb="53" eb="55">
      <t>テジュン</t>
    </rPh>
    <rPh sb="56" eb="57">
      <t>コト</t>
    </rPh>
    <phoneticPr fontId="2"/>
  </si>
  <si>
    <t>入力シートと２表に基本データを入力したあと、15表に各人の種類別の価額の合計を、そして１表にあん分割合を入力すれば、</t>
    <rPh sb="0" eb="2">
      <t>ニュウリョク</t>
    </rPh>
    <rPh sb="7" eb="8">
      <t>ヒョウ</t>
    </rPh>
    <rPh sb="9" eb="11">
      <t>キホン</t>
    </rPh>
    <rPh sb="15" eb="17">
      <t>ニュウリョク</t>
    </rPh>
    <rPh sb="24" eb="25">
      <t>ヒョウ</t>
    </rPh>
    <rPh sb="26" eb="28">
      <t>カクジン</t>
    </rPh>
    <rPh sb="29" eb="31">
      <t>シュルイ</t>
    </rPh>
    <rPh sb="31" eb="32">
      <t>ベツ</t>
    </rPh>
    <rPh sb="33" eb="35">
      <t>カガク</t>
    </rPh>
    <rPh sb="36" eb="38">
      <t>ゴウケイ</t>
    </rPh>
    <rPh sb="44" eb="45">
      <t>ヒョウ</t>
    </rPh>
    <rPh sb="48" eb="49">
      <t>ブン</t>
    </rPh>
    <rPh sb="49" eb="51">
      <t>ワリアイ</t>
    </rPh>
    <rPh sb="52" eb="54">
      <t>ニュウリョク</t>
    </rPh>
    <phoneticPr fontId="2"/>
  </si>
  <si>
    <t>これだけで基本の申告書は完成します。</t>
    <phoneticPr fontId="2"/>
  </si>
  <si>
    <t>　11表・13表等と、１表・２表・15表等とのデータをあえてリンクさせず、価額は15表から入れるという、シンプルな入力方法をとって</t>
    <rPh sb="8" eb="9">
      <t>トウ</t>
    </rPh>
    <rPh sb="37" eb="39">
      <t>カガク</t>
    </rPh>
    <rPh sb="42" eb="43">
      <t>ヒョウ</t>
    </rPh>
    <rPh sb="45" eb="46">
      <t>イ</t>
    </rPh>
    <rPh sb="57" eb="59">
      <t>ニュウリョク</t>
    </rPh>
    <rPh sb="59" eb="61">
      <t>ホウホウ</t>
    </rPh>
    <phoneticPr fontId="2"/>
  </si>
  <si>
    <t>います。</t>
    <phoneticPr fontId="2"/>
  </si>
  <si>
    <t>　このような方法を採用したのは、個々の財産の内容に変更があっても、それをいちいちシステム上で変更する作業を省き、種類</t>
    <rPh sb="6" eb="8">
      <t>ホウホウ</t>
    </rPh>
    <rPh sb="9" eb="11">
      <t>サイヨウ</t>
    </rPh>
    <rPh sb="16" eb="18">
      <t>ココ</t>
    </rPh>
    <rPh sb="19" eb="21">
      <t>ザイサン</t>
    </rPh>
    <rPh sb="22" eb="24">
      <t>ナイヨウ</t>
    </rPh>
    <rPh sb="25" eb="27">
      <t>ヘンコウ</t>
    </rPh>
    <rPh sb="44" eb="45">
      <t>ジョウ</t>
    </rPh>
    <rPh sb="46" eb="48">
      <t>ヘンコウ</t>
    </rPh>
    <rPh sb="50" eb="52">
      <t>サギョウ</t>
    </rPh>
    <rPh sb="53" eb="54">
      <t>ハブ</t>
    </rPh>
    <rPh sb="56" eb="58">
      <t>シュルイ</t>
    </rPh>
    <phoneticPr fontId="2"/>
  </si>
  <si>
    <t>ごとの計だけ15表で変更入力すれば、すぐに税額等が再計算できるようにしたかったからです。</t>
    <rPh sb="8" eb="9">
      <t>ヒョウ</t>
    </rPh>
    <rPh sb="10" eb="12">
      <t>ヘンコウ</t>
    </rPh>
    <rPh sb="12" eb="14">
      <t>ニュウリョク</t>
    </rPh>
    <rPh sb="21" eb="23">
      <t>ゼイガク</t>
    </rPh>
    <rPh sb="23" eb="24">
      <t>トウ</t>
    </rPh>
    <rPh sb="25" eb="28">
      <t>サイケイサン</t>
    </rPh>
    <phoneticPr fontId="2"/>
  </si>
  <si>
    <t>　実務では、調べを進めるにつれて財産の価額が変わったり、課税財産が増えたり（時には減ったり）することはしょっちゅうであり、</t>
    <phoneticPr fontId="2"/>
  </si>
  <si>
    <t>財産取得者についても調整を進めるにつれて変更することは度々あります。</t>
    <rPh sb="0" eb="2">
      <t>ザイサン</t>
    </rPh>
    <rPh sb="2" eb="4">
      <t>シュトク</t>
    </rPh>
    <rPh sb="4" eb="5">
      <t>シャ</t>
    </rPh>
    <rPh sb="10" eb="12">
      <t>チョウセイ</t>
    </rPh>
    <rPh sb="13" eb="14">
      <t>スス</t>
    </rPh>
    <rPh sb="20" eb="22">
      <t>ヘンコウ</t>
    </rPh>
    <rPh sb="27" eb="29">
      <t>タビタビ</t>
    </rPh>
    <phoneticPr fontId="2"/>
  </si>
  <si>
    <t>　このような変更の都度、いちいちシステムのデータの内容等を変更するのはとても大変で面倒なことなのです。</t>
    <rPh sb="6" eb="8">
      <t>ヘンコウ</t>
    </rPh>
    <rPh sb="9" eb="11">
      <t>ツド</t>
    </rPh>
    <rPh sb="25" eb="27">
      <t>ナイヨウ</t>
    </rPh>
    <rPh sb="27" eb="28">
      <t>トウ</t>
    </rPh>
    <rPh sb="29" eb="31">
      <t>ヘンコウ</t>
    </rPh>
    <rPh sb="38" eb="40">
      <t>タイヘン</t>
    </rPh>
    <rPh sb="41" eb="43">
      <t>メンドウ</t>
    </rPh>
    <phoneticPr fontId="2"/>
  </si>
  <si>
    <t>　クライアントの最大関心事は、（現時点でのデータで）税額がいくらになるのかということです。</t>
    <rPh sb="8" eb="10">
      <t>サイダイ</t>
    </rPh>
    <rPh sb="10" eb="12">
      <t>カンシン</t>
    </rPh>
    <rPh sb="12" eb="13">
      <t>コト</t>
    </rPh>
    <rPh sb="16" eb="19">
      <t>ゲンジテン</t>
    </rPh>
    <rPh sb="26" eb="28">
      <t>ゼイガク</t>
    </rPh>
    <phoneticPr fontId="2"/>
  </si>
  <si>
    <t>（データの）変更の都度、税額を試算してクライアントに説明する必要があります。</t>
    <rPh sb="6" eb="8">
      <t>ヘンコウ</t>
    </rPh>
    <rPh sb="9" eb="11">
      <t>ツド</t>
    </rPh>
    <rPh sb="12" eb="14">
      <t>ゼイガク</t>
    </rPh>
    <rPh sb="15" eb="17">
      <t>シサン</t>
    </rPh>
    <rPh sb="26" eb="28">
      <t>セツメイ</t>
    </rPh>
    <rPh sb="30" eb="32">
      <t>ヒツヨウ</t>
    </rPh>
    <phoneticPr fontId="2"/>
  </si>
  <si>
    <t>　また、どの土地を小規模宅地に選択するかによって税額が有利になるかのシミュレーションや、税負担額をみながら各人の取得</t>
    <rPh sb="6" eb="8">
      <t>トチ</t>
    </rPh>
    <rPh sb="24" eb="26">
      <t>ゼイガク</t>
    </rPh>
    <rPh sb="27" eb="29">
      <t>ユウリ</t>
    </rPh>
    <rPh sb="44" eb="47">
      <t>ゼイフタン</t>
    </rPh>
    <rPh sb="47" eb="48">
      <t>ガク</t>
    </rPh>
    <phoneticPr fontId="2"/>
  </si>
  <si>
    <t>財産や代償金の額を調整するシミュレーションは実務ではよくあることです。</t>
    <rPh sb="7" eb="8">
      <t>ガク</t>
    </rPh>
    <rPh sb="22" eb="24">
      <t>ジツム</t>
    </rPh>
    <phoneticPr fontId="2"/>
  </si>
  <si>
    <t>　このような、度々の試算やシミュレーションにおいて、できるだけ簡易に税額の試算ができることを目標に、このシステムを作成</t>
    <rPh sb="7" eb="9">
      <t>タビタビ</t>
    </rPh>
    <rPh sb="10" eb="12">
      <t>シサン</t>
    </rPh>
    <rPh sb="31" eb="33">
      <t>カンイ</t>
    </rPh>
    <rPh sb="34" eb="36">
      <t>ゼイガク</t>
    </rPh>
    <rPh sb="37" eb="39">
      <t>シサン</t>
    </rPh>
    <rPh sb="46" eb="48">
      <t>モクヒョウ</t>
    </rPh>
    <rPh sb="57" eb="59">
      <t>サクセイ</t>
    </rPh>
    <phoneticPr fontId="2"/>
  </si>
  <si>
    <t>しました。　</t>
    <phoneticPr fontId="2"/>
  </si>
  <si>
    <t>　（当システムを有効に活用するには、15表に入力するために、別途各人の種類別の価額を集計しておく必要があります。</t>
    <rPh sb="2" eb="3">
      <t>トウ</t>
    </rPh>
    <rPh sb="8" eb="10">
      <t>ユウコウ</t>
    </rPh>
    <rPh sb="11" eb="13">
      <t>カツヨウ</t>
    </rPh>
    <rPh sb="20" eb="21">
      <t>ヒョウ</t>
    </rPh>
    <rPh sb="22" eb="24">
      <t>ニュウリョク</t>
    </rPh>
    <rPh sb="32" eb="34">
      <t>カクジン</t>
    </rPh>
    <rPh sb="35" eb="37">
      <t>シュルイ</t>
    </rPh>
    <rPh sb="37" eb="38">
      <t>ベツ</t>
    </rPh>
    <rPh sb="39" eb="41">
      <t>カガク</t>
    </rPh>
    <rPh sb="42" eb="44">
      <t>シュウケイ</t>
    </rPh>
    <rPh sb="48" eb="50">
      <t>ヒツヨウ</t>
    </rPh>
    <phoneticPr fontId="2"/>
  </si>
  <si>
    <t>　 その集計のためのエクセル表も別途用意しています。）</t>
    <phoneticPr fontId="2"/>
  </si>
  <si>
    <t>②</t>
    <phoneticPr fontId="2"/>
  </si>
  <si>
    <t>　エクセルがあれば使用することができ、別に専用のソフト等を用意する必要がないため、（エクセルが入っていれば）どのパソコンでも</t>
    <rPh sb="9" eb="11">
      <t>シヨウ</t>
    </rPh>
    <rPh sb="19" eb="20">
      <t>ベツ</t>
    </rPh>
    <rPh sb="21" eb="23">
      <t>センヨウ</t>
    </rPh>
    <rPh sb="27" eb="28">
      <t>トウ</t>
    </rPh>
    <rPh sb="29" eb="31">
      <t>ヨウイ</t>
    </rPh>
    <rPh sb="33" eb="35">
      <t>ヒツヨウ</t>
    </rPh>
    <rPh sb="47" eb="48">
      <t>ハイ</t>
    </rPh>
    <phoneticPr fontId="2"/>
  </si>
  <si>
    <t>使用することができます。</t>
    <rPh sb="0" eb="2">
      <t>シヨウ</t>
    </rPh>
    <phoneticPr fontId="2"/>
  </si>
  <si>
    <t>　入力シート及び各表の入力欄にデータを入れることにより、税額等を自動的に計算して、申告書を作成してくれます。</t>
    <rPh sb="1" eb="3">
      <t>ニュウリョク</t>
    </rPh>
    <rPh sb="6" eb="7">
      <t>オヨ</t>
    </rPh>
    <rPh sb="8" eb="9">
      <t>カク</t>
    </rPh>
    <rPh sb="9" eb="10">
      <t>ヒョウ</t>
    </rPh>
    <rPh sb="11" eb="13">
      <t>ニュウリョク</t>
    </rPh>
    <rPh sb="13" eb="14">
      <t>ラン</t>
    </rPh>
    <rPh sb="19" eb="20">
      <t>イ</t>
    </rPh>
    <rPh sb="28" eb="30">
      <t>ゼイガク</t>
    </rPh>
    <rPh sb="30" eb="31">
      <t>トウ</t>
    </rPh>
    <rPh sb="32" eb="35">
      <t>ジドウテキ</t>
    </rPh>
    <rPh sb="41" eb="44">
      <t>シンコクショ</t>
    </rPh>
    <rPh sb="45" eb="47">
      <t>サクセイ</t>
    </rPh>
    <phoneticPr fontId="2"/>
  </si>
  <si>
    <t>なお、その自動計算は、計算式（関数）の機能のみで対応しており、エクセルマクロは使用していません。</t>
    <rPh sb="5" eb="7">
      <t>ジドウ</t>
    </rPh>
    <rPh sb="7" eb="9">
      <t>ケイサン</t>
    </rPh>
    <rPh sb="11" eb="14">
      <t>ケイサンシキ</t>
    </rPh>
    <rPh sb="15" eb="17">
      <t>カンスウ</t>
    </rPh>
    <rPh sb="19" eb="21">
      <t>キノウ</t>
    </rPh>
    <rPh sb="24" eb="26">
      <t>タイオウ</t>
    </rPh>
    <phoneticPr fontId="2"/>
  </si>
  <si>
    <t>したがって、ウイルス等の危険性が低く、また正規版を入手すれば自分用にカスタマイズすることも可能です。</t>
    <rPh sb="10" eb="11">
      <t>トウ</t>
    </rPh>
    <rPh sb="12" eb="15">
      <t>キケンセイ</t>
    </rPh>
    <rPh sb="16" eb="17">
      <t>ヒク</t>
    </rPh>
    <rPh sb="21" eb="23">
      <t>セイキ</t>
    </rPh>
    <rPh sb="23" eb="24">
      <t>バン</t>
    </rPh>
    <rPh sb="25" eb="27">
      <t>ニュウシュ</t>
    </rPh>
    <rPh sb="30" eb="33">
      <t>ジブンヨウ</t>
    </rPh>
    <phoneticPr fontId="2"/>
  </si>
  <si>
    <t>　相続税の申告書各表がそれぞれ別のシートになっており、必要に応じ各シートのデータをリンクさせています。</t>
    <rPh sb="1" eb="4">
      <t>ソウゾクゼイ</t>
    </rPh>
    <rPh sb="5" eb="8">
      <t>シンコクショ</t>
    </rPh>
    <rPh sb="8" eb="9">
      <t>カク</t>
    </rPh>
    <rPh sb="9" eb="10">
      <t>ヒョウ</t>
    </rPh>
    <rPh sb="15" eb="16">
      <t>ベツ</t>
    </rPh>
    <rPh sb="27" eb="29">
      <t>ヒツヨウ</t>
    </rPh>
    <rPh sb="30" eb="31">
      <t>オウ</t>
    </rPh>
    <rPh sb="32" eb="33">
      <t>カク</t>
    </rPh>
    <phoneticPr fontId="2"/>
  </si>
  <si>
    <t>各シートは申告書様式のイメージそのままで、文字や数字が入っていますので、入力したデータによる税額等の結果を</t>
    <rPh sb="0" eb="1">
      <t>カク</t>
    </rPh>
    <rPh sb="5" eb="8">
      <t>シンコクショ</t>
    </rPh>
    <rPh sb="8" eb="10">
      <t>ヨウシキ</t>
    </rPh>
    <rPh sb="21" eb="23">
      <t>モジ</t>
    </rPh>
    <rPh sb="24" eb="26">
      <t>スウジ</t>
    </rPh>
    <rPh sb="27" eb="28">
      <t>ハイ</t>
    </rPh>
    <rPh sb="36" eb="38">
      <t>ニュウリョク</t>
    </rPh>
    <rPh sb="46" eb="48">
      <t>ゼイガク</t>
    </rPh>
    <rPh sb="48" eb="49">
      <t>トウ</t>
    </rPh>
    <rPh sb="50" eb="52">
      <t>ケッカ</t>
    </rPh>
    <phoneticPr fontId="2"/>
  </si>
  <si>
    <t>瞬時に画面で確認することができ、また、データの訂正や入れ替え等をした結果も瞬時に画面に反映されます。</t>
    <rPh sb="0" eb="2">
      <t>シュンジ</t>
    </rPh>
    <rPh sb="3" eb="5">
      <t>ガメン</t>
    </rPh>
    <rPh sb="6" eb="8">
      <t>カクニン</t>
    </rPh>
    <rPh sb="23" eb="25">
      <t>テイセイ</t>
    </rPh>
    <rPh sb="26" eb="27">
      <t>イ</t>
    </rPh>
    <rPh sb="28" eb="29">
      <t>カ</t>
    </rPh>
    <rPh sb="30" eb="31">
      <t>トウ</t>
    </rPh>
    <rPh sb="34" eb="36">
      <t>ケッカ</t>
    </rPh>
    <rPh sb="37" eb="39">
      <t>シュンジ</t>
    </rPh>
    <rPh sb="40" eb="42">
      <t>ガメン</t>
    </rPh>
    <rPh sb="43" eb="45">
      <t>ハンエイ</t>
    </rPh>
    <phoneticPr fontId="2"/>
  </si>
  <si>
    <t>　OCR様式（１表、15表、11表の付表１）は国税庁の様式に可能な限り近づけています。</t>
    <rPh sb="4" eb="6">
      <t>ヨウシキ</t>
    </rPh>
    <rPh sb="8" eb="9">
      <t>ヒョウ</t>
    </rPh>
    <rPh sb="12" eb="13">
      <t>ヒョウ</t>
    </rPh>
    <rPh sb="16" eb="17">
      <t>ヒョウ</t>
    </rPh>
    <rPh sb="18" eb="20">
      <t>フヒョウ</t>
    </rPh>
    <rPh sb="23" eb="26">
      <t>コクゼイチョウ</t>
    </rPh>
    <rPh sb="27" eb="29">
      <t>ヨウシキ</t>
    </rPh>
    <rPh sb="30" eb="32">
      <t>カノウ</t>
    </rPh>
    <rPh sb="33" eb="34">
      <t>カギ</t>
    </rPh>
    <rPh sb="35" eb="36">
      <t>チカ</t>
    </rPh>
    <phoneticPr fontId="2"/>
  </si>
  <si>
    <t>● 使用方法</t>
    <rPh sb="2" eb="4">
      <t>シヨウ</t>
    </rPh>
    <rPh sb="4" eb="6">
      <t>ホウホウ</t>
    </rPh>
    <phoneticPr fontId="2"/>
  </si>
  <si>
    <t>　　　　各用語等の説明や、相続税の計算方法等については、国税庁のHPの「相続税の申告のしかた」などをご覧ください。</t>
    <rPh sb="4" eb="5">
      <t>カク</t>
    </rPh>
    <rPh sb="5" eb="7">
      <t>ヨウゴ</t>
    </rPh>
    <rPh sb="7" eb="8">
      <t>トウ</t>
    </rPh>
    <rPh sb="9" eb="11">
      <t>セツメイ</t>
    </rPh>
    <rPh sb="13" eb="16">
      <t>ソウゾクゼイ</t>
    </rPh>
    <rPh sb="17" eb="19">
      <t>ケイサン</t>
    </rPh>
    <rPh sb="19" eb="21">
      <t>ホウホウ</t>
    </rPh>
    <rPh sb="21" eb="22">
      <t>トウ</t>
    </rPh>
    <rPh sb="28" eb="31">
      <t>コクゼイチョウ</t>
    </rPh>
    <rPh sb="51" eb="52">
      <t>ラン</t>
    </rPh>
    <phoneticPr fontId="2"/>
  </si>
  <si>
    <t>　　　　</t>
    <phoneticPr fontId="2"/>
  </si>
  <si>
    <t>　入力の共通事項</t>
    <rPh sb="1" eb="2">
      <t>ニュウ</t>
    </rPh>
    <rPh sb="2" eb="3">
      <t>リョク</t>
    </rPh>
    <rPh sb="4" eb="6">
      <t>キョウツウ</t>
    </rPh>
    <rPh sb="6" eb="8">
      <t>ジコウ</t>
    </rPh>
    <phoneticPr fontId="2"/>
  </si>
  <si>
    <t>　緑色のセルは、リストから選択して入力するセルです。入力するにはそのセルをクリックしてください。</t>
    <rPh sb="1" eb="3">
      <t>ミドリイロ</t>
    </rPh>
    <rPh sb="13" eb="15">
      <t>センタク</t>
    </rPh>
    <rPh sb="17" eb="19">
      <t>ニュウリョク</t>
    </rPh>
    <rPh sb="26" eb="28">
      <t>ニュウリョク</t>
    </rPh>
    <phoneticPr fontId="2"/>
  </si>
  <si>
    <t>右にリスト選択ボタン  　  が表示されますので、そのボタンを押して表示されるリストの中から該当するものを選んでください。</t>
    <rPh sb="0" eb="1">
      <t>ミギ</t>
    </rPh>
    <rPh sb="5" eb="7">
      <t>センタク</t>
    </rPh>
    <rPh sb="16" eb="18">
      <t>ヒョウジ</t>
    </rPh>
    <rPh sb="31" eb="32">
      <t>オ</t>
    </rPh>
    <rPh sb="34" eb="36">
      <t>ヒョウジ</t>
    </rPh>
    <rPh sb="43" eb="44">
      <t>ナカ</t>
    </rPh>
    <rPh sb="46" eb="48">
      <t>ガイトウ</t>
    </rPh>
    <rPh sb="53" eb="54">
      <t>エラ</t>
    </rPh>
    <phoneticPr fontId="2"/>
  </si>
  <si>
    <t>　水色のセルは、数字を入力するセルです。</t>
    <rPh sb="1" eb="3">
      <t>ミズイロ</t>
    </rPh>
    <rPh sb="8" eb="10">
      <t>スウジ</t>
    </rPh>
    <rPh sb="11" eb="13">
      <t>ニュウリョク</t>
    </rPh>
    <phoneticPr fontId="2"/>
  </si>
  <si>
    <t>　この水色のセルは、文字を入力するセルです。</t>
    <rPh sb="3" eb="5">
      <t>ミズイロ</t>
    </rPh>
    <rPh sb="10" eb="12">
      <t>モジ</t>
    </rPh>
    <rPh sb="13" eb="15">
      <t>ニュウリョク</t>
    </rPh>
    <phoneticPr fontId="2"/>
  </si>
  <si>
    <t>一部この色も使っています</t>
    <rPh sb="0" eb="2">
      <t>イチブ</t>
    </rPh>
    <rPh sb="4" eb="5">
      <t>イロ</t>
    </rPh>
    <rPh sb="6" eb="7">
      <t>ツカ</t>
    </rPh>
    <phoneticPr fontId="2"/>
  </si>
  <si>
    <t>　具体的な使用方法</t>
    <rPh sb="1" eb="4">
      <t>グタイテキ</t>
    </rPh>
    <rPh sb="5" eb="7">
      <t>シヨウ</t>
    </rPh>
    <rPh sb="7" eb="9">
      <t>ホウホウ</t>
    </rPh>
    <phoneticPr fontId="2"/>
  </si>
  <si>
    <t>(1)　入力シートの各欄の入力</t>
    <rPh sb="4" eb="6">
      <t>ニュウリョク</t>
    </rPh>
    <rPh sb="10" eb="11">
      <t>カク</t>
    </rPh>
    <rPh sb="11" eb="12">
      <t>ラン</t>
    </rPh>
    <rPh sb="13" eb="15">
      <t>ニュウリョク</t>
    </rPh>
    <phoneticPr fontId="2"/>
  </si>
  <si>
    <t>②欄に被相続人の氏名を入力します。</t>
    <rPh sb="1" eb="2">
      <t>ラン</t>
    </rPh>
    <rPh sb="3" eb="4">
      <t>ヒ</t>
    </rPh>
    <rPh sb="4" eb="6">
      <t>ソウゾク</t>
    </rPh>
    <rPh sb="6" eb="7">
      <t>ニン</t>
    </rPh>
    <rPh sb="8" eb="10">
      <t>シメイ</t>
    </rPh>
    <rPh sb="11" eb="13">
      <t>ニュウリョク</t>
    </rPh>
    <phoneticPr fontId="2"/>
  </si>
  <si>
    <t>・</t>
    <phoneticPr fontId="2"/>
  </si>
  <si>
    <t>③欄に財産を取得した人の全てと、（財産の取得の有無にかかわらず）法定相続人の全員の氏名を入力します。</t>
    <rPh sb="1" eb="2">
      <t>ラン</t>
    </rPh>
    <rPh sb="3" eb="5">
      <t>ザイサン</t>
    </rPh>
    <rPh sb="6" eb="8">
      <t>シュトク</t>
    </rPh>
    <rPh sb="10" eb="11">
      <t>ヒト</t>
    </rPh>
    <rPh sb="12" eb="13">
      <t>スベ</t>
    </rPh>
    <rPh sb="17" eb="19">
      <t>ザイサン</t>
    </rPh>
    <rPh sb="20" eb="22">
      <t>シュトク</t>
    </rPh>
    <rPh sb="23" eb="25">
      <t>ウム</t>
    </rPh>
    <rPh sb="32" eb="34">
      <t>ホウテイ</t>
    </rPh>
    <rPh sb="34" eb="36">
      <t>ソウゾク</t>
    </rPh>
    <rPh sb="36" eb="37">
      <t>ニン</t>
    </rPh>
    <rPh sb="38" eb="40">
      <t>ゼンイン</t>
    </rPh>
    <rPh sb="41" eb="43">
      <t>シメイ</t>
    </rPh>
    <rPh sb="44" eb="46">
      <t>ニュウリョク</t>
    </rPh>
    <phoneticPr fontId="2"/>
  </si>
  <si>
    <t>※ システムの都合上、入力できるのは７人までです。</t>
    <rPh sb="7" eb="10">
      <t>ツゴウジョウ</t>
    </rPh>
    <rPh sb="11" eb="13">
      <t>ニュウリョク</t>
    </rPh>
    <rPh sb="19" eb="20">
      <t>ニン</t>
    </rPh>
    <phoneticPr fontId="2"/>
  </si>
  <si>
    <r>
      <t>なお、相続人のうちに</t>
    </r>
    <r>
      <rPr>
        <b/>
        <sz val="11"/>
        <color rgb="FF0000FF"/>
        <rFont val="ＭＳ Ｐゴシック"/>
        <family val="3"/>
        <charset val="128"/>
      </rPr>
      <t>配偶者（妻または夫）がいる場合</t>
    </r>
    <r>
      <rPr>
        <sz val="11"/>
        <rFont val="ＭＳ Ｐゴシック"/>
        <family val="3"/>
        <charset val="128"/>
      </rPr>
      <t>には、必ずこの</t>
    </r>
    <r>
      <rPr>
        <b/>
        <sz val="11"/>
        <color rgb="FFFF0000"/>
        <rFont val="ＭＳ Ｐゴシック"/>
        <family val="3"/>
        <charset val="128"/>
      </rPr>
      <t>一番上の欄に入力</t>
    </r>
    <r>
      <rPr>
        <sz val="11"/>
        <rFont val="ＭＳ Ｐゴシック"/>
        <family val="3"/>
        <charset val="128"/>
      </rPr>
      <t>してください。</t>
    </r>
    <phoneticPr fontId="2"/>
  </si>
  <si>
    <t>（法定相続人の全員（財産を取得していない人まで）の氏名を入力するのは、２表に表示するためです。）</t>
    <rPh sb="1" eb="6">
      <t>ホウテイソウゾクニン</t>
    </rPh>
    <rPh sb="7" eb="9">
      <t>ゼンイン</t>
    </rPh>
    <rPh sb="20" eb="21">
      <t>ヒト</t>
    </rPh>
    <rPh sb="25" eb="27">
      <t>シメイ</t>
    </rPh>
    <rPh sb="28" eb="30">
      <t>ニュウリョク</t>
    </rPh>
    <rPh sb="36" eb="37">
      <t>ヒョウ</t>
    </rPh>
    <rPh sb="38" eb="40">
      <t>ヒョウジ</t>
    </rPh>
    <phoneticPr fontId="2"/>
  </si>
  <si>
    <r>
      <t>④欄は相続人等の（被相続人との）</t>
    </r>
    <r>
      <rPr>
        <b/>
        <sz val="11"/>
        <color rgb="FF0000FF"/>
        <rFont val="ＭＳ Ｐゴシック"/>
        <family val="3"/>
        <charset val="128"/>
      </rPr>
      <t>続柄</t>
    </r>
    <r>
      <rPr>
        <sz val="11"/>
        <rFont val="ＭＳ Ｐゴシック"/>
        <family val="3"/>
        <charset val="128"/>
      </rPr>
      <t>をリストから選択して入力してください。</t>
    </r>
    <rPh sb="1" eb="2">
      <t>ラン</t>
    </rPh>
    <rPh sb="3" eb="6">
      <t>ソウゾクニン</t>
    </rPh>
    <rPh sb="6" eb="7">
      <t>トウ</t>
    </rPh>
    <rPh sb="9" eb="10">
      <t>ヒ</t>
    </rPh>
    <rPh sb="10" eb="12">
      <t>ソウゾク</t>
    </rPh>
    <rPh sb="12" eb="13">
      <t>ニン</t>
    </rPh>
    <rPh sb="16" eb="18">
      <t>ゾクガラ</t>
    </rPh>
    <rPh sb="24" eb="26">
      <t>センタク</t>
    </rPh>
    <rPh sb="28" eb="30">
      <t>ニュウリョク</t>
    </rPh>
    <phoneticPr fontId="2"/>
  </si>
  <si>
    <t>・</t>
    <phoneticPr fontId="2"/>
  </si>
  <si>
    <r>
      <t>⑤欄は、その相続人等が</t>
    </r>
    <r>
      <rPr>
        <b/>
        <sz val="11"/>
        <color rgb="FF0000FF"/>
        <rFont val="ＭＳ Ｐゴシック"/>
        <family val="3"/>
        <charset val="128"/>
      </rPr>
      <t>法定相続人以外の場合</t>
    </r>
    <r>
      <rPr>
        <sz val="11"/>
        <rFont val="ＭＳ Ｐゴシック"/>
        <family val="3"/>
        <charset val="128"/>
      </rPr>
      <t>にチェックを入れてください。　</t>
    </r>
    <r>
      <rPr>
        <sz val="10"/>
        <rFont val="ＭＳ Ｐゴシック"/>
        <family val="3"/>
        <charset val="128"/>
      </rPr>
      <t>※「法定相続人」の説明については、入力シート内の記載を参照してください。</t>
    </r>
    <rPh sb="1" eb="2">
      <t>ラン</t>
    </rPh>
    <rPh sb="6" eb="9">
      <t>ソウゾクニン</t>
    </rPh>
    <rPh sb="9" eb="10">
      <t>トウ</t>
    </rPh>
    <rPh sb="11" eb="13">
      <t>ホウテイ</t>
    </rPh>
    <rPh sb="13" eb="15">
      <t>ソウゾク</t>
    </rPh>
    <rPh sb="15" eb="16">
      <t>ニン</t>
    </rPh>
    <rPh sb="16" eb="18">
      <t>イガイ</t>
    </rPh>
    <rPh sb="19" eb="21">
      <t>バアイ</t>
    </rPh>
    <rPh sb="27" eb="28">
      <t>イ</t>
    </rPh>
    <rPh sb="45" eb="47">
      <t>セツメイ</t>
    </rPh>
    <rPh sb="60" eb="62">
      <t>キサイ</t>
    </rPh>
    <phoneticPr fontId="2"/>
  </si>
  <si>
    <r>
      <t>⑥欄は、その相続人等が</t>
    </r>
    <r>
      <rPr>
        <b/>
        <sz val="11"/>
        <color rgb="FF0000FF"/>
        <rFont val="ＭＳ Ｐゴシック"/>
        <family val="3"/>
        <charset val="128"/>
      </rPr>
      <t>相続を放棄した人の場合</t>
    </r>
    <r>
      <rPr>
        <sz val="11"/>
        <rFont val="ＭＳ Ｐゴシック"/>
        <family val="3"/>
        <charset val="128"/>
      </rPr>
      <t>にチェックを入れてください。</t>
    </r>
    <r>
      <rPr>
        <sz val="10"/>
        <rFont val="ＭＳ Ｐゴシック"/>
        <family val="3"/>
        <charset val="128"/>
      </rPr>
      <t>　※「相続を放棄した人」とは、家庭裁判所に（正式に）相続放棄の手続きをした人をいいます。</t>
    </r>
    <rPh sb="1" eb="2">
      <t>ラン</t>
    </rPh>
    <rPh sb="11" eb="13">
      <t>ソウゾク</t>
    </rPh>
    <rPh sb="14" eb="16">
      <t>ホウキ</t>
    </rPh>
    <rPh sb="18" eb="19">
      <t>ヒト</t>
    </rPh>
    <rPh sb="20" eb="22">
      <t>バアイ</t>
    </rPh>
    <rPh sb="39" eb="41">
      <t>ソウゾク</t>
    </rPh>
    <rPh sb="42" eb="44">
      <t>ホウキ</t>
    </rPh>
    <rPh sb="46" eb="47">
      <t>ヒト</t>
    </rPh>
    <rPh sb="51" eb="53">
      <t>カテイ</t>
    </rPh>
    <rPh sb="53" eb="55">
      <t>サイバン</t>
    </rPh>
    <rPh sb="55" eb="56">
      <t>ショ</t>
    </rPh>
    <rPh sb="58" eb="60">
      <t>セイシキ</t>
    </rPh>
    <rPh sb="62" eb="64">
      <t>ソウゾク</t>
    </rPh>
    <rPh sb="64" eb="66">
      <t>ホウキ</t>
    </rPh>
    <rPh sb="67" eb="69">
      <t>テツヅ</t>
    </rPh>
    <rPh sb="73" eb="74">
      <t>ヒト</t>
    </rPh>
    <phoneticPr fontId="2"/>
  </si>
  <si>
    <r>
      <t>⑦欄は、その相続人等が</t>
    </r>
    <r>
      <rPr>
        <b/>
        <sz val="11"/>
        <color rgb="FF0000FF"/>
        <rFont val="ＭＳ Ｐゴシック"/>
        <family val="3"/>
        <charset val="128"/>
      </rPr>
      <t>相続税額の２割加算の対象となる人の場合</t>
    </r>
    <r>
      <rPr>
        <sz val="11"/>
        <rFont val="ＭＳ Ｐゴシック"/>
        <family val="3"/>
        <charset val="128"/>
      </rPr>
      <t>にチェックを入れてください。</t>
    </r>
    <rPh sb="1" eb="2">
      <t>ラン</t>
    </rPh>
    <rPh sb="11" eb="13">
      <t>ソウゾク</t>
    </rPh>
    <rPh sb="13" eb="15">
      <t>ゼイガク</t>
    </rPh>
    <rPh sb="17" eb="18">
      <t>ワリ</t>
    </rPh>
    <rPh sb="18" eb="20">
      <t>カサン</t>
    </rPh>
    <rPh sb="21" eb="23">
      <t>タイショウ</t>
    </rPh>
    <rPh sb="26" eb="27">
      <t>ヒト</t>
    </rPh>
    <rPh sb="28" eb="30">
      <t>バアイ</t>
    </rPh>
    <phoneticPr fontId="2"/>
  </si>
  <si>
    <r>
      <t>⑧欄は、その相続人等が</t>
    </r>
    <r>
      <rPr>
        <b/>
        <sz val="11"/>
        <color rgb="FF0000FF"/>
        <rFont val="ＭＳ Ｐゴシック"/>
        <family val="3"/>
        <charset val="128"/>
      </rPr>
      <t>障害者控除（一般障害者）の対象となる人の場合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イッパン</t>
    </rPh>
    <rPh sb="19" eb="21">
      <t>ショウガイ</t>
    </rPh>
    <rPh sb="21" eb="22">
      <t>シャ</t>
    </rPh>
    <rPh sb="24" eb="26">
      <t>タイショウ</t>
    </rPh>
    <rPh sb="29" eb="30">
      <t>ヒト</t>
    </rPh>
    <rPh sb="31" eb="33">
      <t>バアイ</t>
    </rPh>
    <rPh sb="39" eb="40">
      <t>イ</t>
    </rPh>
    <phoneticPr fontId="2"/>
  </si>
  <si>
    <r>
      <t>⑨欄は、その相続人等が</t>
    </r>
    <r>
      <rPr>
        <b/>
        <sz val="11"/>
        <color rgb="FF0000FF"/>
        <rFont val="ＭＳ Ｐゴシック"/>
        <family val="3"/>
        <charset val="128"/>
      </rPr>
      <t>障害者控除（特別障害者）の対象となる人の場合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トクベツ</t>
    </rPh>
    <rPh sb="19" eb="21">
      <t>ショウガイ</t>
    </rPh>
    <rPh sb="21" eb="22">
      <t>シャ</t>
    </rPh>
    <rPh sb="24" eb="26">
      <t>タイショウ</t>
    </rPh>
    <rPh sb="29" eb="30">
      <t>ヒト</t>
    </rPh>
    <rPh sb="31" eb="33">
      <t>バアイ</t>
    </rPh>
    <rPh sb="39" eb="40">
      <t>イ</t>
    </rPh>
    <phoneticPr fontId="2"/>
  </si>
  <si>
    <t>⑩欄に、その相続人等の生年月日を入力します。入力方法は上記①の相続開始年月日と同じです。</t>
    <rPh sb="8" eb="9">
      <t>ニン</t>
    </rPh>
    <rPh sb="9" eb="10">
      <t>トウ</t>
    </rPh>
    <rPh sb="11" eb="13">
      <t>セイネン</t>
    </rPh>
    <rPh sb="13" eb="15">
      <t>ガッピ</t>
    </rPh>
    <rPh sb="22" eb="24">
      <t>ニュウリョク</t>
    </rPh>
    <rPh sb="24" eb="26">
      <t>ホウホウ</t>
    </rPh>
    <rPh sb="27" eb="29">
      <t>ジョウキ</t>
    </rPh>
    <rPh sb="31" eb="33">
      <t>ソウゾク</t>
    </rPh>
    <rPh sb="33" eb="35">
      <t>カイシ</t>
    </rPh>
    <rPh sb="35" eb="38">
      <t>ネンガッピ</t>
    </rPh>
    <rPh sb="39" eb="40">
      <t>オナ</t>
    </rPh>
    <phoneticPr fontId="2"/>
  </si>
  <si>
    <t>（生年月日を入力すると、相続開始時の年齢が自動計算され、横の欄に表示されます。また、未成年者控除の対象かどうかも自動判定されます。）</t>
    <rPh sb="1" eb="3">
      <t>セイネン</t>
    </rPh>
    <rPh sb="3" eb="5">
      <t>ガッピ</t>
    </rPh>
    <rPh sb="6" eb="8">
      <t>ニュウリョク</t>
    </rPh>
    <rPh sb="12" eb="14">
      <t>ソウゾク</t>
    </rPh>
    <rPh sb="14" eb="16">
      <t>カイシ</t>
    </rPh>
    <rPh sb="16" eb="17">
      <t>ジ</t>
    </rPh>
    <rPh sb="18" eb="20">
      <t>ネンレイ</t>
    </rPh>
    <rPh sb="21" eb="23">
      <t>ジドウ</t>
    </rPh>
    <rPh sb="23" eb="25">
      <t>ケイサン</t>
    </rPh>
    <rPh sb="28" eb="29">
      <t>ヨコ</t>
    </rPh>
    <rPh sb="30" eb="31">
      <t>ラン</t>
    </rPh>
    <rPh sb="32" eb="34">
      <t>ヒョウジ</t>
    </rPh>
    <rPh sb="42" eb="46">
      <t>ミセイネンシャ</t>
    </rPh>
    <rPh sb="46" eb="48">
      <t>コウジョ</t>
    </rPh>
    <rPh sb="49" eb="51">
      <t>タイショウ</t>
    </rPh>
    <rPh sb="56" eb="58">
      <t>ジドウ</t>
    </rPh>
    <rPh sb="58" eb="60">
      <t>ハンテイ</t>
    </rPh>
    <phoneticPr fontId="2"/>
  </si>
  <si>
    <t>⑪の各欄に、各人の職業、郵便番号、住所、電話番号を入力してください。（この入力内容が申告書１表にそのまま表示されます。）</t>
    <rPh sb="2" eb="3">
      <t>カク</t>
    </rPh>
    <rPh sb="3" eb="4">
      <t>ラン</t>
    </rPh>
    <rPh sb="6" eb="8">
      <t>カクジン</t>
    </rPh>
    <rPh sb="9" eb="11">
      <t>ショクギョウ</t>
    </rPh>
    <rPh sb="12" eb="16">
      <t>ユウビンバンゴウ</t>
    </rPh>
    <rPh sb="17" eb="19">
      <t>ジュウショ</t>
    </rPh>
    <rPh sb="20" eb="22">
      <t>デンワ</t>
    </rPh>
    <rPh sb="22" eb="24">
      <t>バンゴウ</t>
    </rPh>
    <rPh sb="25" eb="27">
      <t>ニュウリョク</t>
    </rPh>
    <rPh sb="37" eb="39">
      <t>ニュウリョク</t>
    </rPh>
    <rPh sb="39" eb="41">
      <t>ナイヨウ</t>
    </rPh>
    <rPh sb="42" eb="45">
      <t>シンコクショ</t>
    </rPh>
    <rPh sb="46" eb="47">
      <t>ヒョウ</t>
    </rPh>
    <rPh sb="52" eb="54">
      <t>ヒョウジ</t>
    </rPh>
    <phoneticPr fontId="2"/>
  </si>
  <si>
    <r>
      <t>⑫欄には、基礎控除額等を計算するときに</t>
    </r>
    <r>
      <rPr>
        <b/>
        <sz val="11"/>
        <color rgb="FF0000FF"/>
        <rFont val="ＭＳ Ｐゴシック"/>
        <family val="3"/>
        <charset val="128"/>
      </rPr>
      <t>養子の数の制限</t>
    </r>
    <r>
      <rPr>
        <sz val="11"/>
        <rFont val="ＭＳ Ｐゴシック"/>
        <family val="3"/>
        <charset val="128"/>
      </rPr>
      <t>を受ける場合に、その</t>
    </r>
    <r>
      <rPr>
        <b/>
        <sz val="11"/>
        <color rgb="FFFF0000"/>
        <rFont val="ＭＳ Ｐゴシック"/>
        <family val="3"/>
        <charset val="128"/>
      </rPr>
      <t>制限により減ることとなる「法定相続人の数」</t>
    </r>
    <r>
      <rPr>
        <sz val="11"/>
        <rFont val="ＭＳ Ｐゴシック"/>
        <family val="3"/>
        <charset val="128"/>
      </rPr>
      <t>を入力してください。</t>
    </r>
    <rPh sb="1" eb="2">
      <t>ラン</t>
    </rPh>
    <rPh sb="5" eb="7">
      <t>キソ</t>
    </rPh>
    <rPh sb="7" eb="9">
      <t>コウジョ</t>
    </rPh>
    <rPh sb="9" eb="10">
      <t>ガク</t>
    </rPh>
    <rPh sb="10" eb="11">
      <t>トウ</t>
    </rPh>
    <rPh sb="12" eb="14">
      <t>ケイサン</t>
    </rPh>
    <rPh sb="19" eb="21">
      <t>ヨウシ</t>
    </rPh>
    <rPh sb="22" eb="23">
      <t>カズ</t>
    </rPh>
    <rPh sb="24" eb="26">
      <t>セイゲン</t>
    </rPh>
    <rPh sb="27" eb="28">
      <t>ウ</t>
    </rPh>
    <rPh sb="30" eb="32">
      <t>バアイ</t>
    </rPh>
    <rPh sb="36" eb="38">
      <t>セイゲン</t>
    </rPh>
    <rPh sb="41" eb="42">
      <t>ヘ</t>
    </rPh>
    <rPh sb="49" eb="51">
      <t>ホウテイ</t>
    </rPh>
    <rPh sb="51" eb="53">
      <t>ソウゾク</t>
    </rPh>
    <rPh sb="53" eb="54">
      <t>ニン</t>
    </rPh>
    <rPh sb="55" eb="56">
      <t>カズ</t>
    </rPh>
    <rPh sb="58" eb="59">
      <t>ニュウ</t>
    </rPh>
    <rPh sb="59" eb="60">
      <t>リョク</t>
    </rPh>
    <phoneticPr fontId="2"/>
  </si>
  <si>
    <r>
      <t>⑬欄には上記入力内容から自動計算した『</t>
    </r>
    <r>
      <rPr>
        <b/>
        <sz val="11"/>
        <color rgb="FF0000FF"/>
        <rFont val="ＭＳ Ｐゴシック"/>
        <family val="3"/>
        <charset val="128"/>
      </rPr>
      <t>法定相続人の数</t>
    </r>
    <r>
      <rPr>
        <sz val="11"/>
        <rFont val="ＭＳ Ｐゴシック"/>
        <family val="3"/>
        <charset val="128"/>
      </rPr>
      <t>』が表示されます。間違いがないか確認してください。</t>
    </r>
    <rPh sb="1" eb="2">
      <t>ラン</t>
    </rPh>
    <rPh sb="4" eb="6">
      <t>ジョウキ</t>
    </rPh>
    <rPh sb="6" eb="8">
      <t>ニュウリョク</t>
    </rPh>
    <rPh sb="8" eb="10">
      <t>ナイヨウ</t>
    </rPh>
    <rPh sb="12" eb="14">
      <t>ジドウ</t>
    </rPh>
    <rPh sb="14" eb="16">
      <t>ケイサン</t>
    </rPh>
    <rPh sb="19" eb="21">
      <t>ホウテイ</t>
    </rPh>
    <rPh sb="21" eb="23">
      <t>ソウゾク</t>
    </rPh>
    <rPh sb="23" eb="24">
      <t>ニン</t>
    </rPh>
    <rPh sb="25" eb="26">
      <t>スウ</t>
    </rPh>
    <rPh sb="28" eb="30">
      <t>ヒョウジ</t>
    </rPh>
    <rPh sb="35" eb="37">
      <t>マチガ</t>
    </rPh>
    <rPh sb="42" eb="44">
      <t>カクニン</t>
    </rPh>
    <phoneticPr fontId="2"/>
  </si>
  <si>
    <t>（この法定相続人の数により、基礎控除額や生命保険金等・退職手当金等の非課税額が自動計算されます。）</t>
    <rPh sb="3" eb="5">
      <t>ホウテイ</t>
    </rPh>
    <rPh sb="5" eb="7">
      <t>ソウゾク</t>
    </rPh>
    <rPh sb="7" eb="8">
      <t>ニン</t>
    </rPh>
    <rPh sb="9" eb="10">
      <t>スウ</t>
    </rPh>
    <rPh sb="14" eb="16">
      <t>キソ</t>
    </rPh>
    <rPh sb="16" eb="18">
      <t>コウジョ</t>
    </rPh>
    <rPh sb="18" eb="19">
      <t>ガク</t>
    </rPh>
    <rPh sb="20" eb="22">
      <t>セイメイ</t>
    </rPh>
    <rPh sb="22" eb="25">
      <t>ホケンキン</t>
    </rPh>
    <rPh sb="25" eb="26">
      <t>トウ</t>
    </rPh>
    <rPh sb="27" eb="29">
      <t>タイショク</t>
    </rPh>
    <rPh sb="29" eb="31">
      <t>テアテ</t>
    </rPh>
    <rPh sb="31" eb="32">
      <t>キン</t>
    </rPh>
    <rPh sb="32" eb="33">
      <t>トウ</t>
    </rPh>
    <rPh sb="34" eb="37">
      <t>ヒカゼイ</t>
    </rPh>
    <rPh sb="37" eb="38">
      <t>ガク</t>
    </rPh>
    <rPh sb="39" eb="41">
      <t>ジドウ</t>
    </rPh>
    <rPh sb="41" eb="43">
      <t>ケイサン</t>
    </rPh>
    <phoneticPr fontId="2"/>
  </si>
  <si>
    <t>もしこの数が間違っている場合には、法定相続人の入力漏れがないか、また、⑤欄の（法定相続人以外の人の）チェックと、⑫欄の（養子の数の制限の）人数を再確認してください。</t>
    <rPh sb="4" eb="5">
      <t>カズ</t>
    </rPh>
    <rPh sb="6" eb="8">
      <t>マチガ</t>
    </rPh>
    <rPh sb="12" eb="14">
      <t>バアイ</t>
    </rPh>
    <rPh sb="17" eb="19">
      <t>ホウテイ</t>
    </rPh>
    <rPh sb="19" eb="21">
      <t>ソウゾク</t>
    </rPh>
    <rPh sb="21" eb="22">
      <t>ニン</t>
    </rPh>
    <rPh sb="23" eb="25">
      <t>ニュウリョク</t>
    </rPh>
    <rPh sb="25" eb="26">
      <t>モ</t>
    </rPh>
    <rPh sb="36" eb="37">
      <t>ラン</t>
    </rPh>
    <rPh sb="39" eb="41">
      <t>ホウテイ</t>
    </rPh>
    <rPh sb="41" eb="43">
      <t>ソウゾク</t>
    </rPh>
    <rPh sb="43" eb="44">
      <t>ニン</t>
    </rPh>
    <rPh sb="44" eb="46">
      <t>イガイ</t>
    </rPh>
    <rPh sb="47" eb="48">
      <t>ヒト</t>
    </rPh>
    <rPh sb="57" eb="58">
      <t>ラン</t>
    </rPh>
    <rPh sb="60" eb="62">
      <t>ヨウシ</t>
    </rPh>
    <rPh sb="63" eb="64">
      <t>カズ</t>
    </rPh>
    <rPh sb="65" eb="67">
      <t>セイゲン</t>
    </rPh>
    <rPh sb="69" eb="71">
      <t>ニンズウ</t>
    </rPh>
    <rPh sb="72" eb="73">
      <t>サイ</t>
    </rPh>
    <rPh sb="73" eb="75">
      <t>カクニン</t>
    </rPh>
    <phoneticPr fontId="2"/>
  </si>
  <si>
    <r>
      <t>(2)　申告書および各表の入力の順番と入力方法① 　</t>
    </r>
    <r>
      <rPr>
        <sz val="11"/>
        <rFont val="ＭＳ Ｐゴシック"/>
        <family val="3"/>
        <charset val="128"/>
      </rPr>
      <t>※入力シート内にも説明が記載してあります</t>
    </r>
    <rPh sb="4" eb="7">
      <t>シンコクショ</t>
    </rPh>
    <rPh sb="11" eb="12">
      <t>ヒョウ</t>
    </rPh>
    <rPh sb="13" eb="15">
      <t>ニュウリョク</t>
    </rPh>
    <rPh sb="16" eb="18">
      <t>ジュンバン</t>
    </rPh>
    <rPh sb="19" eb="21">
      <t>ニュウリョク</t>
    </rPh>
    <rPh sb="21" eb="23">
      <t>ホウホウ</t>
    </rPh>
    <rPh sb="27" eb="29">
      <t>ニュウリョク</t>
    </rPh>
    <rPh sb="32" eb="33">
      <t>ナイ</t>
    </rPh>
    <rPh sb="35" eb="37">
      <t>セツメイ</t>
    </rPh>
    <rPh sb="38" eb="40">
      <t>キサイ</t>
    </rPh>
    <phoneticPr fontId="2"/>
  </si>
  <si>
    <r>
      <t>① ・ ２表に、</t>
    </r>
    <r>
      <rPr>
        <b/>
        <sz val="11"/>
        <color rgb="FF0000FF"/>
        <rFont val="ＭＳ Ｐゴシック"/>
        <family val="3"/>
        <charset val="128"/>
      </rPr>
      <t>各法定相続人の「法定相続分」を分数で</t>
    </r>
    <r>
      <rPr>
        <sz val="11"/>
        <rFont val="ＭＳ Ｐゴシック"/>
        <family val="3"/>
        <charset val="128"/>
      </rPr>
      <t>入力します。</t>
    </r>
    <rPh sb="5" eb="6">
      <t>ヒョウ</t>
    </rPh>
    <rPh sb="8" eb="9">
      <t>カク</t>
    </rPh>
    <rPh sb="9" eb="11">
      <t>ホウテイ</t>
    </rPh>
    <rPh sb="11" eb="13">
      <t>ソウゾク</t>
    </rPh>
    <rPh sb="13" eb="14">
      <t>ニン</t>
    </rPh>
    <rPh sb="16" eb="18">
      <t>ホウテイ</t>
    </rPh>
    <rPh sb="18" eb="20">
      <t>ソウゾク</t>
    </rPh>
    <rPh sb="20" eb="21">
      <t>ブン</t>
    </rPh>
    <rPh sb="23" eb="25">
      <t>ブンスウ</t>
    </rPh>
    <rPh sb="26" eb="28">
      <t>ニュウリョク</t>
    </rPh>
    <phoneticPr fontId="2"/>
  </si>
  <si>
    <t>　　　　また、法定相続人の数に含める養子の数について制限を受ける場合には、欄外のチェック欄にチェックを入れます。</t>
    <rPh sb="37" eb="39">
      <t>ランガイ</t>
    </rPh>
    <phoneticPr fontId="2"/>
  </si>
  <si>
    <t>　　　　※ 詳細は２表に記載の説明を参照</t>
    <phoneticPr fontId="2"/>
  </si>
  <si>
    <r>
      <t>② ・ 15表の</t>
    </r>
    <r>
      <rPr>
        <b/>
        <sz val="11"/>
        <color rgb="FF0000FF"/>
        <rFont val="ＭＳ Ｐゴシック"/>
        <family val="3"/>
        <charset val="128"/>
      </rPr>
      <t>「各人の取得財産・債務等の金額」の入力欄</t>
    </r>
    <r>
      <rPr>
        <sz val="11"/>
        <rFont val="ＭＳ Ｐゴシック"/>
        <family val="3"/>
        <charset val="128"/>
      </rPr>
      <t>に金額を入力します。</t>
    </r>
    <rPh sb="6" eb="7">
      <t>ヒョウ</t>
    </rPh>
    <rPh sb="25" eb="27">
      <t>ニュウリョク</t>
    </rPh>
    <rPh sb="27" eb="28">
      <t>ラン</t>
    </rPh>
    <rPh sb="29" eb="31">
      <t>キンガク</t>
    </rPh>
    <rPh sb="32" eb="34">
      <t>ニュウリョク</t>
    </rPh>
    <phoneticPr fontId="2"/>
  </si>
  <si>
    <t>　　　　※ 代償金がある場合の入力方法は、15表記載の説明を参照</t>
    <rPh sb="6" eb="8">
      <t>ダイショウ</t>
    </rPh>
    <rPh sb="8" eb="9">
      <t>キン</t>
    </rPh>
    <rPh sb="12" eb="14">
      <t>バアイ</t>
    </rPh>
    <rPh sb="15" eb="17">
      <t>ニュウリョク</t>
    </rPh>
    <rPh sb="17" eb="19">
      <t>ホウホウ</t>
    </rPh>
    <rPh sb="23" eb="24">
      <t>ヒョウ</t>
    </rPh>
    <rPh sb="24" eb="26">
      <t>キサイ</t>
    </rPh>
    <rPh sb="27" eb="29">
      <t>セツメイ</t>
    </rPh>
    <rPh sb="30" eb="32">
      <t>サンショウ</t>
    </rPh>
    <phoneticPr fontId="2"/>
  </si>
  <si>
    <r>
      <t>③ ・ １表に各人の</t>
    </r>
    <r>
      <rPr>
        <b/>
        <sz val="11"/>
        <color rgb="FF0000FF"/>
        <rFont val="ＭＳ Ｐゴシック"/>
        <family val="3"/>
        <charset val="128"/>
      </rPr>
      <t>「あん分割合」</t>
    </r>
    <r>
      <rPr>
        <sz val="11"/>
        <rFont val="ＭＳ Ｐゴシック"/>
        <family val="3"/>
        <charset val="128"/>
      </rPr>
      <t>を入力します。</t>
    </r>
    <rPh sb="5" eb="6">
      <t>ヒョウ</t>
    </rPh>
    <rPh sb="7" eb="9">
      <t>カクジン</t>
    </rPh>
    <rPh sb="13" eb="14">
      <t>ブン</t>
    </rPh>
    <rPh sb="14" eb="16">
      <t>ワリアイ</t>
    </rPh>
    <rPh sb="18" eb="20">
      <t>ニュウリョク</t>
    </rPh>
    <phoneticPr fontId="2"/>
  </si>
  <si>
    <t>　　　　（あん分割合は小数点以下最大１０桁まで入力できます。参考にその上欄に計算上のあん分割合が１１桁で表示されています。）</t>
    <rPh sb="7" eb="8">
      <t>ブン</t>
    </rPh>
    <rPh sb="8" eb="10">
      <t>ワリアイ</t>
    </rPh>
    <rPh sb="11" eb="14">
      <t>ショウスウテン</t>
    </rPh>
    <rPh sb="14" eb="16">
      <t>イカ</t>
    </rPh>
    <rPh sb="16" eb="18">
      <t>サイダイ</t>
    </rPh>
    <rPh sb="20" eb="21">
      <t>ケタ</t>
    </rPh>
    <rPh sb="23" eb="25">
      <t>ニュウリョク</t>
    </rPh>
    <rPh sb="30" eb="32">
      <t>サンコウ</t>
    </rPh>
    <rPh sb="35" eb="36">
      <t>ウエ</t>
    </rPh>
    <rPh sb="36" eb="37">
      <t>ラン</t>
    </rPh>
    <rPh sb="38" eb="40">
      <t>ケイサン</t>
    </rPh>
    <rPh sb="40" eb="41">
      <t>ジョウ</t>
    </rPh>
    <rPh sb="44" eb="45">
      <t>ブン</t>
    </rPh>
    <rPh sb="45" eb="47">
      <t>ワリアイ</t>
    </rPh>
    <rPh sb="50" eb="51">
      <t>ケタ</t>
    </rPh>
    <rPh sb="52" eb="54">
      <t>ヒョウジ</t>
    </rPh>
    <phoneticPr fontId="2"/>
  </si>
  <si>
    <r>
      <t xml:space="preserve">　　  　また、相続時精算課税分の贈与税額控除額がある場合には金額を入力します。 </t>
    </r>
    <r>
      <rPr>
        <sz val="10"/>
        <rFont val="ＭＳ Ｐゴシック"/>
        <family val="3"/>
        <charset val="128"/>
      </rPr>
      <t>※ １１の２表とはデータリンクしていません。</t>
    </r>
    <rPh sb="47" eb="48">
      <t>ヒョウ</t>
    </rPh>
    <phoneticPr fontId="2"/>
  </si>
  <si>
    <t xml:space="preserve"> 　・ １表の税務署提出用には、各人のマイナンバー（12桁）を入力します。</t>
    <rPh sb="5" eb="6">
      <t>ヒョウ</t>
    </rPh>
    <rPh sb="7" eb="10">
      <t>ゼイムショ</t>
    </rPh>
    <rPh sb="10" eb="13">
      <t>テイシュツヨウ</t>
    </rPh>
    <rPh sb="16" eb="18">
      <t>カクジン</t>
    </rPh>
    <rPh sb="28" eb="29">
      <t>ケタ</t>
    </rPh>
    <rPh sb="31" eb="33">
      <t>ニュウリョク</t>
    </rPh>
    <phoneticPr fontId="2"/>
  </si>
  <si>
    <t xml:space="preserve"> 　・ １表の左上の「提出先税務署名」と「提出年月日」欄を入力します。※実際の画面はセルに色は着いていません。</t>
    <rPh sb="7" eb="9">
      <t>ヒダリウエ</t>
    </rPh>
    <rPh sb="11" eb="13">
      <t>テイシュツ</t>
    </rPh>
    <rPh sb="13" eb="14">
      <t>サキ</t>
    </rPh>
    <rPh sb="14" eb="17">
      <t>ゼイムショ</t>
    </rPh>
    <rPh sb="17" eb="18">
      <t>メイ</t>
    </rPh>
    <rPh sb="21" eb="23">
      <t>テイシュツ</t>
    </rPh>
    <rPh sb="23" eb="26">
      <t>ネンガッピ</t>
    </rPh>
    <rPh sb="27" eb="28">
      <t>ラン</t>
    </rPh>
    <rPh sb="29" eb="31">
      <t>ニュウリョク</t>
    </rPh>
    <rPh sb="36" eb="38">
      <t>ジッサイ</t>
    </rPh>
    <rPh sb="39" eb="41">
      <t>ガメン</t>
    </rPh>
    <rPh sb="45" eb="46">
      <t>イロ</t>
    </rPh>
    <rPh sb="47" eb="48">
      <t>ツ</t>
    </rPh>
    <phoneticPr fontId="2"/>
  </si>
  <si>
    <r>
      <t xml:space="preserve"> 　㊟ １表の 「取得原因」欄の</t>
    </r>
    <r>
      <rPr>
        <sz val="10"/>
        <color rgb="FFFF0000"/>
        <rFont val="ＭＳ Ｐゴシック"/>
        <family val="3"/>
        <charset val="128"/>
      </rPr>
      <t>〇表示</t>
    </r>
    <r>
      <rPr>
        <sz val="10"/>
        <rFont val="ＭＳ Ｐゴシック"/>
        <family val="3"/>
        <charset val="128"/>
      </rPr>
      <t>は、</t>
    </r>
    <r>
      <rPr>
        <sz val="10"/>
        <color rgb="FFFF0000"/>
        <rFont val="ＭＳ Ｐゴシック"/>
        <family val="3"/>
        <charset val="128"/>
      </rPr>
      <t>自動的に選択して表示等する機能は用意していません</t>
    </r>
    <r>
      <rPr>
        <sz val="10"/>
        <rFont val="ＭＳ Ｐゴシック"/>
        <family val="3"/>
        <charset val="128"/>
      </rPr>
      <t>。</t>
    </r>
    <rPh sb="5" eb="6">
      <t>ヒョウ</t>
    </rPh>
    <rPh sb="9" eb="11">
      <t>シュトク</t>
    </rPh>
    <rPh sb="11" eb="13">
      <t>ゲンイン</t>
    </rPh>
    <rPh sb="14" eb="15">
      <t>ラン</t>
    </rPh>
    <rPh sb="17" eb="19">
      <t>ヒョウジ</t>
    </rPh>
    <rPh sb="21" eb="24">
      <t>ジドウテキ</t>
    </rPh>
    <rPh sb="25" eb="27">
      <t>センタク</t>
    </rPh>
    <rPh sb="29" eb="32">
      <t>ヒョウジトウ</t>
    </rPh>
    <rPh sb="34" eb="36">
      <t>キノウ</t>
    </rPh>
    <rPh sb="37" eb="39">
      <t>ヨウイ</t>
    </rPh>
    <phoneticPr fontId="2"/>
  </si>
  <si>
    <t>　　 　便宜的に「相続」に〇を付けていますが、それ以外に丸を付けるためには、シートの保護を解除して、楕円形の図形を移動またはコピーすることにより対応します。</t>
    <rPh sb="4" eb="7">
      <t>ベンギテキ</t>
    </rPh>
    <rPh sb="9" eb="11">
      <t>ソウゾク</t>
    </rPh>
    <rPh sb="15" eb="16">
      <t>ツ</t>
    </rPh>
    <rPh sb="25" eb="27">
      <t>イガイ</t>
    </rPh>
    <rPh sb="28" eb="29">
      <t>マル</t>
    </rPh>
    <rPh sb="30" eb="31">
      <t>ツ</t>
    </rPh>
    <phoneticPr fontId="2"/>
  </si>
  <si>
    <t>　　　※ 試用版ではシートの保護を解除できませんので、図形の移動はできません。</t>
    <phoneticPr fontId="2"/>
  </si>
  <si>
    <t>　以上の入力で、基本のケースでの各人の税額までをすべて自動計算し、申告書と各表に金額等を表示してくれます。</t>
    <rPh sb="1" eb="3">
      <t>イジョウ</t>
    </rPh>
    <rPh sb="4" eb="6">
      <t>ニュウリョク</t>
    </rPh>
    <rPh sb="8" eb="10">
      <t>キホン</t>
    </rPh>
    <rPh sb="16" eb="18">
      <t>カクジン</t>
    </rPh>
    <rPh sb="19" eb="21">
      <t>ゼイガク</t>
    </rPh>
    <rPh sb="27" eb="29">
      <t>ジドウ</t>
    </rPh>
    <rPh sb="29" eb="31">
      <t>ケイサン</t>
    </rPh>
    <rPh sb="33" eb="36">
      <t>シンコクショ</t>
    </rPh>
    <rPh sb="37" eb="38">
      <t>カク</t>
    </rPh>
    <rPh sb="38" eb="39">
      <t>ヒョウ</t>
    </rPh>
    <rPh sb="40" eb="42">
      <t>キンガク</t>
    </rPh>
    <rPh sb="42" eb="43">
      <t>トウ</t>
    </rPh>
    <rPh sb="44" eb="46">
      <t>ヒョウジ</t>
    </rPh>
    <phoneticPr fontId="2"/>
  </si>
  <si>
    <t>　配偶者の税額軽減や、相続税額の２割加算、各税額控除がある場合には、下記の④以下の該当する表の入力に進みます。</t>
    <rPh sb="1" eb="4">
      <t>ハイグウシャ</t>
    </rPh>
    <rPh sb="5" eb="7">
      <t>ゼイガク</t>
    </rPh>
    <rPh sb="7" eb="9">
      <t>ケイゲン</t>
    </rPh>
    <rPh sb="11" eb="13">
      <t>ソウゾク</t>
    </rPh>
    <rPh sb="13" eb="15">
      <t>ゼイガク</t>
    </rPh>
    <rPh sb="17" eb="18">
      <t>ワリ</t>
    </rPh>
    <rPh sb="18" eb="20">
      <t>カサン</t>
    </rPh>
    <rPh sb="21" eb="22">
      <t>カク</t>
    </rPh>
    <rPh sb="22" eb="24">
      <t>ゼイガク</t>
    </rPh>
    <rPh sb="24" eb="26">
      <t>コウジョ</t>
    </rPh>
    <rPh sb="29" eb="31">
      <t>バアイ</t>
    </rPh>
    <rPh sb="34" eb="36">
      <t>カキ</t>
    </rPh>
    <rPh sb="38" eb="40">
      <t>イカ</t>
    </rPh>
    <rPh sb="41" eb="43">
      <t>ガイトウ</t>
    </rPh>
    <rPh sb="45" eb="46">
      <t>ヒョウ</t>
    </rPh>
    <rPh sb="47" eb="49">
      <t>ニュウリョク</t>
    </rPh>
    <rPh sb="50" eb="51">
      <t>スス</t>
    </rPh>
    <phoneticPr fontId="2"/>
  </si>
  <si>
    <t>　（以下、④～⑧は、該当がある場合のみ使用（入力）する表（シート）の説明です。）</t>
    <rPh sb="2" eb="4">
      <t>イカ</t>
    </rPh>
    <rPh sb="10" eb="12">
      <t>ガイトウ</t>
    </rPh>
    <rPh sb="15" eb="17">
      <t>バアイ</t>
    </rPh>
    <rPh sb="19" eb="21">
      <t>シヨウ</t>
    </rPh>
    <rPh sb="22" eb="24">
      <t>ニュウリョク</t>
    </rPh>
    <rPh sb="27" eb="28">
      <t>ヒョウ</t>
    </rPh>
    <rPh sb="34" eb="36">
      <t>セツメイ</t>
    </rPh>
    <phoneticPr fontId="2"/>
  </si>
  <si>
    <r>
      <t>④ ・ 相続人に</t>
    </r>
    <r>
      <rPr>
        <b/>
        <sz val="11"/>
        <color rgb="FF0000FF"/>
        <rFont val="ＭＳ Ｐゴシック"/>
        <family val="3"/>
        <charset val="128"/>
      </rPr>
      <t>配偶者がいる場合</t>
    </r>
    <r>
      <rPr>
        <sz val="11"/>
        <rFont val="ＭＳ Ｐゴシック"/>
        <family val="3"/>
        <charset val="128"/>
      </rPr>
      <t>には、</t>
    </r>
    <r>
      <rPr>
        <b/>
        <sz val="11"/>
        <rFont val="ＭＳ Ｐゴシック"/>
        <family val="3"/>
        <charset val="128"/>
      </rPr>
      <t>５表</t>
    </r>
    <r>
      <rPr>
        <sz val="11"/>
        <rFont val="ＭＳ Ｐゴシック"/>
        <family val="3"/>
        <charset val="128"/>
      </rPr>
      <t>の①欄（分割財産の価額）、③欄（未分割財産の価額）に金額を入力すれば、控除額は自動計算してくれます。</t>
    </r>
    <rPh sb="4" eb="7">
      <t>ソウゾクニン</t>
    </rPh>
    <rPh sb="8" eb="11">
      <t>ハイグウシャ</t>
    </rPh>
    <rPh sb="14" eb="16">
      <t>バアイ</t>
    </rPh>
    <rPh sb="20" eb="21">
      <t>ヒョウ</t>
    </rPh>
    <rPh sb="23" eb="24">
      <t>ラン</t>
    </rPh>
    <rPh sb="25" eb="27">
      <t>ブンカツ</t>
    </rPh>
    <rPh sb="27" eb="29">
      <t>ザイサン</t>
    </rPh>
    <rPh sb="30" eb="32">
      <t>カガク</t>
    </rPh>
    <rPh sb="35" eb="36">
      <t>ラン</t>
    </rPh>
    <rPh sb="37" eb="40">
      <t>ミブンカツ</t>
    </rPh>
    <rPh sb="40" eb="42">
      <t>ザイサン</t>
    </rPh>
    <rPh sb="43" eb="45">
      <t>カガク</t>
    </rPh>
    <rPh sb="47" eb="49">
      <t>キンガク</t>
    </rPh>
    <rPh sb="50" eb="52">
      <t>ニュウリョク</t>
    </rPh>
    <phoneticPr fontId="2"/>
  </si>
  <si>
    <r>
      <t>⑤ ・ 相続人に</t>
    </r>
    <r>
      <rPr>
        <b/>
        <sz val="11"/>
        <color rgb="FF0000FF"/>
        <rFont val="ＭＳ Ｐゴシック"/>
        <family val="3"/>
        <charset val="128"/>
      </rPr>
      <t>相続税額の２割加算</t>
    </r>
    <r>
      <rPr>
        <sz val="11"/>
        <rFont val="ＭＳ Ｐゴシック"/>
        <family val="3"/>
        <charset val="128"/>
      </rPr>
      <t>の対象者がいる場合には、</t>
    </r>
    <r>
      <rPr>
        <b/>
        <sz val="11"/>
        <rFont val="ＭＳ Ｐゴシック"/>
        <family val="3"/>
        <charset val="128"/>
      </rPr>
      <t>４表</t>
    </r>
    <r>
      <rPr>
        <sz val="11"/>
        <rFont val="ＭＳ Ｐゴシック"/>
        <family val="3"/>
        <charset val="128"/>
      </rPr>
      <t>の基本の控除額は自動計算してくれます。</t>
    </r>
    <rPh sb="4" eb="7">
      <t>ソウゾクニン</t>
    </rPh>
    <rPh sb="8" eb="10">
      <t>ソウゾク</t>
    </rPh>
    <rPh sb="10" eb="12">
      <t>ゼイガク</t>
    </rPh>
    <rPh sb="14" eb="15">
      <t>ワリ</t>
    </rPh>
    <rPh sb="15" eb="17">
      <t>カサン</t>
    </rPh>
    <rPh sb="18" eb="20">
      <t>タイショウ</t>
    </rPh>
    <rPh sb="20" eb="21">
      <t>シャ</t>
    </rPh>
    <rPh sb="24" eb="26">
      <t>バアイ</t>
    </rPh>
    <rPh sb="30" eb="31">
      <t>ヒョウ</t>
    </rPh>
    <rPh sb="32" eb="34">
      <t>キホン</t>
    </rPh>
    <rPh sb="35" eb="37">
      <t>コウジョ</t>
    </rPh>
    <rPh sb="37" eb="38">
      <t>ガク</t>
    </rPh>
    <rPh sb="39" eb="41">
      <t>ジドウ</t>
    </rPh>
    <rPh sb="41" eb="43">
      <t>ケイサン</t>
    </rPh>
    <phoneticPr fontId="2"/>
  </si>
  <si>
    <r>
      <t xml:space="preserve">⑥ ・ </t>
    </r>
    <r>
      <rPr>
        <b/>
        <sz val="11"/>
        <color rgb="FF0000FF"/>
        <rFont val="ＭＳ Ｐゴシック"/>
        <family val="3"/>
        <charset val="128"/>
      </rPr>
      <t>暦年課税分の贈与税額控除</t>
    </r>
    <r>
      <rPr>
        <sz val="11"/>
        <rFont val="ＭＳ Ｐゴシック"/>
        <family val="3"/>
        <charset val="128"/>
      </rPr>
      <t>の対象者がいる場合には、</t>
    </r>
    <r>
      <rPr>
        <b/>
        <sz val="11"/>
        <rFont val="ＭＳ Ｐゴシック"/>
        <family val="3"/>
        <charset val="128"/>
      </rPr>
      <t>４表の２</t>
    </r>
    <r>
      <rPr>
        <sz val="11"/>
        <rFont val="ＭＳ Ｐゴシック"/>
        <family val="3"/>
        <charset val="128"/>
      </rPr>
      <t>の氏名欄にリストから選択して氏名を入力し、税務署名および、</t>
    </r>
    <rPh sb="4" eb="6">
      <t>レキネン</t>
    </rPh>
    <rPh sb="6" eb="8">
      <t>カゼイ</t>
    </rPh>
    <rPh sb="8" eb="9">
      <t>ブン</t>
    </rPh>
    <rPh sb="10" eb="12">
      <t>ゾウヨ</t>
    </rPh>
    <rPh sb="12" eb="14">
      <t>ゼイガク</t>
    </rPh>
    <rPh sb="14" eb="16">
      <t>コウジョ</t>
    </rPh>
    <rPh sb="17" eb="19">
      <t>タイショウ</t>
    </rPh>
    <rPh sb="19" eb="20">
      <t>シャ</t>
    </rPh>
    <rPh sb="23" eb="25">
      <t>バアイ</t>
    </rPh>
    <rPh sb="29" eb="30">
      <t>ヒョウ</t>
    </rPh>
    <rPh sb="33" eb="35">
      <t>シメイ</t>
    </rPh>
    <rPh sb="35" eb="36">
      <t>ラン</t>
    </rPh>
    <rPh sb="42" eb="44">
      <t>センタク</t>
    </rPh>
    <rPh sb="46" eb="48">
      <t>シメイ</t>
    </rPh>
    <rPh sb="49" eb="51">
      <t>ニュウリョク</t>
    </rPh>
    <phoneticPr fontId="2"/>
  </si>
  <si>
    <r>
      <t>⑦ ・ 相続人に</t>
    </r>
    <r>
      <rPr>
        <b/>
        <sz val="11"/>
        <color rgb="FF0000FF"/>
        <rFont val="ＭＳ Ｐゴシック"/>
        <family val="3"/>
        <charset val="128"/>
      </rPr>
      <t>未成年者控除</t>
    </r>
    <r>
      <rPr>
        <sz val="11"/>
        <rFont val="ＭＳ Ｐゴシック"/>
        <family val="3"/>
        <charset val="128"/>
      </rPr>
      <t>または</t>
    </r>
    <r>
      <rPr>
        <b/>
        <sz val="11"/>
        <color rgb="FF0000FF"/>
        <rFont val="ＭＳ Ｐゴシック"/>
        <family val="3"/>
        <charset val="128"/>
      </rPr>
      <t>障害者控除</t>
    </r>
    <r>
      <rPr>
        <sz val="11"/>
        <rFont val="ＭＳ Ｐゴシック"/>
        <family val="3"/>
        <charset val="128"/>
      </rPr>
      <t>の対象者がいる場合には、</t>
    </r>
    <r>
      <rPr>
        <b/>
        <sz val="11"/>
        <rFont val="ＭＳ Ｐゴシック"/>
        <family val="3"/>
        <charset val="128"/>
      </rPr>
      <t>６表</t>
    </r>
    <r>
      <rPr>
        <sz val="11"/>
        <rFont val="ＭＳ Ｐゴシック"/>
        <family val="3"/>
        <charset val="128"/>
      </rPr>
      <t>の控除額は自動計算してくれます。</t>
    </r>
    <rPh sb="4" eb="7">
      <t>ソウゾクニン</t>
    </rPh>
    <rPh sb="8" eb="12">
      <t>ミセイネンシャ</t>
    </rPh>
    <rPh sb="12" eb="14">
      <t>コウジョ</t>
    </rPh>
    <rPh sb="17" eb="20">
      <t>ショウガイシャ</t>
    </rPh>
    <rPh sb="20" eb="22">
      <t>コウジョ</t>
    </rPh>
    <rPh sb="23" eb="25">
      <t>タイショウ</t>
    </rPh>
    <rPh sb="25" eb="26">
      <t>シャ</t>
    </rPh>
    <rPh sb="29" eb="31">
      <t>バアイ</t>
    </rPh>
    <rPh sb="35" eb="36">
      <t>ヒョウ</t>
    </rPh>
    <phoneticPr fontId="2"/>
  </si>
  <si>
    <t>　　 本人から控除しきれない場合には、扶養義務者の氏名をリストから選択し、控除額を適宜配分して⑥欄に入力します。</t>
    <rPh sb="3" eb="5">
      <t>ホンニン</t>
    </rPh>
    <rPh sb="7" eb="9">
      <t>コウジョ</t>
    </rPh>
    <rPh sb="14" eb="16">
      <t>バアイ</t>
    </rPh>
    <rPh sb="19" eb="21">
      <t>フヨウ</t>
    </rPh>
    <rPh sb="21" eb="23">
      <t>ギム</t>
    </rPh>
    <rPh sb="23" eb="24">
      <t>シャ</t>
    </rPh>
    <rPh sb="25" eb="27">
      <t>シメイ</t>
    </rPh>
    <rPh sb="33" eb="35">
      <t>センタク</t>
    </rPh>
    <rPh sb="37" eb="39">
      <t>コウジョ</t>
    </rPh>
    <rPh sb="39" eb="40">
      <t>ガク</t>
    </rPh>
    <rPh sb="41" eb="43">
      <t>テキギ</t>
    </rPh>
    <rPh sb="43" eb="45">
      <t>ハイブン</t>
    </rPh>
    <rPh sb="48" eb="49">
      <t>ラン</t>
    </rPh>
    <rPh sb="50" eb="52">
      <t>ニュウリョク</t>
    </rPh>
    <phoneticPr fontId="2"/>
  </si>
  <si>
    <r>
      <t xml:space="preserve">⑧ ・ </t>
    </r>
    <r>
      <rPr>
        <b/>
        <sz val="11"/>
        <color rgb="FF0000FF"/>
        <rFont val="ＭＳ Ｐゴシック"/>
        <family val="3"/>
        <charset val="128"/>
      </rPr>
      <t>相次相続控除</t>
    </r>
    <r>
      <rPr>
        <sz val="11"/>
        <rFont val="ＭＳ Ｐゴシック"/>
        <family val="3"/>
        <charset val="128"/>
      </rPr>
      <t>の対象となる場合には、</t>
    </r>
    <r>
      <rPr>
        <b/>
        <sz val="11"/>
        <rFont val="ＭＳ Ｐゴシック"/>
        <family val="3"/>
        <charset val="128"/>
      </rPr>
      <t>７表</t>
    </r>
    <r>
      <rPr>
        <sz val="11"/>
        <rFont val="ＭＳ Ｐゴシック"/>
        <family val="3"/>
        <charset val="128"/>
      </rPr>
      <t>の氏名・続柄・税務署名を入力し、①欄に日付を、⑤、⑥欄にそれぞれ金額を入力すれば、控除額は自動計算してくれます。</t>
    </r>
    <rPh sb="4" eb="5">
      <t>ソウ</t>
    </rPh>
    <rPh sb="5" eb="6">
      <t>ジ</t>
    </rPh>
    <rPh sb="6" eb="8">
      <t>ソウゾク</t>
    </rPh>
    <rPh sb="8" eb="10">
      <t>コウジョ</t>
    </rPh>
    <rPh sb="11" eb="13">
      <t>タイショウ</t>
    </rPh>
    <rPh sb="16" eb="18">
      <t>バアイ</t>
    </rPh>
    <rPh sb="22" eb="23">
      <t>ヒョウ</t>
    </rPh>
    <rPh sb="24" eb="26">
      <t>シメイ</t>
    </rPh>
    <rPh sb="27" eb="29">
      <t>ゾクガラ</t>
    </rPh>
    <rPh sb="30" eb="33">
      <t>ゼイムショ</t>
    </rPh>
    <rPh sb="33" eb="34">
      <t>メイ</t>
    </rPh>
    <rPh sb="35" eb="37">
      <t>ニュウリョク</t>
    </rPh>
    <rPh sb="40" eb="41">
      <t>ラン</t>
    </rPh>
    <rPh sb="42" eb="44">
      <t>ヒヅケ</t>
    </rPh>
    <rPh sb="49" eb="50">
      <t>ラン</t>
    </rPh>
    <rPh sb="55" eb="57">
      <t>キンガク</t>
    </rPh>
    <rPh sb="58" eb="60">
      <t>ニュウリョク</t>
    </rPh>
    <phoneticPr fontId="2"/>
  </si>
  <si>
    <t>(3)　上記以外の各表の入力方法②</t>
    <rPh sb="4" eb="6">
      <t>ジョウキ</t>
    </rPh>
    <rPh sb="6" eb="8">
      <t>イガイ</t>
    </rPh>
    <rPh sb="10" eb="11">
      <t>ヒョウ</t>
    </rPh>
    <rPh sb="12" eb="14">
      <t>ニュウリョク</t>
    </rPh>
    <rPh sb="14" eb="16">
      <t>ホウホウ</t>
    </rPh>
    <phoneticPr fontId="2"/>
  </si>
  <si>
    <r>
      <t>　　右の図にある各表のデータは、このシステムでは</t>
    </r>
    <r>
      <rPr>
        <b/>
        <sz val="11"/>
        <color rgb="FF0000FF"/>
        <rFont val="ＭＳ Ｐゴシック"/>
        <family val="3"/>
        <charset val="128"/>
      </rPr>
      <t>リンクさせておりません</t>
    </r>
    <r>
      <rPr>
        <sz val="11"/>
        <rFont val="ＭＳ Ｐゴシック"/>
        <family val="3"/>
        <charset val="128"/>
      </rPr>
      <t>。（15表を除く）</t>
    </r>
    <rPh sb="2" eb="3">
      <t>ミギ</t>
    </rPh>
    <rPh sb="4" eb="5">
      <t>ズ</t>
    </rPh>
    <rPh sb="8" eb="10">
      <t>カクヒョウ</t>
    </rPh>
    <rPh sb="39" eb="40">
      <t>ヒョウ</t>
    </rPh>
    <rPh sb="41" eb="42">
      <t>ノゾ</t>
    </rPh>
    <phoneticPr fontId="2"/>
  </si>
  <si>
    <r>
      <t>　それぞれのシートごとに</t>
    </r>
    <r>
      <rPr>
        <b/>
        <sz val="11"/>
        <color rgb="FF0000FF"/>
        <rFont val="ＭＳ Ｐゴシック"/>
        <family val="3"/>
        <charset val="128"/>
      </rPr>
      <t>独立</t>
    </r>
    <r>
      <rPr>
        <sz val="11"/>
        <rFont val="ＭＳ Ｐゴシック"/>
        <family val="3"/>
        <charset val="128"/>
      </rPr>
      <t>しており、各表ごと別々にデータ入力・作成して印刷するイメージです。</t>
    </r>
    <rPh sb="19" eb="21">
      <t>カクヒョウ</t>
    </rPh>
    <rPh sb="23" eb="25">
      <t>ベツベツ</t>
    </rPh>
    <rPh sb="29" eb="31">
      <t>ニュウリョク</t>
    </rPh>
    <rPh sb="32" eb="34">
      <t>サクセイ</t>
    </rPh>
    <rPh sb="36" eb="38">
      <t>インサツ</t>
    </rPh>
    <phoneticPr fontId="2"/>
  </si>
  <si>
    <t>計算式を入れていませんので、価額欄の種類別計などは、シートの保護を解除して、適宜計算式を</t>
    <rPh sb="0" eb="3">
      <t>ケイサンシキ</t>
    </rPh>
    <rPh sb="4" eb="5">
      <t>イ</t>
    </rPh>
    <rPh sb="14" eb="16">
      <t>カガク</t>
    </rPh>
    <rPh sb="16" eb="17">
      <t>ラン</t>
    </rPh>
    <rPh sb="18" eb="20">
      <t>シュルイ</t>
    </rPh>
    <rPh sb="20" eb="21">
      <t>ベツ</t>
    </rPh>
    <rPh sb="21" eb="22">
      <t>ケイ</t>
    </rPh>
    <rPh sb="30" eb="32">
      <t>ホゴ</t>
    </rPh>
    <rPh sb="33" eb="35">
      <t>カイジョ</t>
    </rPh>
    <rPh sb="38" eb="40">
      <t>テキギ</t>
    </rPh>
    <rPh sb="40" eb="43">
      <t>ケイサンシキ</t>
    </rPh>
    <phoneticPr fontId="2"/>
  </si>
  <si>
    <t>入れて使用してください。</t>
    <rPh sb="0" eb="1">
      <t>イ</t>
    </rPh>
    <rPh sb="3" eb="5">
      <t>シヨウ</t>
    </rPh>
    <phoneticPr fontId="2"/>
  </si>
  <si>
    <t>　　　※ 試用版ではシートの保護を解除できませんので、計算式の挿入はできません。</t>
    <rPh sb="27" eb="30">
      <t>ケイサンシキ</t>
    </rPh>
    <rPh sb="31" eb="33">
      <t>ソウニュウ</t>
    </rPh>
    <phoneticPr fontId="2"/>
  </si>
  <si>
    <t>　各表ごとの具体的な入力方法等については、各シート記載の説明や、</t>
    <rPh sb="1" eb="3">
      <t>カクヒョウ</t>
    </rPh>
    <rPh sb="6" eb="9">
      <t>グタイテキ</t>
    </rPh>
    <rPh sb="10" eb="12">
      <t>ニュウリョク</t>
    </rPh>
    <rPh sb="12" eb="14">
      <t>ホウホウ</t>
    </rPh>
    <rPh sb="14" eb="15">
      <t>トウ</t>
    </rPh>
    <rPh sb="21" eb="22">
      <t>カク</t>
    </rPh>
    <rPh sb="25" eb="27">
      <t>キサイ</t>
    </rPh>
    <rPh sb="28" eb="30">
      <t>セツメイ</t>
    </rPh>
    <phoneticPr fontId="2"/>
  </si>
  <si>
    <t>国税庁HPの「相続税の申告のしかた」の申告書の記載例を参照してください。</t>
    <rPh sb="19" eb="22">
      <t>シンコクショ</t>
    </rPh>
    <rPh sb="23" eb="25">
      <t>キサイ</t>
    </rPh>
    <rPh sb="25" eb="26">
      <t>レイ</t>
    </rPh>
    <phoneticPr fontId="2"/>
  </si>
  <si>
    <t>(4)　当システムの効率的な使い方</t>
    <rPh sb="4" eb="5">
      <t>トウ</t>
    </rPh>
    <rPh sb="10" eb="13">
      <t>コウリツテキ</t>
    </rPh>
    <rPh sb="14" eb="15">
      <t>ツカ</t>
    </rPh>
    <rPh sb="16" eb="17">
      <t>カタ</t>
    </rPh>
    <phoneticPr fontId="2"/>
  </si>
  <si>
    <r>
      <t>　当システムは（上記で説明したように）、15表に</t>
    </r>
    <r>
      <rPr>
        <u/>
        <sz val="11"/>
        <color rgb="FF0000FF"/>
        <rFont val="ＭＳ Ｐゴシック"/>
        <family val="3"/>
        <charset val="128"/>
      </rPr>
      <t>各人の</t>
    </r>
    <r>
      <rPr>
        <sz val="11"/>
        <color rgb="FF0000FF"/>
        <rFont val="ＭＳ Ｐゴシック"/>
        <family val="3"/>
        <charset val="128"/>
      </rPr>
      <t>取得財産・債務等の</t>
    </r>
    <r>
      <rPr>
        <u/>
        <sz val="11"/>
        <color rgb="FF0000FF"/>
        <rFont val="ＭＳ Ｐゴシック"/>
        <family val="3"/>
        <charset val="128"/>
      </rPr>
      <t>種類別</t>
    </r>
    <r>
      <rPr>
        <sz val="11"/>
        <color rgb="FF0000FF"/>
        <rFont val="ＭＳ Ｐゴシック"/>
        <family val="3"/>
        <charset val="128"/>
      </rPr>
      <t>の金額の計</t>
    </r>
    <rPh sb="1" eb="2">
      <t>トウ</t>
    </rPh>
    <rPh sb="8" eb="10">
      <t>ジョウキ</t>
    </rPh>
    <rPh sb="11" eb="13">
      <t>セツメイ</t>
    </rPh>
    <rPh sb="22" eb="23">
      <t>ヒョウ</t>
    </rPh>
    <rPh sb="36" eb="38">
      <t>シュルイ</t>
    </rPh>
    <rPh sb="38" eb="39">
      <t>ベツ</t>
    </rPh>
    <phoneticPr fontId="2"/>
  </si>
  <si>
    <t>を入力するため、財産の数が極端に少ない場合には直接入力してもいいでしょうが、通常は、</t>
    <rPh sb="1" eb="3">
      <t>ニュウリョク</t>
    </rPh>
    <rPh sb="8" eb="10">
      <t>ザイサン</t>
    </rPh>
    <rPh sb="11" eb="12">
      <t>カズ</t>
    </rPh>
    <rPh sb="13" eb="15">
      <t>キョクタン</t>
    </rPh>
    <rPh sb="16" eb="17">
      <t>スク</t>
    </rPh>
    <rPh sb="19" eb="21">
      <t>バアイ</t>
    </rPh>
    <rPh sb="23" eb="25">
      <t>チョクセツ</t>
    </rPh>
    <rPh sb="25" eb="27">
      <t>ニュウリョク</t>
    </rPh>
    <rPh sb="38" eb="40">
      <t>ツウジョウ</t>
    </rPh>
    <phoneticPr fontId="2"/>
  </si>
  <si>
    <r>
      <rPr>
        <u/>
        <sz val="11"/>
        <rFont val="ＭＳ Ｐゴシック"/>
        <family val="3"/>
        <charset val="128"/>
      </rPr>
      <t>別途</t>
    </r>
    <r>
      <rPr>
        <sz val="11"/>
        <rFont val="ＭＳ Ｐゴシック"/>
        <family val="3"/>
        <charset val="128"/>
      </rPr>
      <t>種類別の金額の計を集計してから15表に入力することになると思います。</t>
    </r>
    <rPh sb="0" eb="2">
      <t>ベット</t>
    </rPh>
    <rPh sb="2" eb="4">
      <t>シュルイ</t>
    </rPh>
    <rPh sb="4" eb="5">
      <t>ベツ</t>
    </rPh>
    <rPh sb="6" eb="8">
      <t>キンガク</t>
    </rPh>
    <rPh sb="9" eb="10">
      <t>ケイ</t>
    </rPh>
    <rPh sb="11" eb="13">
      <t>シュウケイ</t>
    </rPh>
    <rPh sb="19" eb="20">
      <t>ヒョウ</t>
    </rPh>
    <rPh sb="21" eb="23">
      <t>ニュウリョク</t>
    </rPh>
    <rPh sb="31" eb="32">
      <t>オモ</t>
    </rPh>
    <phoneticPr fontId="2"/>
  </si>
  <si>
    <t>　その金額を（別途）集計するには、生命保険金等や退職手当金等がある場合には500万非課税額</t>
    <rPh sb="7" eb="9">
      <t>ベット</t>
    </rPh>
    <rPh sb="10" eb="12">
      <t>シュウケイ</t>
    </rPh>
    <rPh sb="17" eb="19">
      <t>セイメイ</t>
    </rPh>
    <rPh sb="19" eb="22">
      <t>ホケンキン</t>
    </rPh>
    <rPh sb="22" eb="23">
      <t>トウ</t>
    </rPh>
    <rPh sb="24" eb="26">
      <t>タイショク</t>
    </rPh>
    <rPh sb="26" eb="28">
      <t>テアテ</t>
    </rPh>
    <rPh sb="28" eb="29">
      <t>キン</t>
    </rPh>
    <rPh sb="29" eb="30">
      <t>トウ</t>
    </rPh>
    <rPh sb="33" eb="35">
      <t>バアイ</t>
    </rPh>
    <rPh sb="40" eb="41">
      <t>マン</t>
    </rPh>
    <rPh sb="41" eb="44">
      <t>ヒカゼイ</t>
    </rPh>
    <rPh sb="44" eb="45">
      <t>ガク</t>
    </rPh>
    <phoneticPr fontId="2"/>
  </si>
  <si>
    <t>を控除した後の金額の計算が必要ですし、小規模宅地等の特例対象地がある場合には特例適用の</t>
    <rPh sb="1" eb="3">
      <t>コウジョ</t>
    </rPh>
    <rPh sb="5" eb="6">
      <t>ゴ</t>
    </rPh>
    <rPh sb="7" eb="9">
      <t>キンガク</t>
    </rPh>
    <rPh sb="10" eb="12">
      <t>ケイサン</t>
    </rPh>
    <rPh sb="13" eb="15">
      <t>ヒツヨウ</t>
    </rPh>
    <rPh sb="19" eb="22">
      <t>ショウキボ</t>
    </rPh>
    <rPh sb="22" eb="24">
      <t>タクチ</t>
    </rPh>
    <rPh sb="24" eb="25">
      <t>トウ</t>
    </rPh>
    <rPh sb="26" eb="28">
      <t>トクレイ</t>
    </rPh>
    <rPh sb="28" eb="31">
      <t>タイショウチ</t>
    </rPh>
    <rPh sb="34" eb="36">
      <t>バアイ</t>
    </rPh>
    <rPh sb="38" eb="40">
      <t>トクレイ</t>
    </rPh>
    <rPh sb="40" eb="42">
      <t>テキヨウ</t>
    </rPh>
    <phoneticPr fontId="2"/>
  </si>
  <si>
    <t>の金額の計算が必要になります。</t>
    <rPh sb="4" eb="6">
      <t>ケイサン</t>
    </rPh>
    <rPh sb="7" eb="9">
      <t>ヒツヨウ</t>
    </rPh>
    <phoneticPr fontId="2"/>
  </si>
  <si>
    <r>
      <t>　ですので、まずは</t>
    </r>
    <r>
      <rPr>
        <sz val="11"/>
        <color rgb="FF0000FF"/>
        <rFont val="ＭＳ Ｐゴシック"/>
        <family val="3"/>
        <charset val="128"/>
      </rPr>
      <t>一番最初に</t>
    </r>
    <r>
      <rPr>
        <b/>
        <sz val="11"/>
        <rFont val="ＭＳ Ｐゴシック"/>
        <family val="3"/>
        <charset val="128"/>
      </rPr>
      <t>９表、10表、11表の付表</t>
    </r>
    <r>
      <rPr>
        <sz val="11"/>
        <rFont val="ＭＳ Ｐゴシック"/>
        <family val="3"/>
        <charset val="128"/>
      </rPr>
      <t>のシートに入力してそれらの表を作成して、課税対象額を計算しておいてから、</t>
    </r>
    <rPh sb="9" eb="11">
      <t>イチバン</t>
    </rPh>
    <rPh sb="11" eb="13">
      <t>サイショ</t>
    </rPh>
    <rPh sb="15" eb="16">
      <t>ヒョウ</t>
    </rPh>
    <rPh sb="19" eb="20">
      <t>ヒョウ</t>
    </rPh>
    <rPh sb="23" eb="24">
      <t>ヒョウ</t>
    </rPh>
    <rPh sb="25" eb="27">
      <t>フヒョウ</t>
    </rPh>
    <rPh sb="32" eb="34">
      <t>ニュウリョク</t>
    </rPh>
    <rPh sb="40" eb="41">
      <t>ヒョウ</t>
    </rPh>
    <rPh sb="42" eb="44">
      <t>サクセイ</t>
    </rPh>
    <rPh sb="47" eb="49">
      <t>カゼイ</t>
    </rPh>
    <rPh sb="49" eb="51">
      <t>タイショウ</t>
    </rPh>
    <rPh sb="51" eb="52">
      <t>ガク</t>
    </rPh>
    <rPh sb="53" eb="55">
      <t>ケイサン</t>
    </rPh>
    <phoneticPr fontId="2"/>
  </si>
  <si>
    <t>別途種類別の金額を集計し、その集計した額を15表に入力する方法が効率的であると考えます。</t>
    <rPh sb="0" eb="2">
      <t>ベット</t>
    </rPh>
    <rPh sb="2" eb="4">
      <t>シュルイ</t>
    </rPh>
    <rPh sb="4" eb="5">
      <t>ベツ</t>
    </rPh>
    <rPh sb="6" eb="8">
      <t>キンガク</t>
    </rPh>
    <rPh sb="9" eb="11">
      <t>シュウケイ</t>
    </rPh>
    <rPh sb="15" eb="17">
      <t>シュウケイ</t>
    </rPh>
    <rPh sb="19" eb="20">
      <t>ガク</t>
    </rPh>
    <rPh sb="23" eb="24">
      <t>ヒョウ</t>
    </rPh>
    <rPh sb="25" eb="27">
      <t>ニュウリョク</t>
    </rPh>
    <rPh sb="29" eb="31">
      <t>ホウホウ</t>
    </rPh>
    <rPh sb="32" eb="35">
      <t>コウリツテキ</t>
    </rPh>
    <rPh sb="39" eb="40">
      <t>カンガ</t>
    </rPh>
    <phoneticPr fontId="2"/>
  </si>
  <si>
    <r>
      <t>　本来、その集計をするのが11表なのですが、11表では種類ごとの集計はできますが、</t>
    </r>
    <r>
      <rPr>
        <sz val="11"/>
        <color rgb="FF0000FF"/>
        <rFont val="ＭＳ Ｐゴシック"/>
        <family val="3"/>
        <charset val="128"/>
      </rPr>
      <t>各人の</t>
    </r>
    <r>
      <rPr>
        <sz val="11"/>
        <rFont val="ＭＳ Ｐゴシック"/>
        <family val="3"/>
        <charset val="128"/>
      </rPr>
      <t>種類別の集計は（11表中に計算式を入れて対応することは）できません。</t>
    </r>
    <rPh sb="1" eb="3">
      <t>ホンライ</t>
    </rPh>
    <rPh sb="6" eb="8">
      <t>シュウケイ</t>
    </rPh>
    <rPh sb="15" eb="16">
      <t>ヒョウ</t>
    </rPh>
    <rPh sb="24" eb="25">
      <t>ヒョウ</t>
    </rPh>
    <rPh sb="27" eb="29">
      <t>シュルイ</t>
    </rPh>
    <rPh sb="32" eb="34">
      <t>シュウケイ</t>
    </rPh>
    <rPh sb="41" eb="43">
      <t>カクジン</t>
    </rPh>
    <rPh sb="44" eb="46">
      <t>シュルイ</t>
    </rPh>
    <rPh sb="46" eb="47">
      <t>ベツ</t>
    </rPh>
    <rPh sb="48" eb="50">
      <t>シュウケイ</t>
    </rPh>
    <rPh sb="54" eb="55">
      <t>ヒョウ</t>
    </rPh>
    <rPh sb="55" eb="56">
      <t>チュウ</t>
    </rPh>
    <rPh sb="57" eb="60">
      <t>ケイサンシキ</t>
    </rPh>
    <rPh sb="61" eb="62">
      <t>イ</t>
    </rPh>
    <rPh sb="64" eb="66">
      <t>タイオウ</t>
    </rPh>
    <phoneticPr fontId="2"/>
  </si>
  <si>
    <t>また、11表で集計しようと計算式等を入力して対応した場合、財産が（途中で）増えた場合に、増えた以降の行をすべてずらしていかなくてはならず、</t>
    <rPh sb="5" eb="6">
      <t>ヒョウ</t>
    </rPh>
    <rPh sb="7" eb="9">
      <t>シュウケイ</t>
    </rPh>
    <rPh sb="13" eb="16">
      <t>ケイサンシキ</t>
    </rPh>
    <rPh sb="16" eb="17">
      <t>トウ</t>
    </rPh>
    <rPh sb="18" eb="20">
      <t>ニュウリョク</t>
    </rPh>
    <rPh sb="22" eb="24">
      <t>タイオウ</t>
    </rPh>
    <rPh sb="26" eb="28">
      <t>バアイ</t>
    </rPh>
    <rPh sb="29" eb="31">
      <t>ザイサン</t>
    </rPh>
    <rPh sb="33" eb="35">
      <t>トチュウ</t>
    </rPh>
    <rPh sb="37" eb="38">
      <t>フ</t>
    </rPh>
    <rPh sb="40" eb="42">
      <t>バアイ</t>
    </rPh>
    <rPh sb="44" eb="45">
      <t>フ</t>
    </rPh>
    <rPh sb="47" eb="49">
      <t>イコウ</t>
    </rPh>
    <rPh sb="50" eb="51">
      <t>ギョウ</t>
    </rPh>
    <phoneticPr fontId="2"/>
  </si>
  <si>
    <t>とても実務的とはいえません。</t>
    <rPh sb="3" eb="6">
      <t>ジツムテキ</t>
    </rPh>
    <phoneticPr fontId="2"/>
  </si>
  <si>
    <r>
      <t>　ですので、作成者（私）は、</t>
    </r>
    <r>
      <rPr>
        <sz val="11"/>
        <color rgb="FF0000FF"/>
        <rFont val="ＭＳ Ｐゴシック"/>
        <family val="3"/>
        <charset val="128"/>
      </rPr>
      <t>15表に入力するための（集計）表を</t>
    </r>
    <r>
      <rPr>
        <b/>
        <sz val="11"/>
        <color rgb="FF0000FF"/>
        <rFont val="ＭＳ Ｐゴシック"/>
        <family val="3"/>
        <charset val="128"/>
      </rPr>
      <t>別途</t>
    </r>
    <r>
      <rPr>
        <sz val="11"/>
        <color rgb="FF0000FF"/>
        <rFont val="ＭＳ Ｐゴシック"/>
        <family val="3"/>
        <charset val="128"/>
      </rPr>
      <t>エクセルで作成</t>
    </r>
    <r>
      <rPr>
        <sz val="11"/>
        <rFont val="ＭＳ Ｐゴシック"/>
        <family val="3"/>
        <charset val="128"/>
      </rPr>
      <t>して、その集計結果を基に15表に入力する方法をとっています。</t>
    </r>
    <rPh sb="6" eb="9">
      <t>サクセイシャ</t>
    </rPh>
    <rPh sb="10" eb="11">
      <t>ワタシ</t>
    </rPh>
    <rPh sb="16" eb="17">
      <t>ヒョウ</t>
    </rPh>
    <rPh sb="18" eb="20">
      <t>ニュウリョク</t>
    </rPh>
    <rPh sb="26" eb="28">
      <t>シュウケイ</t>
    </rPh>
    <rPh sb="29" eb="30">
      <t>ヒョウ</t>
    </rPh>
    <rPh sb="31" eb="33">
      <t>ベット</t>
    </rPh>
    <rPh sb="38" eb="40">
      <t>サクセイ</t>
    </rPh>
    <rPh sb="45" eb="47">
      <t>シュウケイ</t>
    </rPh>
    <rPh sb="47" eb="49">
      <t>ケッカ</t>
    </rPh>
    <rPh sb="50" eb="51">
      <t>モト</t>
    </rPh>
    <rPh sb="54" eb="55">
      <t>ヒョウ</t>
    </rPh>
    <rPh sb="56" eb="58">
      <t>ニュウリョク</t>
    </rPh>
    <rPh sb="60" eb="62">
      <t>ホウホウ</t>
    </rPh>
    <phoneticPr fontId="2"/>
  </si>
  <si>
    <t>債務・葬式費用についても、13表ではシート上で各人ごとの集計ができませんので、別に集計表を作成しています。</t>
    <rPh sb="0" eb="2">
      <t>サイム</t>
    </rPh>
    <rPh sb="3" eb="5">
      <t>ソウシキ</t>
    </rPh>
    <rPh sb="5" eb="7">
      <t>ヒヨウ</t>
    </rPh>
    <rPh sb="15" eb="16">
      <t>ヒョウ</t>
    </rPh>
    <rPh sb="21" eb="22">
      <t>ジョウ</t>
    </rPh>
    <rPh sb="23" eb="25">
      <t>カクジン</t>
    </rPh>
    <rPh sb="28" eb="30">
      <t>シュウケイ</t>
    </rPh>
    <rPh sb="39" eb="40">
      <t>ベツ</t>
    </rPh>
    <rPh sb="41" eb="43">
      <t>シュウケイ</t>
    </rPh>
    <rPh sb="43" eb="44">
      <t>ヒョウ</t>
    </rPh>
    <rPh sb="45" eb="47">
      <t>サクセイ</t>
    </rPh>
    <phoneticPr fontId="2"/>
  </si>
  <si>
    <t>　※ 参考に、その集計表のフォームの見本を、ホームページにあげておきます。</t>
    <rPh sb="3" eb="5">
      <t>サンコウ</t>
    </rPh>
    <rPh sb="9" eb="11">
      <t>シュウケイ</t>
    </rPh>
    <rPh sb="11" eb="12">
      <t>ヒョウ</t>
    </rPh>
    <rPh sb="18" eb="20">
      <t>ミホン</t>
    </rPh>
    <phoneticPr fontId="2"/>
  </si>
  <si>
    <r>
      <t>　このような作成方法をとる場合、11表と13表は</t>
    </r>
    <r>
      <rPr>
        <b/>
        <sz val="11"/>
        <rFont val="ＭＳ Ｐゴシック"/>
        <family val="3"/>
        <charset val="128"/>
      </rPr>
      <t>一番最後に作成する</t>
    </r>
    <r>
      <rPr>
        <sz val="11"/>
        <rFont val="ＭＳ Ｐゴシック"/>
        <family val="3"/>
        <charset val="128"/>
      </rPr>
      <t>のが効率的です。</t>
    </r>
    <rPh sb="6" eb="8">
      <t>サクセイ</t>
    </rPh>
    <rPh sb="8" eb="10">
      <t>ホウホウ</t>
    </rPh>
    <rPh sb="13" eb="15">
      <t>バアイ</t>
    </rPh>
    <rPh sb="18" eb="19">
      <t>ヒョウ</t>
    </rPh>
    <rPh sb="22" eb="23">
      <t>ヒョウ</t>
    </rPh>
    <rPh sb="24" eb="26">
      <t>イチバン</t>
    </rPh>
    <rPh sb="26" eb="28">
      <t>サイゴ</t>
    </rPh>
    <rPh sb="29" eb="31">
      <t>サクセイ</t>
    </rPh>
    <rPh sb="35" eb="38">
      <t>コウリツテキ</t>
    </rPh>
    <phoneticPr fontId="2"/>
  </si>
  <si>
    <t>● このシステムで作成できる表（帳票）</t>
    <rPh sb="9" eb="11">
      <t>サクセイ</t>
    </rPh>
    <phoneticPr fontId="2"/>
  </si>
  <si>
    <t>第１表　　　　　　相続税の申告書</t>
    <phoneticPr fontId="2"/>
  </si>
  <si>
    <t>※同じシート内に第１表（続）も入っています</t>
    <rPh sb="1" eb="2">
      <t>オナ</t>
    </rPh>
    <rPh sb="6" eb="7">
      <t>ナイ</t>
    </rPh>
    <rPh sb="8" eb="9">
      <t>ダイ</t>
    </rPh>
    <rPh sb="10" eb="11">
      <t>ヒョウ</t>
    </rPh>
    <rPh sb="12" eb="13">
      <t>ゾク</t>
    </rPh>
    <rPh sb="15" eb="16">
      <t>ハイ</t>
    </rPh>
    <phoneticPr fontId="2"/>
  </si>
  <si>
    <t>第２表　　　　　　相続税の総額の計算書</t>
    <phoneticPr fontId="2"/>
  </si>
  <si>
    <t>第４表　　　　　　相続税額の加算金額の計算書</t>
    <phoneticPr fontId="2"/>
  </si>
  <si>
    <t>第４表の２　　　 暦年課税分の贈与税額控除額の計算書</t>
    <phoneticPr fontId="2"/>
  </si>
  <si>
    <t>第５表　　　　　　配偶者の税額軽減額の計算書</t>
    <phoneticPr fontId="2"/>
  </si>
  <si>
    <t>第６表　　　　　　未成年者控除額・障害者控除額の計算書</t>
    <phoneticPr fontId="2"/>
  </si>
  <si>
    <t>第７表　　　　　　相次相続控除額の計算書</t>
    <phoneticPr fontId="2"/>
  </si>
  <si>
    <t>第９表　　　　　　生命保険金などの明細書</t>
    <phoneticPr fontId="2"/>
  </si>
  <si>
    <t>第10表　　　　　 退職手当金などの明細書</t>
    <phoneticPr fontId="2"/>
  </si>
  <si>
    <t>第11表　　　　　 相続税がかかる財産の明細書</t>
    <phoneticPr fontId="2"/>
  </si>
  <si>
    <t>第11の２表　　　相続時精算課税適用財産の明細書・相続時精算課税分の贈与税額控除額の計算書</t>
    <phoneticPr fontId="2"/>
  </si>
  <si>
    <t xml:space="preserve">第11・11の2表の付表1 </t>
    <phoneticPr fontId="2"/>
  </si>
  <si>
    <t>小規模宅地等についての課税価格の計算明細書</t>
    <phoneticPr fontId="2"/>
  </si>
  <si>
    <t xml:space="preserve">第11・11の2表の付表1（続） </t>
    <phoneticPr fontId="2"/>
  </si>
  <si>
    <t>小規模宅地等についての課税価格の計算明細書（続）</t>
    <phoneticPr fontId="2"/>
  </si>
  <si>
    <t>小規模宅地等についての課税価格の計算明細書（別表）</t>
    <phoneticPr fontId="2"/>
  </si>
  <si>
    <t xml:space="preserve">第11・11の2表の付表2 </t>
    <phoneticPr fontId="2"/>
  </si>
  <si>
    <t xml:space="preserve">小規模宅地等、特定計画山林又は特定事業用資産についての課税価格の計算明細書 </t>
    <phoneticPr fontId="2"/>
  </si>
  <si>
    <t>第13表　　　　　 債務及び葬式費用の明細書</t>
    <phoneticPr fontId="2"/>
  </si>
  <si>
    <t>第15表　　　　　 相続財産の種類別価額表</t>
    <phoneticPr fontId="2"/>
  </si>
  <si>
    <t>※同じシート内に第15表（続）も入っています</t>
    <rPh sb="1" eb="2">
      <t>オナ</t>
    </rPh>
    <rPh sb="6" eb="7">
      <t>ナイ</t>
    </rPh>
    <rPh sb="8" eb="9">
      <t>ダイ</t>
    </rPh>
    <rPh sb="11" eb="12">
      <t>ヒョウ</t>
    </rPh>
    <rPh sb="13" eb="14">
      <t>ゾク</t>
    </rPh>
    <rPh sb="16" eb="17">
      <t>ハイ</t>
    </rPh>
    <phoneticPr fontId="2"/>
  </si>
  <si>
    <t xml:space="preserve">● 【参考】 </t>
    <rPh sb="3" eb="5">
      <t>サンコウ</t>
    </rPh>
    <phoneticPr fontId="2"/>
  </si>
  <si>
    <r>
      <t>申告書（及び各表）の</t>
    </r>
    <r>
      <rPr>
        <b/>
        <sz val="11"/>
        <color rgb="FF0000FF"/>
        <rFont val="ＭＳ Ｐゴシック"/>
        <family val="3"/>
        <charset val="128"/>
      </rPr>
      <t>PDFデータ</t>
    </r>
    <r>
      <rPr>
        <sz val="11"/>
        <rFont val="ＭＳ Ｐゴシック"/>
        <family val="3"/>
        <charset val="128"/>
      </rPr>
      <t>の作成方法</t>
    </r>
    <rPh sb="0" eb="3">
      <t>シンコクショ</t>
    </rPh>
    <rPh sb="4" eb="5">
      <t>オヨ</t>
    </rPh>
    <rPh sb="6" eb="7">
      <t>カク</t>
    </rPh>
    <rPh sb="7" eb="8">
      <t>ヒョウ</t>
    </rPh>
    <rPh sb="17" eb="19">
      <t>サクセイ</t>
    </rPh>
    <rPh sb="19" eb="21">
      <t>ホウホウ</t>
    </rPh>
    <phoneticPr fontId="2"/>
  </si>
  <si>
    <r>
      <t>Windows10では、印刷メニューでプリンタを「</t>
    </r>
    <r>
      <rPr>
        <b/>
        <sz val="11"/>
        <color rgb="FF0000FF"/>
        <rFont val="ＭＳ Ｐゴシック"/>
        <family val="3"/>
        <charset val="128"/>
      </rPr>
      <t>Microsoft Print to PDF</t>
    </r>
    <r>
      <rPr>
        <sz val="11"/>
        <rFont val="ＭＳ Ｐゴシック"/>
        <family val="3"/>
        <charset val="128"/>
      </rPr>
      <t>」に指定すれば、出力帳票データの</t>
    </r>
    <r>
      <rPr>
        <b/>
        <sz val="11"/>
        <color rgb="FF0000FF"/>
        <rFont val="ＭＳ Ｐゴシック"/>
        <family val="3"/>
        <charset val="128"/>
      </rPr>
      <t>イメージをPDFファイル方式で書き出す</t>
    </r>
    <r>
      <rPr>
        <sz val="11"/>
        <rFont val="ＭＳ Ｐゴシック"/>
        <family val="3"/>
        <charset val="128"/>
      </rPr>
      <t xml:space="preserve">ことができます。 </t>
    </r>
    <rPh sb="12" eb="14">
      <t>インサツ</t>
    </rPh>
    <rPh sb="49" eb="51">
      <t>シテイ</t>
    </rPh>
    <rPh sb="55" eb="57">
      <t>シュツリョク</t>
    </rPh>
    <rPh sb="57" eb="59">
      <t>チョウヒョウ</t>
    </rPh>
    <rPh sb="75" eb="77">
      <t>ホウシキ</t>
    </rPh>
    <rPh sb="78" eb="79">
      <t>カ</t>
    </rPh>
    <rPh sb="80" eb="81">
      <t>ダ</t>
    </rPh>
    <phoneticPr fontId="2"/>
  </si>
  <si>
    <t>（クライアント等に申告書のデータを渡す際には、エクセルファイル自体でなく、このPDFファイルで渡す方法がよいと思われます。）</t>
    <rPh sb="7" eb="8">
      <t>トウ</t>
    </rPh>
    <rPh sb="9" eb="12">
      <t>シンコクショ</t>
    </rPh>
    <rPh sb="17" eb="18">
      <t>ワタ</t>
    </rPh>
    <rPh sb="19" eb="20">
      <t>サイ</t>
    </rPh>
    <rPh sb="31" eb="33">
      <t>ジタイ</t>
    </rPh>
    <rPh sb="47" eb="48">
      <t>ワタ</t>
    </rPh>
    <rPh sb="49" eb="51">
      <t>ホウホウ</t>
    </rPh>
    <rPh sb="55" eb="56">
      <t>オモ</t>
    </rPh>
    <phoneticPr fontId="2"/>
  </si>
  <si>
    <t>※ このページ及び各シートのカットの一部は、国税庁ホームページの図を加工して使用しています。</t>
    <rPh sb="7" eb="8">
      <t>オヨ</t>
    </rPh>
    <rPh sb="9" eb="10">
      <t>カク</t>
    </rPh>
    <rPh sb="18" eb="20">
      <t>イチブ</t>
    </rPh>
    <rPh sb="22" eb="25">
      <t>コクゼイチョウ</t>
    </rPh>
    <rPh sb="32" eb="33">
      <t>ズ</t>
    </rPh>
    <rPh sb="34" eb="36">
      <t>カコウ</t>
    </rPh>
    <rPh sb="38" eb="40">
      <t>シヨウ</t>
    </rPh>
    <phoneticPr fontId="2"/>
  </si>
  <si>
    <t>㎡</t>
    <phoneticPr fontId="2"/>
  </si>
  <si>
    <t>円</t>
    <phoneticPr fontId="2"/>
  </si>
  <si>
    <t>㋥　株式等納税猶予・特例株式等納税猶予</t>
    <rPh sb="10" eb="12">
      <t>トクレイ</t>
    </rPh>
    <phoneticPr fontId="2"/>
  </si>
  <si>
    <t>ですので、相続税申告書を一度も作ったことのない方や申告書の作り方よくがわからない方にはあまりお勧めしません。</t>
    <rPh sb="5" eb="8">
      <t>ソウゾクゼイ</t>
    </rPh>
    <rPh sb="8" eb="10">
      <t>シンコク</t>
    </rPh>
    <rPh sb="10" eb="11">
      <t>ショ</t>
    </rPh>
    <rPh sb="12" eb="14">
      <t>イチド</t>
    </rPh>
    <rPh sb="15" eb="16">
      <t>ツク</t>
    </rPh>
    <rPh sb="23" eb="24">
      <t>カタ</t>
    </rPh>
    <rPh sb="25" eb="28">
      <t>シンコクショ</t>
    </rPh>
    <rPh sb="29" eb="30">
      <t>ツク</t>
    </rPh>
    <rPh sb="31" eb="32">
      <t>カタ</t>
    </rPh>
    <rPh sb="40" eb="41">
      <t>カタ</t>
    </rPh>
    <rPh sb="47" eb="48">
      <t>スス</t>
    </rPh>
    <phoneticPr fontId="2"/>
  </si>
  <si>
    <t>　　各表には必要な部分に計算式を入れてありますが、１１表には（下欄の各人の合計表欄を除き）</t>
    <rPh sb="2" eb="4">
      <t>カクヒョウ</t>
    </rPh>
    <rPh sb="6" eb="8">
      <t>ヒツヨウ</t>
    </rPh>
    <rPh sb="9" eb="11">
      <t>ブブン</t>
    </rPh>
    <rPh sb="12" eb="15">
      <t>ケイサンシキ</t>
    </rPh>
    <rPh sb="16" eb="17">
      <t>イ</t>
    </rPh>
    <rPh sb="27" eb="28">
      <t>ヒョウ</t>
    </rPh>
    <rPh sb="31" eb="32">
      <t>シタ</t>
    </rPh>
    <rPh sb="32" eb="33">
      <t>ラン</t>
    </rPh>
    <rPh sb="34" eb="36">
      <t>カクジン</t>
    </rPh>
    <rPh sb="37" eb="39">
      <t>ゴウケイ</t>
    </rPh>
    <rPh sb="39" eb="40">
      <t>ヒョウ</t>
    </rPh>
    <rPh sb="40" eb="41">
      <t>ラン</t>
    </rPh>
    <rPh sb="42" eb="43">
      <t>ノゾ</t>
    </rPh>
    <phoneticPr fontId="2"/>
  </si>
  <si>
    <t>https://excel-sozoku.jimdo.com/データbox/</t>
    <phoneticPr fontId="2"/>
  </si>
  <si>
    <t>※ これ以外の表には対応していません。（第１表の付表１～５も用意していません）</t>
    <rPh sb="4" eb="6">
      <t>イガイ</t>
    </rPh>
    <rPh sb="7" eb="8">
      <t>ヒョウ</t>
    </rPh>
    <rPh sb="10" eb="12">
      <t>タイオウ</t>
    </rPh>
    <rPh sb="20" eb="21">
      <t>ダイ</t>
    </rPh>
    <rPh sb="22" eb="23">
      <t>ヒョウ</t>
    </rPh>
    <rPh sb="24" eb="26">
      <t>フヒョウ</t>
    </rPh>
    <rPh sb="30" eb="32">
      <t>ヨウイ</t>
    </rPh>
    <phoneticPr fontId="2"/>
  </si>
  <si>
    <t>（3） 特定非営利活動促進法第2条第3項に規定する認定特定非営利活動法人に対して寄附をしましたので、租税特別措置法第70条第10項の規定の適用を受けま</t>
    <phoneticPr fontId="2"/>
  </si>
  <si>
    <t>㉕</t>
    <phoneticPr fontId="2"/>
  </si>
  <si>
    <t>⑳</t>
    <phoneticPr fontId="2"/>
  </si>
  <si>
    <t>㉑</t>
    <phoneticPr fontId="2"/>
  </si>
  <si>
    <t>㉓</t>
    <phoneticPr fontId="2"/>
  </si>
  <si>
    <t>㉔</t>
    <phoneticPr fontId="2"/>
  </si>
  <si>
    <t>相続開始の年の前々々年中に暦年課税に係る贈与によって取得した</t>
    <rPh sb="0" eb="2">
      <t>ソウゾク</t>
    </rPh>
    <rPh sb="2" eb="4">
      <t>カイシ</t>
    </rPh>
    <rPh sb="5" eb="6">
      <t>トシ</t>
    </rPh>
    <rPh sb="7" eb="8">
      <t>ゼン</t>
    </rPh>
    <rPh sb="10" eb="11">
      <t>ネン</t>
    </rPh>
    <rPh sb="11" eb="12">
      <t>ナカ</t>
    </rPh>
    <rPh sb="13" eb="15">
      <t>レキネン</t>
    </rPh>
    <phoneticPr fontId="2"/>
  </si>
  <si>
    <t>（㉓×㉒÷㉑）</t>
    <phoneticPr fontId="2"/>
  </si>
  <si>
    <t xml:space="preserve"> （注） 各人の㉕欄の金額を第１表のその人の「暦年課税分の贈与税額控除額⑫」欄に転記します。</t>
    <rPh sb="2" eb="3">
      <t>チュウ</t>
    </rPh>
    <rPh sb="5" eb="7">
      <t>カクジン</t>
    </rPh>
    <rPh sb="9" eb="10">
      <t>ラン</t>
    </rPh>
    <rPh sb="11" eb="13">
      <t>キンガク</t>
    </rPh>
    <rPh sb="14" eb="15">
      <t>ダイ</t>
    </rPh>
    <rPh sb="16" eb="17">
      <t>ヒョウ</t>
    </rPh>
    <rPh sb="20" eb="21">
      <t>ヒト</t>
    </rPh>
    <rPh sb="23" eb="25">
      <t>レキネン</t>
    </rPh>
    <rPh sb="25" eb="27">
      <t>カゼイ</t>
    </rPh>
    <rPh sb="27" eb="28">
      <t>ブン</t>
    </rPh>
    <rPh sb="29" eb="31">
      <t>ゾウヨ</t>
    </rPh>
    <rPh sb="31" eb="33">
      <t>ゼイガク</t>
    </rPh>
    <rPh sb="33" eb="35">
      <t>コウジョ</t>
    </rPh>
    <rPh sb="35" eb="36">
      <t>ガク</t>
    </rPh>
    <rPh sb="38" eb="39">
      <t>ラン</t>
    </rPh>
    <rPh sb="40" eb="42">
      <t>テンキ</t>
    </rPh>
    <phoneticPr fontId="2"/>
  </si>
  <si>
    <t>⑱</t>
    <phoneticPr fontId="2"/>
  </si>
  <si>
    <t>（贈与税額の計算の基礎となった価額）</t>
    <phoneticPr fontId="2"/>
  </si>
  <si>
    <t>⑰のうち相続開始の日から遡って3年前の日以後に被相続人から暦年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</si>
  <si>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課税に係る贈与によって取得した特例贈与財産の価額の合計額</t>
    <rPh sb="15" eb="17">
      <t>トクレイ</t>
    </rPh>
    <rPh sb="17" eb="19">
      <t>ゾウヨ</t>
    </rPh>
    <phoneticPr fontId="2"/>
  </si>
  <si>
    <t>㉑のうち相続開始の日から遡って3年前の日以後に被相続人から暦年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</si>
  <si>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課税に係る贈与によって取得した一般贈与財産の価額の合計額</t>
    <rPh sb="15" eb="17">
      <t>イッパン</t>
    </rPh>
    <rPh sb="17" eb="19">
      <t>ゾウヨ</t>
    </rPh>
    <phoneticPr fontId="2"/>
  </si>
  <si>
    <t>相続開始の年の前年中に暦年課税に係る贈与によって取得</t>
    <rPh sb="0" eb="2">
      <t>ソウゾク</t>
    </rPh>
    <rPh sb="2" eb="4">
      <t>カイシ</t>
    </rPh>
    <rPh sb="5" eb="6">
      <t>トシ</t>
    </rPh>
    <rPh sb="7" eb="8">
      <t>ゼン</t>
    </rPh>
    <rPh sb="8" eb="9">
      <t>ネン</t>
    </rPh>
    <rPh sb="9" eb="10">
      <t>ナカ</t>
    </rPh>
    <rPh sb="11" eb="13">
      <t>レキネン</t>
    </rPh>
    <phoneticPr fontId="2"/>
  </si>
  <si>
    <t>した特例贈与財産の価額の合計額</t>
    <rPh sb="2" eb="4">
      <t>トクレイ</t>
    </rPh>
    <rPh sb="4" eb="6">
      <t>ゾウヨ</t>
    </rPh>
    <phoneticPr fontId="2"/>
  </si>
  <si>
    <t>相続開始の年の前々年中に暦年課税に係る贈与によって取得</t>
    <rPh sb="0" eb="2">
      <t>ソウゾク</t>
    </rPh>
    <rPh sb="2" eb="4">
      <t>カイシ</t>
    </rPh>
    <rPh sb="5" eb="6">
      <t>トシ</t>
    </rPh>
    <rPh sb="7" eb="8">
      <t>ゼン</t>
    </rPh>
    <rPh sb="9" eb="10">
      <t>ネン</t>
    </rPh>
    <rPh sb="10" eb="11">
      <t>ナカ</t>
    </rPh>
    <rPh sb="12" eb="14">
      <t>レキネン</t>
    </rPh>
    <phoneticPr fontId="2"/>
  </si>
  <si>
    <t>相続開始の年の前々々年中に暦年課税に係る贈与によって取得</t>
    <rPh sb="0" eb="2">
      <t>ソウゾク</t>
    </rPh>
    <rPh sb="2" eb="4">
      <t>カイシ</t>
    </rPh>
    <rPh sb="5" eb="6">
      <t>トシ</t>
    </rPh>
    <rPh sb="7" eb="8">
      <t>ゼン</t>
    </rPh>
    <rPh sb="10" eb="11">
      <t>ネン</t>
    </rPh>
    <rPh sb="11" eb="12">
      <t>ナカ</t>
    </rPh>
    <rPh sb="13" eb="15">
      <t>レキネン</t>
    </rPh>
    <phoneticPr fontId="2"/>
  </si>
  <si>
    <t>①のうち被相続人から暦年課税に係る贈与によって取得した特例贈与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</si>
  <si>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</si>
  <si>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⑨のうち被相続人から暦年課税に係る贈与によって取得した特例贈与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</si>
  <si>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</si>
  <si>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財産の価額の合計額（贈与税額の計算の基礎となった価額）</t>
    <phoneticPr fontId="2"/>
  </si>
  <si>
    <t>⑤のうち被相続人から暦年課税に係る贈与によって取得した一般贈与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</si>
  <si>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財産の価額の合計額（贈与税額の計算の基礎となった価額）</t>
    <phoneticPr fontId="2"/>
  </si>
  <si>
    <t>⑬のうち被相続人から暦年課税に係る贈与によって取得した一般贈与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</si>
  <si>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（贈与税額の計算の基礎となった価額）</t>
    <phoneticPr fontId="2"/>
  </si>
  <si>
    <t>㊳</t>
    <phoneticPr fontId="2"/>
  </si>
  <si>
    <t>　※の項目は記入する必要がありません。</t>
    <phoneticPr fontId="2"/>
  </si>
  <si>
    <t>　○この申告書は機械で読み取りますので、黒ボールペンで記入してください。</t>
    <phoneticPr fontId="2"/>
  </si>
  <si>
    <t>　※の項目は記入する必要がありません。</t>
    <phoneticPr fontId="2"/>
  </si>
  <si>
    <t>㉟</t>
  </si>
  <si>
    <t>㊱</t>
  </si>
  <si>
    <t>㊲</t>
  </si>
  <si>
    <t>㊳</t>
  </si>
  <si>
    <t>相続財産の種類別価額表(続)</t>
    <phoneticPr fontId="2"/>
  </si>
  <si>
    <t>（第４表の２㉕）</t>
    <phoneticPr fontId="2"/>
  </si>
  <si>
    <t>（第４表の２㉕）</t>
    <phoneticPr fontId="2"/>
  </si>
  <si>
    <t>（第４表の２㉕）</t>
    <phoneticPr fontId="2"/>
  </si>
  <si>
    <t>（第４表の２㉕）</t>
    <phoneticPr fontId="2"/>
  </si>
  <si>
    <t>日 提出</t>
    <rPh sb="0" eb="1">
      <t>ニチ</t>
    </rPh>
    <rPh sb="2" eb="4">
      <t>テイシュツ</t>
    </rPh>
    <phoneticPr fontId="2"/>
  </si>
  <si>
    <r>
      <t xml:space="preserve">差引税額
</t>
    </r>
    <r>
      <rPr>
        <sz val="5"/>
        <color rgb="FF27171C"/>
        <rFont val="ＭＳ 明朝"/>
        <family val="1"/>
        <charset val="128"/>
      </rPr>
      <t>(⑨＋⑪－⑱)又は(⑩＋⑪－⑱)</t>
    </r>
    <phoneticPr fontId="2"/>
  </si>
  <si>
    <r>
      <t xml:space="preserve">差引税額
</t>
    </r>
    <r>
      <rPr>
        <sz val="5"/>
        <color rgb="FF27171C"/>
        <rFont val="ＭＳ 明朝"/>
        <family val="1"/>
        <charset val="128"/>
      </rPr>
      <t>(⑨＋⑪－⑱)又は(⑩＋⑪－⑱)</t>
    </r>
    <phoneticPr fontId="2"/>
  </si>
  <si>
    <r>
      <t xml:space="preserve">差引税額
</t>
    </r>
    <r>
      <rPr>
        <sz val="5"/>
        <color rgb="FF27171C"/>
        <rFont val="ＭＳ 明朝"/>
        <family val="1"/>
        <charset val="128"/>
      </rPr>
      <t>(⑨＋⑪－⑱)又は(⑩＋⑪－⑱)</t>
    </r>
    <phoneticPr fontId="2"/>
  </si>
  <si>
    <r>
      <t xml:space="preserve">差引税額
</t>
    </r>
    <r>
      <rPr>
        <sz val="5"/>
        <color rgb="FF27171C"/>
        <rFont val="ＭＳ 明朝"/>
        <family val="1"/>
        <charset val="128"/>
      </rPr>
      <t>(⑨＋⑪－⑱)又は(⑩＋⑪－⑱)</t>
    </r>
    <phoneticPr fontId="2"/>
  </si>
  <si>
    <t>の２表の付表１(別表１)</t>
    <rPh sb="2" eb="3">
      <t>ヒョウ</t>
    </rPh>
    <rPh sb="4" eb="6">
      <t>フヒョウ</t>
    </rPh>
    <rPh sb="8" eb="10">
      <t>ベッピョウ</t>
    </rPh>
    <phoneticPr fontId="2"/>
  </si>
  <si>
    <r>
      <t>　合」が１でないときには、</t>
    </r>
    <r>
      <rPr>
        <sz val="5.5"/>
        <color rgb="FFFF00FF"/>
        <rFont val="ＭＳ 明朝"/>
        <family val="1"/>
        <charset val="128"/>
      </rPr>
      <t>第11・11の２表の付表１（別表１）</t>
    </r>
    <r>
      <rPr>
        <sz val="5.5"/>
        <color rgb="FF900000"/>
        <rFont val="ＭＳ 明朝"/>
        <family val="1"/>
        <charset val="128"/>
      </rPr>
      <t>を作成します。</t>
    </r>
    <rPh sb="13" eb="14">
      <t>ダイ</t>
    </rPh>
    <rPh sb="21" eb="22">
      <t>ヒョウ</t>
    </rPh>
    <rPh sb="23" eb="25">
      <t>フヒョウ</t>
    </rPh>
    <rPh sb="27" eb="29">
      <t>ベッピョウ</t>
    </rPh>
    <rPh sb="32" eb="34">
      <t>サクセイ</t>
    </rPh>
    <phoneticPr fontId="2"/>
  </si>
  <si>
    <t>記載し、相続税の課税価格に算入する価額を計算します。</t>
    <rPh sb="0" eb="2">
      <t>キサイ</t>
    </rPh>
    <rPh sb="4" eb="7">
      <t>ソウゾクゼイ</t>
    </rPh>
    <rPh sb="8" eb="10">
      <t>カゼイ</t>
    </rPh>
    <rPh sb="10" eb="12">
      <t>カカク</t>
    </rPh>
    <rPh sb="13" eb="15">
      <t>サンニュウ</t>
    </rPh>
    <rPh sb="17" eb="19">
      <t>カガク</t>
    </rPh>
    <rPh sb="20" eb="22">
      <t>ケイサン</t>
    </rPh>
    <phoneticPr fontId="2"/>
  </si>
  <si>
    <t>この欄は、小規模宅地等の特例の対象となり得る宅地等を取得した人のうち、その特例を受ける人が選択した小規模宅地等の明細等を</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</si>
  <si>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 xml:space="preserve">この欄は、小規模宅地等の特例の対象となり得る宅地等を取得した人のうち、その特例を受ける人が選択した小規模宅地等の明細等を </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</si>
  <si>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（注）　小規模宅地等の特例の対象となり得る宅地等を取得した全ての人の同意がなければ、この特例の適用を受けることはできません。</t>
    <rPh sb="4" eb="7">
      <t>ショウキボ</t>
    </rPh>
    <rPh sb="7" eb="9">
      <t>タクチ</t>
    </rPh>
    <rPh sb="9" eb="10">
      <t>トウ</t>
    </rPh>
    <rPh sb="11" eb="13">
      <t>トクレイ</t>
    </rPh>
    <rPh sb="14" eb="16">
      <t>タイショウ</t>
    </rPh>
    <rPh sb="19" eb="20">
      <t>エ</t>
    </rPh>
    <rPh sb="21" eb="23">
      <t>タクチ</t>
    </rPh>
    <rPh sb="23" eb="24">
      <t>トウ</t>
    </rPh>
    <rPh sb="25" eb="27">
      <t>シュトク</t>
    </rPh>
    <rPh sb="29" eb="30">
      <t>スベ</t>
    </rPh>
    <rPh sb="32" eb="33">
      <t>ヒト</t>
    </rPh>
    <rPh sb="34" eb="36">
      <t>ドウイ</t>
    </rPh>
    <rPh sb="44" eb="46">
      <t>トクレイ</t>
    </rPh>
    <rPh sb="47" eb="49">
      <t>テキヨウ</t>
    </rPh>
    <rPh sb="50" eb="51">
      <t>ウ</t>
    </rPh>
    <phoneticPr fontId="2"/>
  </si>
  <si>
    <r>
      <t>（注） 限度面積は、小規模宅地等の種類(</t>
    </r>
    <r>
      <rPr>
        <sz val="5.5"/>
        <color rgb="FFFF6600"/>
        <rFont val="ＭＳ 明朝"/>
        <family val="1"/>
        <charset val="128"/>
      </rPr>
      <t>｢</t>
    </r>
    <r>
      <rPr>
        <sz val="5.5"/>
        <color rgb="FF900000"/>
        <rFont val="ＭＳ ゴシック"/>
        <family val="3"/>
        <charset val="128"/>
      </rPr>
      <t>４</t>
    </r>
    <r>
      <rPr>
        <sz val="5.5"/>
        <color rgb="FFFF00FF"/>
        <rFont val="ＭＳ 明朝"/>
        <family val="1"/>
        <charset val="128"/>
      </rPr>
      <t xml:space="preserve"> 貸付事業用宅地等</t>
    </r>
    <r>
      <rPr>
        <sz val="5.5"/>
        <color rgb="FFFF6600"/>
        <rFont val="ＭＳ 明朝"/>
        <family val="1"/>
        <charset val="128"/>
      </rPr>
      <t>｣</t>
    </r>
    <r>
      <rPr>
        <sz val="5.5"/>
        <color indexed="8"/>
        <rFont val="ＭＳ 明朝"/>
        <family val="1"/>
        <charset val="128"/>
      </rPr>
      <t>の選択の有無)に応じて、⑪欄(イ又はロ)により判定を行います。「限度面積</t>
    </r>
    <rPh sb="4" eb="6">
      <t>ゲンド</t>
    </rPh>
    <rPh sb="6" eb="8">
      <t>メンセキ</t>
    </rPh>
    <rPh sb="10" eb="13">
      <t>ショウキボ</t>
    </rPh>
    <rPh sb="13" eb="15">
      <t>タクチ</t>
    </rPh>
    <rPh sb="15" eb="16">
      <t>トウ</t>
    </rPh>
    <rPh sb="17" eb="19">
      <t>シュルイ</t>
    </rPh>
    <rPh sb="23" eb="25">
      <t>カシツケ</t>
    </rPh>
    <rPh sb="25" eb="28">
      <t>ジギョウヨウ</t>
    </rPh>
    <rPh sb="28" eb="30">
      <t>タクチ</t>
    </rPh>
    <rPh sb="30" eb="31">
      <t>トウ</t>
    </rPh>
    <rPh sb="33" eb="35">
      <t>センタク</t>
    </rPh>
    <rPh sb="36" eb="38">
      <t>ウム</t>
    </rPh>
    <rPh sb="40" eb="41">
      <t>オウ</t>
    </rPh>
    <rPh sb="45" eb="46">
      <t>ラン</t>
    </rPh>
    <rPh sb="48" eb="49">
      <t>マタ</t>
    </rPh>
    <rPh sb="55" eb="57">
      <t>ハンテイ</t>
    </rPh>
    <rPh sb="58" eb="59">
      <t>オコナ</t>
    </rPh>
    <rPh sb="64" eb="66">
      <t>ゲンド</t>
    </rPh>
    <rPh sb="66" eb="68">
      <t>メンセキ</t>
    </rPh>
    <phoneticPr fontId="2"/>
  </si>
  <si>
    <r>
      <t>（注） この表の１又は２の各欄に記入しきれない場合には、</t>
    </r>
    <r>
      <rPr>
        <sz val="5.5"/>
        <color rgb="FFFF00FF"/>
        <rFont val="ＭＳ 明朝"/>
        <family val="1"/>
        <charset val="128"/>
      </rPr>
      <t>第11・11の２表の付表１（続）</t>
    </r>
    <r>
      <rPr>
        <sz val="5.5"/>
        <color indexed="8"/>
        <rFont val="ＭＳ 明朝"/>
        <family val="1"/>
        <charset val="128"/>
      </rPr>
      <t>を使用します。</t>
    </r>
    <phoneticPr fontId="2"/>
  </si>
  <si>
    <t>なお、被相続人から、相続、遺贈、又は相続時精算課税に係る贈与により取得した財産のうちに、「特定計画山林の特例」の対象となり</t>
    <rPh sb="3" eb="4">
      <t>ヒ</t>
    </rPh>
    <rPh sb="4" eb="7">
      <t>ソウゾクニン</t>
    </rPh>
    <rPh sb="10" eb="12">
      <t>ソウゾク</t>
    </rPh>
    <rPh sb="13" eb="15">
      <t>イゾウ</t>
    </rPh>
    <rPh sb="16" eb="17">
      <t>マタ</t>
    </rPh>
    <rPh sb="18" eb="20">
      <t>ソウゾク</t>
    </rPh>
    <rPh sb="20" eb="21">
      <t>ジ</t>
    </rPh>
    <rPh sb="21" eb="23">
      <t>セイサン</t>
    </rPh>
    <rPh sb="23" eb="25">
      <t>カゼイ</t>
    </rPh>
    <rPh sb="26" eb="27">
      <t>カカ</t>
    </rPh>
    <rPh sb="28" eb="30">
      <t>ゾウヨ</t>
    </rPh>
    <rPh sb="33" eb="35">
      <t>シュトク</t>
    </rPh>
    <rPh sb="37" eb="39">
      <t>ザイサン</t>
    </rPh>
    <rPh sb="45" eb="47">
      <t>トクテイ</t>
    </rPh>
    <rPh sb="47" eb="49">
      <t>ケイカク</t>
    </rPh>
    <rPh sb="49" eb="51">
      <t>サンリン</t>
    </rPh>
    <rPh sb="52" eb="54">
      <t>トクレイ</t>
    </rPh>
    <phoneticPr fontId="2"/>
  </si>
  <si>
    <t xml:space="preserve"> 記載し、相続税の課税価格に算入する価額を計算します。</t>
    <rPh sb="1" eb="3">
      <t>キサイ</t>
    </rPh>
    <rPh sb="5" eb="8">
      <t>ソウゾクゼイ</t>
    </rPh>
    <rPh sb="9" eb="11">
      <t>カゼイ</t>
    </rPh>
    <rPh sb="11" eb="13">
      <t>カカク</t>
    </rPh>
    <rPh sb="14" eb="16">
      <t>サンニュウ</t>
    </rPh>
    <rPh sb="18" eb="20">
      <t>カガク</t>
    </rPh>
    <rPh sb="21" eb="23">
      <t>ケイサン</t>
    </rPh>
    <phoneticPr fontId="2"/>
  </si>
  <si>
    <t>年１月分以降用）</t>
    <rPh sb="0" eb="1">
      <t>ネン</t>
    </rPh>
    <rPh sb="2" eb="4">
      <t>ガツブン</t>
    </rPh>
    <rPh sb="4" eb="6">
      <t>イコウ</t>
    </rPh>
    <rPh sb="6" eb="7">
      <t>ヨウ</t>
    </rPh>
    <phoneticPr fontId="2"/>
  </si>
  <si>
    <t>相続開始の年の前年分（</t>
    <rPh sb="0" eb="2">
      <t>ソウゾク</t>
    </rPh>
    <rPh sb="2" eb="4">
      <t>カイシ</t>
    </rPh>
    <rPh sb="5" eb="6">
      <t>トシ</t>
    </rPh>
    <rPh sb="7" eb="9">
      <t>ゼンネン</t>
    </rPh>
    <rPh sb="9" eb="10">
      <t>ブン</t>
    </rPh>
    <phoneticPr fontId="2"/>
  </si>
  <si>
    <t>平成</t>
    <rPh sb="0" eb="2">
      <t>ヘイセイ</t>
    </rPh>
    <phoneticPr fontId="2"/>
  </si>
  <si>
    <t>令和</t>
    <rPh sb="0" eb="2">
      <t>レイワ</t>
    </rPh>
    <phoneticPr fontId="2"/>
  </si>
  <si>
    <t>相続開始の年の前々年分（</t>
    <rPh sb="0" eb="2">
      <t>ソウゾク</t>
    </rPh>
    <rPh sb="2" eb="4">
      <t>カイシ</t>
    </rPh>
    <rPh sb="5" eb="6">
      <t>トシ</t>
    </rPh>
    <rPh sb="7" eb="9">
      <t>ゼンゼン</t>
    </rPh>
    <rPh sb="9" eb="11">
      <t>ネンブン</t>
    </rPh>
    <rPh sb="10" eb="11">
      <t>ブン</t>
    </rPh>
    <phoneticPr fontId="2"/>
  </si>
  <si>
    <t>年分)</t>
    <phoneticPr fontId="2"/>
  </si>
  <si>
    <t>相続開始の年の前々々年分（</t>
    <rPh sb="0" eb="2">
      <t>ソウゾク</t>
    </rPh>
    <rPh sb="2" eb="4">
      <t>カイシ</t>
    </rPh>
    <rPh sb="5" eb="6">
      <t>トシ</t>
    </rPh>
    <rPh sb="7" eb="9">
      <t>ゼンゼン</t>
    </rPh>
    <rPh sb="10" eb="12">
      <t>ネンブン</t>
    </rPh>
    <rPh sb="11" eb="12">
      <t>ブン</t>
    </rPh>
    <phoneticPr fontId="2"/>
  </si>
  <si>
    <t>（1） 国、地方公共団体又は租税特別措置法施行令第40条の3に規定する法人に対して寄附をしましたので、租税特別措置法第70条第1項の規定の適用を受け</t>
    <phoneticPr fontId="2"/>
  </si>
  <si>
    <t>　　す。</t>
    <phoneticPr fontId="2"/>
  </si>
  <si>
    <t>　　ます。</t>
    <phoneticPr fontId="2"/>
  </si>
  <si>
    <t>　被相続人から租税特別措置法第70条の２の２（直系尊属から教育資金の一括贈与を受けた場合の贈与税の非課税）第</t>
    <rPh sb="14" eb="15">
      <t>ダイ</t>
    </rPh>
    <rPh sb="17" eb="18">
      <t>ジョウ</t>
    </rPh>
    <rPh sb="23" eb="25">
      <t>チョッケイ</t>
    </rPh>
    <rPh sb="25" eb="27">
      <t>ソンゾク</t>
    </rPh>
    <rPh sb="29" eb="31">
      <t>キョウイク</t>
    </rPh>
    <rPh sb="31" eb="33">
      <t>シキン</t>
    </rPh>
    <rPh sb="34" eb="36">
      <t>イッカツ</t>
    </rPh>
    <rPh sb="36" eb="38">
      <t>ゾウヨ</t>
    </rPh>
    <rPh sb="39" eb="40">
      <t>ウ</t>
    </rPh>
    <rPh sb="42" eb="44">
      <t>バアイ</t>
    </rPh>
    <rPh sb="45" eb="48">
      <t>ゾウヨゼイ</t>
    </rPh>
    <rPh sb="49" eb="52">
      <t>ヒカゼイ</t>
    </rPh>
    <rPh sb="53" eb="54">
      <t>ダイ</t>
    </rPh>
    <phoneticPr fontId="2"/>
  </si>
  <si>
    <t>の２表の付表２の２</t>
    <rPh sb="2" eb="3">
      <t>ヒョウ</t>
    </rPh>
    <rPh sb="4" eb="6">
      <t>フヒョウ</t>
    </rPh>
    <phoneticPr fontId="2"/>
  </si>
  <si>
    <t>年１月分以降用）</t>
    <rPh sb="2" eb="3">
      <t>ガツ</t>
    </rPh>
    <phoneticPr fontId="2"/>
  </si>
  <si>
    <t>（資４－20－12－３－７－Ａ４統一）</t>
    <phoneticPr fontId="2"/>
  </si>
  <si>
    <t xml:space="preserve"> 　③欄が0となる場合又は⑦欄が0となる場合には、特定（受贈）森林経営計画対象山林について特定計画山林の特例の適</t>
    <phoneticPr fontId="2"/>
  </si>
  <si>
    <t>400㎡</t>
    <phoneticPr fontId="2"/>
  </si>
  <si>
    <t>に同意します。</t>
    <phoneticPr fontId="2"/>
  </si>
  <si>
    <t>　私（私たち）は下記の「2　特例の適用を受ける財産の明
細」の（1）から（3）までの明細において選択した財産の全て
が､租税特別措置法第69条の4第1項に規定する小規模宅地
等､同法第69条の5第1項に規定する選択特定計画山林又は旧
租税特別措置法第69条の5第1項に規定する選択特定事業用
資産に該当することを確認の上、その財産の取得者が租税特
別措置法第69条の4第1項、第69条の5第1項又は旧租税特別
措置法第69条の5第1項に規定する特例の適用を受けること</t>
    <phoneticPr fontId="2"/>
  </si>
  <si>
    <t>に記入します。</t>
    <phoneticPr fontId="2"/>
  </si>
  <si>
    <t>　この欄は、「特定事業用資産の特例」を適用し、かつ、「小規模宅地等の特例」又は「特定計画山林の特例」を適用する場合</t>
    <rPh sb="19" eb="21">
      <t>テキヨウ</t>
    </rPh>
    <rPh sb="37" eb="38">
      <t>マタ</t>
    </rPh>
    <phoneticPr fontId="2"/>
  </si>
  <si>
    <t>　この表は、被相続人から相続、遺贈又は相続時精算課税に係る贈与により取得した財産のうちに、「特定事業用資産の特例」の対象</t>
    <phoneticPr fontId="2"/>
  </si>
  <si>
    <t>となり得る財産がある場合に記入します（裏面1参照）。</t>
    <rPh sb="3" eb="4">
      <t>エ</t>
    </rPh>
    <phoneticPr fontId="2"/>
  </si>
  <si>
    <t>①</t>
    <phoneticPr fontId="2"/>
  </si>
  <si>
    <t xml:space="preserve"> (2)　特定計画山林の特例の対象となる特定（受贈）森林経営計画対象山林の調整限度額等の計算</t>
    <phoneticPr fontId="2"/>
  </si>
  <si>
    <t xml:space="preserve"> (1)　小規模宅地等の特例及び個人の事業用資産の納税猶予の適用を受ける面積</t>
    <rPh sb="14" eb="15">
      <t>オヨ</t>
    </rPh>
    <rPh sb="16" eb="18">
      <t>コジン</t>
    </rPh>
    <rPh sb="19" eb="22">
      <t>ジギョウヨウ</t>
    </rPh>
    <rPh sb="22" eb="24">
      <t>シサン</t>
    </rPh>
    <rPh sb="25" eb="27">
      <t>ノウゼイ</t>
    </rPh>
    <rPh sb="27" eb="29">
      <t>ユウヨ</t>
    </rPh>
    <phoneticPr fontId="2"/>
  </si>
  <si>
    <t>限度面積</t>
    <phoneticPr fontId="2"/>
  </si>
  <si>
    <t>200㎡</t>
    <phoneticPr fontId="2"/>
  </si>
  <si>
    <t>㎡</t>
    <phoneticPr fontId="2"/>
  </si>
  <si>
    <t>2　特定計画山林の特例の対象となる特定計画山林等の調整限度額の計算</t>
    <phoneticPr fontId="2"/>
  </si>
  <si>
    <t>する場合に記入します。</t>
    <rPh sb="2" eb="4">
      <t>バアイ</t>
    </rPh>
    <phoneticPr fontId="2"/>
  </si>
  <si>
    <t>　なお、「特定事業用資産の特例」の適用を受ける場合の「特定計画山林の対象となる特定（受贈）森林経営計画対象山林の</t>
    <rPh sb="5" eb="7">
      <t>トクテイ</t>
    </rPh>
    <rPh sb="7" eb="10">
      <t>ジギョウヨウ</t>
    </rPh>
    <rPh sb="10" eb="12">
      <t>シサン</t>
    </rPh>
    <rPh sb="13" eb="15">
      <t>トクレイ</t>
    </rPh>
    <rPh sb="17" eb="19">
      <t>テキヨウ</t>
    </rPh>
    <rPh sb="20" eb="21">
      <t>ウ</t>
    </rPh>
    <rPh sb="23" eb="25">
      <t>バアイ</t>
    </rPh>
    <rPh sb="27" eb="29">
      <t>トクテイ</t>
    </rPh>
    <rPh sb="29" eb="31">
      <t>ケイカク</t>
    </rPh>
    <rPh sb="31" eb="33">
      <t>サンリン</t>
    </rPh>
    <rPh sb="34" eb="36">
      <t>タイショウ</t>
    </rPh>
    <rPh sb="39" eb="41">
      <t>トクテイ</t>
    </rPh>
    <rPh sb="42" eb="44">
      <t>ジュゾウ</t>
    </rPh>
    <rPh sb="45" eb="47">
      <t>シンリン</t>
    </rPh>
    <rPh sb="47" eb="49">
      <t>ケイエイ</t>
    </rPh>
    <rPh sb="49" eb="51">
      <t>ケイカク</t>
    </rPh>
    <rPh sb="51" eb="53">
      <t>タイショウ</t>
    </rPh>
    <rPh sb="53" eb="55">
      <t>サンリン</t>
    </rPh>
    <phoneticPr fontId="2"/>
  </si>
  <si>
    <t>調整限度額等の計算」については、第11・11の２表の付表２の２で計算します。</t>
    <rPh sb="0" eb="2">
      <t>チョウセイ</t>
    </rPh>
    <rPh sb="2" eb="4">
      <t>ゲンド</t>
    </rPh>
    <rPh sb="4" eb="5">
      <t>ガク</t>
    </rPh>
    <rPh sb="5" eb="6">
      <t>トウ</t>
    </rPh>
    <rPh sb="7" eb="9">
      <t>ケイサン</t>
    </rPh>
    <rPh sb="16" eb="17">
      <t>ダイ</t>
    </rPh>
    <rPh sb="24" eb="25">
      <t>ヒョウ</t>
    </rPh>
    <rPh sb="26" eb="28">
      <t>フヒョウ</t>
    </rPh>
    <rPh sb="32" eb="34">
      <t>ケイサン</t>
    </rPh>
    <phoneticPr fontId="2"/>
  </si>
  <si>
    <t>第８の６表の付表３の「２　この特例の適用を受ける宅地等に係る限度面積の判定」の(2)及び(3)のとおり。</t>
    <rPh sb="15" eb="17">
      <t>トクレイ</t>
    </rPh>
    <rPh sb="18" eb="20">
      <t>テキヨウ</t>
    </rPh>
    <rPh sb="21" eb="22">
      <t>ウ</t>
    </rPh>
    <rPh sb="24" eb="26">
      <t>タクチ</t>
    </rPh>
    <rPh sb="26" eb="27">
      <t>トウ</t>
    </rPh>
    <rPh sb="28" eb="29">
      <t>カカ</t>
    </rPh>
    <rPh sb="30" eb="32">
      <t>ゲンド</t>
    </rPh>
    <rPh sb="32" eb="34">
      <t>メンセキ</t>
    </rPh>
    <rPh sb="35" eb="37">
      <t>ハンテイ</t>
    </rPh>
    <rPh sb="42" eb="43">
      <t>オヨ</t>
    </rPh>
    <phoneticPr fontId="2"/>
  </si>
  <si>
    <t>(2)　特例の適用を受ける財産の明細</t>
    <phoneticPr fontId="2"/>
  </si>
  <si>
    <t>　②　特定（受贈）森林経営計画対象山林である選択特定計画山林の明細</t>
    <phoneticPr fontId="2"/>
  </si>
  <si>
    <t>　③　特定事業用資産のうち租税特別措置法第70条の６の10第２項第１号イに掲げるものの明細</t>
    <rPh sb="5" eb="8">
      <t>ジギョウヨウ</t>
    </rPh>
    <rPh sb="8" eb="10">
      <t>シサン</t>
    </rPh>
    <rPh sb="13" eb="15">
      <t>ソゼイ</t>
    </rPh>
    <rPh sb="15" eb="17">
      <t>トクベツ</t>
    </rPh>
    <rPh sb="17" eb="20">
      <t>ソチホウ</t>
    </rPh>
    <rPh sb="20" eb="21">
      <t>ダイ</t>
    </rPh>
    <rPh sb="23" eb="24">
      <t>ジョウ</t>
    </rPh>
    <rPh sb="29" eb="30">
      <t>ダイ</t>
    </rPh>
    <rPh sb="31" eb="32">
      <t>コウ</t>
    </rPh>
    <rPh sb="32" eb="33">
      <t>ダイ</t>
    </rPh>
    <rPh sb="34" eb="35">
      <t>ゴウ</t>
    </rPh>
    <rPh sb="37" eb="38">
      <t>カカ</t>
    </rPh>
    <phoneticPr fontId="2"/>
  </si>
  <si>
    <t>　私（私たち）は下記の「(2) 特例の適用を受ける財産の明
細」の①から③までの明細において選択した財産の全てが､
租税特別措置法第69条の4第1項に規定する小規模宅地等､
同法第69条の５第１項に規定する選択特定計画山林又は同
法第70条の６の10第１項に規定する特例事業用資産のうち
同条第２項第１号イに掲げるものに該当することを確認の上、
その財産の取得者が租税特別措置法第69条の４第１項、第69条
の５第１項又は第70条の６の10第１項に規定する特例の適用を</t>
    <rPh sb="133" eb="135">
      <t>トクレイ</t>
    </rPh>
    <rPh sb="144" eb="146">
      <t>ドウジョウ</t>
    </rPh>
    <rPh sb="146" eb="147">
      <t>ダイ</t>
    </rPh>
    <rPh sb="148" eb="149">
      <t>コウ</t>
    </rPh>
    <rPh sb="149" eb="150">
      <t>ダイ</t>
    </rPh>
    <rPh sb="151" eb="152">
      <t>ゴウ</t>
    </rPh>
    <rPh sb="154" eb="155">
      <t>カカ</t>
    </rPh>
    <phoneticPr fontId="2"/>
  </si>
  <si>
    <t>受けることに同意します。</t>
    <phoneticPr fontId="2"/>
  </si>
  <si>
    <t>(1)　特例の適用にあたっての同意</t>
    <phoneticPr fontId="2"/>
  </si>
  <si>
    <t xml:space="preserve"> 「小規模宅地等の特例」若しくは「特定計画山林の特例」の対象となり得る財産又は「個人の事業用資産の納税猶予」</t>
    <rPh sb="12" eb="13">
      <t>モ</t>
    </rPh>
    <rPh sb="40" eb="42">
      <t>コジン</t>
    </rPh>
    <rPh sb="49" eb="51">
      <t>ノウゼイ</t>
    </rPh>
    <rPh sb="51" eb="53">
      <t>ユウヨ</t>
    </rPh>
    <phoneticPr fontId="2"/>
  </si>
  <si>
    <t>1　特例の適用にあたっての同意</t>
    <rPh sb="13" eb="15">
      <t>ドウイ</t>
    </rPh>
    <phoneticPr fontId="2"/>
  </si>
  <si>
    <r>
      <rPr>
        <sz val="5"/>
        <rFont val="ＭＳ 明朝"/>
        <family val="1"/>
        <charset val="128"/>
      </rPr>
      <t xml:space="preserve"> 　</t>
    </r>
    <r>
      <rPr>
        <sz val="7.5"/>
        <rFont val="ＭＳ 明朝"/>
        <family val="1"/>
        <charset val="128"/>
      </rPr>
      <t>①　小規模宅地等の明細</t>
    </r>
    <phoneticPr fontId="2"/>
  </si>
  <si>
    <t>小規模宅地等の特例、特定計画山林の特例又は個人の事業用資産の納税猶予</t>
    <rPh sb="7" eb="9">
      <t>トクレイ</t>
    </rPh>
    <rPh sb="17" eb="19">
      <t>トクレイ</t>
    </rPh>
    <rPh sb="21" eb="23">
      <t>コジン</t>
    </rPh>
    <rPh sb="24" eb="26">
      <t>ジギョウ</t>
    </rPh>
    <rPh sb="27" eb="29">
      <t>シサン</t>
    </rPh>
    <rPh sb="30" eb="32">
      <t>ノウゼイ</t>
    </rPh>
    <rPh sb="32" eb="34">
      <t>ユウヨ</t>
    </rPh>
    <phoneticPr fontId="2"/>
  </si>
  <si>
    <t>の適用にあたっての同意及び特定計画山林についての課税価格の計算明細書</t>
    <rPh sb="1" eb="3">
      <t>テキヨウ</t>
    </rPh>
    <rPh sb="9" eb="11">
      <t>ドウイ</t>
    </rPh>
    <rPh sb="11" eb="12">
      <t>オヨ</t>
    </rPh>
    <rPh sb="13" eb="15">
      <t>トクテイ</t>
    </rPh>
    <rPh sb="15" eb="17">
      <t>ケイカク</t>
    </rPh>
    <rPh sb="17" eb="19">
      <t>サンリン</t>
    </rPh>
    <phoneticPr fontId="2"/>
  </si>
  <si>
    <t>第11・11の２表の付表１の「２　小規模宅地等の明細」のとおり。</t>
    <phoneticPr fontId="2"/>
  </si>
  <si>
    <t>第11・11の２表の付表４の「１　特定森林経営計画対象山林である選択特定計画山林の明細」又は「２　特定受贈森林経営</t>
    <phoneticPr fontId="2"/>
  </si>
  <si>
    <t>　この表は、「特定計画山林の特例」を適用し、かつ、「小規模宅地等の特例」又は「個人の事業用資産の納税猶予」を適用</t>
    <rPh sb="3" eb="4">
      <t>ヒョウ</t>
    </rPh>
    <rPh sb="18" eb="20">
      <t>テキヨウ</t>
    </rPh>
    <rPh sb="39" eb="41">
      <t>コジン</t>
    </rPh>
    <rPh sb="42" eb="45">
      <t>ジギョウヨウ</t>
    </rPh>
    <rPh sb="45" eb="47">
      <t>シサン</t>
    </rPh>
    <rPh sb="48" eb="50">
      <t>ノウゼイ</t>
    </rPh>
    <rPh sb="50" eb="52">
      <t>ユウヨ</t>
    </rPh>
    <phoneticPr fontId="2"/>
  </si>
  <si>
    <t>相続税額の加算金額
（①×0.2）
ただし、上記④～⑥の金額がある場合には、
（(①－④－⑤－⑥）×0.2）となります。</t>
    <phoneticPr fontId="2"/>
  </si>
  <si>
    <t>　　 ２　各人の⑦欄の金額を第1表のその人の「相続税額の２割加算が行われる場合の加算金額⑪」欄に転記します。</t>
    <phoneticPr fontId="2"/>
  </si>
  <si>
    <t>相続税額の加算金額の計算書付表</t>
    <rPh sb="13" eb="15">
      <t>フヒョウ</t>
    </rPh>
    <phoneticPr fontId="2"/>
  </si>
  <si>
    <t>第４表の付表</t>
    <rPh sb="0" eb="1">
      <t>ダイ</t>
    </rPh>
    <rPh sb="2" eb="3">
      <t>ヒョウ</t>
    </rPh>
    <rPh sb="4" eb="6">
      <t>フヒョウ</t>
    </rPh>
    <phoneticPr fontId="2"/>
  </si>
  <si>
    <t>（資４－20－５－２－Ａ４統一）</t>
    <phoneticPr fontId="2"/>
  </si>
  <si>
    <t>（⑧を超える場合には、
　⑧を上限とします。）</t>
    <phoneticPr fontId="2"/>
  </si>
  <si>
    <t>⑧×</t>
    <phoneticPr fontId="2"/>
  </si>
  <si>
    <t>⑫+⑬</t>
    <phoneticPr fontId="2"/>
  </si>
  <si>
    <t>　この表は、相続、遺贈や相続時精算課税に係る贈与によって財産を取得した人のうちに、被相続人の一親等の血族(代襲して相続人となった</t>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6">
      <t>ヒト</t>
    </rPh>
    <rPh sb="41" eb="42">
      <t>ヒ</t>
    </rPh>
    <rPh sb="42" eb="44">
      <t>ソウゾク</t>
    </rPh>
    <rPh sb="44" eb="45">
      <t>ニン</t>
    </rPh>
    <rPh sb="46" eb="49">
      <t>イッシントウ</t>
    </rPh>
    <rPh sb="50" eb="52">
      <t>ケツゾク</t>
    </rPh>
    <rPh sb="53" eb="55">
      <t>ダイシュウ</t>
    </rPh>
    <rPh sb="57" eb="59">
      <t>ソウゾク</t>
    </rPh>
    <rPh sb="59" eb="60">
      <t>ニン</t>
    </rPh>
    <phoneticPr fontId="2"/>
  </si>
  <si>
    <t>直系卑属を含みます。）及び配偶者以外の人がいる場合において、それらの人のうちで、租税特別措置法第70条の２の３（直系尊属から、結婚・子育</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3" eb="65">
      <t>ケッコン</t>
    </rPh>
    <rPh sb="66" eb="68">
      <t>コソダ</t>
    </rPh>
    <phoneticPr fontId="2"/>
  </si>
  <si>
    <t>(注)一親等の血族であっても相続税額の加算の対象となる場合があります。詳しくは「相続税の申告のしかた」をご覧ください。</t>
    <rPh sb="1" eb="2">
      <t>チュウ</t>
    </rPh>
    <rPh sb="3" eb="6">
      <t>イッシントウ</t>
    </rPh>
    <rPh sb="7" eb="9">
      <t>ケツゾク</t>
    </rPh>
    <rPh sb="14" eb="16">
      <t>ソウゾク</t>
    </rPh>
    <rPh sb="16" eb="18">
      <t>ゼイガク</t>
    </rPh>
    <rPh sb="19" eb="21">
      <t>カサン</t>
    </rPh>
    <rPh sb="22" eb="24">
      <t>タイショウ</t>
    </rPh>
    <rPh sb="27" eb="29">
      <t>バアイ</t>
    </rPh>
    <rPh sb="35" eb="36">
      <t>クワ</t>
    </rPh>
    <rPh sb="40" eb="43">
      <t>ソウゾクゼイ</t>
    </rPh>
    <rPh sb="44" eb="46">
      <t>シンコク</t>
    </rPh>
    <rPh sb="53" eb="54">
      <t>ラン</t>
    </rPh>
    <phoneticPr fontId="2"/>
  </si>
  <si>
    <t xml:space="preserve"> （第１表①＋第１表②）</t>
    <phoneticPr fontId="2"/>
  </si>
  <si>
    <t>　③－④（赤字のときは０）</t>
    <phoneticPr fontId="2"/>
  </si>
  <si>
    <t>　⑩－⑪（赤字のときは０）</t>
    <phoneticPr fontId="2"/>
  </si>
  <si>
    <t>①×</t>
    <phoneticPr fontId="2"/>
  </si>
  <si>
    <t>⑤+⑥</t>
    <phoneticPr fontId="2"/>
  </si>
  <si>
    <t>（①を超える場合には、
　①を上限とします。）</t>
    <phoneticPr fontId="2"/>
  </si>
  <si>
    <r>
      <t>システムの都合上、氏名と①、③～⑥及び⑧、⑩～⑬の金額が自動的に表示されますが、</t>
    </r>
    <r>
      <rPr>
        <u/>
        <sz val="7"/>
        <rFont val="ＭＳ ゴシック"/>
        <family val="3"/>
        <charset val="128"/>
      </rPr>
      <t>各贈与税の非課税の</t>
    </r>
    <r>
      <rPr>
        <b/>
        <u/>
        <sz val="7"/>
        <rFont val="ＭＳ ゴシック"/>
        <family val="3"/>
        <charset val="128"/>
      </rPr>
      <t>管理残額がない場合</t>
    </r>
    <r>
      <rPr>
        <sz val="7"/>
        <rFont val="ＭＳ ゴシック"/>
        <family val="3"/>
        <charset val="128"/>
      </rPr>
      <t>には、この表を</t>
    </r>
    <r>
      <rPr>
        <b/>
        <sz val="7"/>
        <color rgb="FFFF0000"/>
        <rFont val="ＭＳ ゴシック"/>
        <family val="3"/>
        <charset val="128"/>
      </rPr>
      <t>作成する必要はありません
管理残額がある場合のみ、②又は⑨欄に金額を入れることにより、自動で所定の計算をします</t>
    </r>
    <rPh sb="5" eb="8">
      <t>ツゴウジョウ</t>
    </rPh>
    <rPh sb="9" eb="11">
      <t>シメイ</t>
    </rPh>
    <rPh sb="17" eb="18">
      <t>オヨ</t>
    </rPh>
    <rPh sb="25" eb="27">
      <t>キンガク</t>
    </rPh>
    <rPh sb="28" eb="31">
      <t>ジドウテキ</t>
    </rPh>
    <rPh sb="32" eb="34">
      <t>ヒョウジ</t>
    </rPh>
    <rPh sb="40" eb="41">
      <t>カク</t>
    </rPh>
    <rPh sb="41" eb="44">
      <t>ゾウヨゼイ</t>
    </rPh>
    <rPh sb="45" eb="48">
      <t>ヒカゼイ</t>
    </rPh>
    <rPh sb="49" eb="51">
      <t>カンリ</t>
    </rPh>
    <rPh sb="51" eb="53">
      <t>ザンガク</t>
    </rPh>
    <rPh sb="56" eb="58">
      <t>バアイ</t>
    </rPh>
    <rPh sb="63" eb="64">
      <t>ヒョウ</t>
    </rPh>
    <rPh sb="65" eb="67">
      <t>サクセイ</t>
    </rPh>
    <rPh sb="69" eb="71">
      <t>ヒツヨウ</t>
    </rPh>
    <rPh sb="78" eb="80">
      <t>カンリ</t>
    </rPh>
    <rPh sb="80" eb="82">
      <t>ザンガク</t>
    </rPh>
    <rPh sb="85" eb="87">
      <t>バアイ</t>
    </rPh>
    <rPh sb="91" eb="92">
      <t>マタ</t>
    </rPh>
    <rPh sb="94" eb="95">
      <t>ラン</t>
    </rPh>
    <rPh sb="96" eb="98">
      <t>キンガク</t>
    </rPh>
    <rPh sb="99" eb="100">
      <t>イ</t>
    </rPh>
    <rPh sb="108" eb="110">
      <t>ジドウ</t>
    </rPh>
    <rPh sb="111" eb="113">
      <t>ショテイ</t>
    </rPh>
    <rPh sb="114" eb="116">
      <t>ケイサン</t>
    </rPh>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</si>
  <si>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1</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</si>
  <si>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2</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</si>
  <si>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2</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</si>
  <si>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2</t>
    </r>
    <phoneticPr fontId="2"/>
  </si>
  <si>
    <t>㉔</t>
    <phoneticPr fontId="2"/>
  </si>
  <si>
    <t>納税猶予税額</t>
    <phoneticPr fontId="2"/>
  </si>
  <si>
    <t>（第８の８表⑧）</t>
    <phoneticPr fontId="2"/>
  </si>
  <si>
    <t>（第11の２表１⑧）</t>
    <phoneticPr fontId="2"/>
  </si>
  <si>
    <r>
      <t xml:space="preserve">申     告
納  税 額
</t>
    </r>
    <r>
      <rPr>
        <sz val="6"/>
        <color rgb="FF27171C"/>
        <rFont val="ＭＳ 明朝"/>
        <family val="1"/>
        <charset val="128"/>
      </rPr>
      <t>(㉒－㉓)</t>
    </r>
    <phoneticPr fontId="2"/>
  </si>
  <si>
    <t>（第４表⑦）</t>
    <phoneticPr fontId="2"/>
  </si>
  <si>
    <t>外国税額控除額（第　の2表１⑨)があるときの㉕欄の金額については、「相続税の申告のしかた」を参照してください。</t>
    <phoneticPr fontId="2"/>
  </si>
  <si>
    <t>（平成　年１月分以降用）</t>
    <rPh sb="1" eb="3">
      <t>ヘイセイ</t>
    </rPh>
    <phoneticPr fontId="2"/>
  </si>
  <si>
    <t>(注)㉒欄の金額が赤字となる場合は、㉒欄の左端に△を付してください。なお、この場合で、㉒欄の金額のうちに贈与税の　</t>
    <phoneticPr fontId="2"/>
  </si>
  <si>
    <t>（第４表⑦）</t>
    <phoneticPr fontId="2"/>
  </si>
  <si>
    <t>（第４表⑦）</t>
    <phoneticPr fontId="2"/>
  </si>
  <si>
    <t>（第４表⑦）</t>
    <phoneticPr fontId="2"/>
  </si>
  <si>
    <t>　外国税額控除額（第　の2表１⑨)があるときの㉕欄の金額については、「相続税の申告のしかた」を参照してください。</t>
    <phoneticPr fontId="2"/>
  </si>
  <si>
    <t>特定事業用宅地等についての事業規模の判定明細</t>
    <phoneticPr fontId="2"/>
  </si>
  <si>
    <t>被相続人</t>
    <phoneticPr fontId="2"/>
  </si>
  <si>
    <t>被相続人</t>
    <phoneticPr fontId="2"/>
  </si>
  <si>
    <t>○ この表は、特定事業用宅地等として小規模宅地等の特例（租税特別措置法第69条の４第１項）の適用を受けようとする宅地等のうちに特定</t>
    <phoneticPr fontId="2"/>
  </si>
  <si>
    <t xml:space="preserve"> その特定宅地等に係る事業が租税特別措置法施行令第40条の２第８項に規定する規模以上のものであることを判定するために使用します。</t>
    <phoneticPr fontId="2"/>
  </si>
  <si>
    <t>○ 特定宅地等が複数ある場合には、特定宅地等ごとに作成します。</t>
    <phoneticPr fontId="2"/>
  </si>
  <si>
    <t>１ 被相続人又はその被相続人と生計を一にしていたその被相続人の親族をいいます。</t>
    <phoneticPr fontId="2"/>
  </si>
  <si>
    <t>２ 租税特別措置法第69 条の４第３項第１号に規定する事業をいいます。</t>
    <phoneticPr fontId="2"/>
  </si>
  <si>
    <t>３ 平成31 年３月31 日以前に新たに被相続人等の事業の用に供された宅地等は、特定宅地等には含まれません。</t>
    <phoneticPr fontId="2"/>
  </si>
  <si>
    <t>　１ 相続開始前３年以内に新たに被相続人等の事業の用に供された宅地等の明細</t>
    <phoneticPr fontId="2"/>
  </si>
  <si>
    <t>(注)「②①の宅地等の面積」欄は、その宅地等が数人の共有に属していた場合には、被相続人が有していた持分に応ずる面積を記入してください。</t>
    <phoneticPr fontId="2"/>
  </si>
  <si>
    <t>③事業主宰者の氏名</t>
    <phoneticPr fontId="2"/>
  </si>
  <si>
    <t>①特定宅地等を含む
一の宅地等の所在地</t>
    <phoneticPr fontId="2"/>
  </si>
  <si>
    <t>②①の宅地等の面積</t>
    <phoneticPr fontId="2"/>
  </si>
  <si>
    <t>④③の特定宅地等
に係る事業内容</t>
    <phoneticPr fontId="2"/>
  </si>
  <si>
    <t>㎡</t>
    <phoneticPr fontId="2"/>
  </si>
  <si>
    <t>被相続人・生計一親族（いずれかに○）</t>
    <phoneticPr fontId="2"/>
  </si>
  <si>
    <t>相続開始時の価額（円）</t>
    <phoneticPr fontId="2"/>
  </si>
  <si>
    <t>面積（㎡）</t>
    <rPh sb="0" eb="2">
      <t>メンセキ</t>
    </rPh>
    <phoneticPr fontId="2"/>
  </si>
  <si>
    <t>②のうち④の事業の用に供されていた宅地等</t>
    <phoneticPr fontId="2"/>
  </si>
  <si>
    <t>⑤のうち相続開始前３年以内に新たに事業の用に供された宅地等（特定</t>
    <phoneticPr fontId="2"/>
  </si>
  <si>
    <t>宅地等）［事業の用に供された日：平成・令和</t>
    <phoneticPr fontId="2"/>
  </si>
  <si>
    <t>日］</t>
    <phoneticPr fontId="2"/>
  </si>
  <si>
    <t>　２ １④の事業の用に供されていた減価償却資産の明細等</t>
    <phoneticPr fontId="2"/>
  </si>
  <si>
    <t>　のに限ります。</t>
    <phoneticPr fontId="2"/>
  </si>
  <si>
    <t>　れていたもの（⑴を除きます。）</t>
    <phoneticPr fontId="2"/>
  </si>
  <si>
    <t>　分に応ずる価額を記入してください。</t>
    <phoneticPr fontId="2"/>
  </si>
  <si>
    <t>細 目</t>
    <phoneticPr fontId="2"/>
  </si>
  <si>
    <t>利用区分等</t>
    <phoneticPr fontId="2"/>
  </si>
  <si>
    <t>所在場所等</t>
    <phoneticPr fontId="2"/>
  </si>
  <si>
    <t>数 量</t>
    <phoneticPr fontId="2"/>
  </si>
  <si>
    <t>①</t>
    <phoneticPr fontId="2"/>
  </si>
  <si>
    <t>事業専
用割合</t>
    <phoneticPr fontId="2"/>
  </si>
  <si>
    <t>（①×②）</t>
    <phoneticPr fontId="2"/>
  </si>
  <si>
    <t>固定資産税
評  価  額</t>
    <rPh sb="6" eb="7">
      <t>ヒョウ</t>
    </rPh>
    <rPh sb="9" eb="10">
      <t>アタイ</t>
    </rPh>
    <rPh sb="12" eb="13">
      <t>ガク</t>
    </rPh>
    <phoneticPr fontId="2"/>
  </si>
  <si>
    <t>単  価</t>
    <phoneticPr fontId="2"/>
  </si>
  <si>
    <t>倍  数</t>
    <phoneticPr fontId="2"/>
  </si>
  <si>
    <t>円）×100　＝　</t>
    <phoneticPr fontId="2"/>
  </si>
  <si>
    <t>％</t>
    <phoneticPr fontId="2"/>
  </si>
  <si>
    <t>15％未満になった場合には、
１⑥については特例適用不可</t>
    <phoneticPr fontId="2"/>
  </si>
  <si>
    <t>　３ １④の事業が租税特別措置法施行令第40 条の２第８項に規定する規模以上の事業であることの判定</t>
    <phoneticPr fontId="2"/>
  </si>
  <si>
    <t>（資４－20－12－３－８－Ａ４統一）</t>
    <phoneticPr fontId="2"/>
  </si>
  <si>
    <t>・</t>
    <phoneticPr fontId="2"/>
  </si>
  <si>
    <t>第</t>
    <phoneticPr fontId="2"/>
  </si>
  <si>
    <t>の２表の付表１(別表２)</t>
    <phoneticPr fontId="2"/>
  </si>
  <si>
    <r>
      <rPr>
        <sz val="8.5"/>
        <rFont val="ＭＳ 明朝"/>
        <family val="1"/>
        <charset val="128"/>
      </rPr>
      <t>（</t>
    </r>
    <r>
      <rPr>
        <sz val="8.5"/>
        <rFont val="ＭＳ ゴシック"/>
        <family val="3"/>
        <charset val="128"/>
      </rPr>
      <t>Ｂ</t>
    </r>
    <phoneticPr fontId="2"/>
  </si>
  <si>
    <t>（平成 年４月分以降用）</t>
    <rPh sb="6" eb="7">
      <t>ガツ</t>
    </rPh>
    <phoneticPr fontId="2"/>
  </si>
  <si>
    <r>
      <rPr>
        <sz val="8.5"/>
        <rFont val="ＭＳ 明朝"/>
        <family val="1"/>
        <charset val="128"/>
      </rPr>
      <t>円÷</t>
    </r>
    <r>
      <rPr>
        <sz val="8.5"/>
        <rFont val="ＭＳ ゴシック"/>
        <family val="3"/>
        <charset val="128"/>
      </rPr>
      <t>Ａ</t>
    </r>
    <phoneticPr fontId="2"/>
  </si>
  <si>
    <r>
      <t>相</t>
    </r>
    <r>
      <rPr>
        <sz val="4"/>
        <rFont val="ＭＳ 明朝"/>
        <family val="1"/>
        <charset val="128"/>
      </rPr>
      <t xml:space="preserve"> </t>
    </r>
    <r>
      <rPr>
        <sz val="7.5"/>
        <rFont val="ＭＳ 明朝"/>
        <family val="1"/>
        <charset val="128"/>
      </rPr>
      <t>続</t>
    </r>
    <r>
      <rPr>
        <sz val="4"/>
        <rFont val="ＭＳ 明朝"/>
        <family val="1"/>
        <charset val="128"/>
      </rPr>
      <t xml:space="preserve"> </t>
    </r>
    <r>
      <rPr>
        <sz val="7.5"/>
        <rFont val="ＭＳ 明朝"/>
        <family val="1"/>
        <charset val="128"/>
      </rPr>
      <t>開</t>
    </r>
    <r>
      <rPr>
        <sz val="4"/>
        <rFont val="ＭＳ 明朝"/>
        <family val="1"/>
        <charset val="128"/>
      </rPr>
      <t xml:space="preserve"> </t>
    </r>
    <r>
      <rPr>
        <sz val="7.5"/>
        <rFont val="ＭＳ 明朝"/>
        <family val="1"/>
        <charset val="128"/>
      </rPr>
      <t>始</t>
    </r>
    <r>
      <rPr>
        <sz val="4"/>
        <rFont val="ＭＳ 明朝"/>
        <family val="1"/>
        <charset val="128"/>
      </rPr>
      <t xml:space="preserve"> </t>
    </r>
    <r>
      <rPr>
        <sz val="7.5"/>
        <rFont val="ＭＳ 明朝"/>
        <family val="1"/>
        <charset val="128"/>
      </rPr>
      <t>時
における価額</t>
    </r>
    <phoneticPr fontId="2"/>
  </si>
  <si>
    <r>
      <t>１ 記入の対象となる減価償却資産は、</t>
    </r>
    <r>
      <rPr>
        <sz val="6.5"/>
        <rFont val="ＭＳ ゴシック"/>
        <family val="3"/>
        <charset val="128"/>
      </rPr>
      <t>１</t>
    </r>
    <r>
      <rPr>
        <sz val="6.5"/>
        <rFont val="ＭＳ 明朝"/>
        <family val="1"/>
        <charset val="128"/>
      </rPr>
      <t>④の事業の用に供されていた次に掲げるもののうち</t>
    </r>
    <r>
      <rPr>
        <sz val="6.5"/>
        <rFont val="ＭＳ ゴシック"/>
        <family val="3"/>
        <charset val="128"/>
      </rPr>
      <t>１</t>
    </r>
    <r>
      <rPr>
        <sz val="6.5"/>
        <rFont val="ＭＳ 明朝"/>
        <family val="1"/>
        <charset val="128"/>
      </rPr>
      <t>③ の事業主宰者が有していたも</t>
    </r>
    <phoneticPr fontId="2"/>
  </si>
  <si>
    <r>
      <t xml:space="preserve">⑴ </t>
    </r>
    <r>
      <rPr>
        <sz val="6.5"/>
        <rFont val="ＭＳ ゴシック"/>
        <family val="3"/>
        <charset val="128"/>
      </rPr>
      <t>１</t>
    </r>
    <r>
      <rPr>
        <sz val="6.5"/>
        <rFont val="ＭＳ 明朝"/>
        <family val="1"/>
        <charset val="128"/>
      </rPr>
      <t>⑥の宅地等の上に存する建物（その附属設備を含む。）又は構築物</t>
    </r>
    <phoneticPr fontId="2"/>
  </si>
  <si>
    <r>
      <t>⑵ 所得税法第２条第１項第19 号に規定する減価償却資産で</t>
    </r>
    <r>
      <rPr>
        <sz val="6.5"/>
        <rFont val="ＭＳ ゴシック"/>
        <family val="3"/>
        <charset val="128"/>
      </rPr>
      <t>１</t>
    </r>
    <r>
      <rPr>
        <sz val="6.5"/>
        <rFont val="ＭＳ 明朝"/>
        <family val="1"/>
        <charset val="128"/>
      </rPr>
      <t>⑥の宅地等の上で行われる</t>
    </r>
    <r>
      <rPr>
        <sz val="6.5"/>
        <rFont val="ＭＳ ゴシック"/>
        <family val="3"/>
        <charset val="128"/>
      </rPr>
      <t>１</t>
    </r>
    <r>
      <rPr>
        <sz val="6.5"/>
        <rFont val="ＭＳ 明朝"/>
        <family val="1"/>
        <charset val="128"/>
      </rPr>
      <t>④の事業に係る業務の用に供さ</t>
    </r>
    <phoneticPr fontId="2"/>
  </si>
  <si>
    <r>
      <t>２ 「①相続開始時における価額」欄は、減価償却資産が数人の共有に属していた場合には、</t>
    </r>
    <r>
      <rPr>
        <sz val="6.5"/>
        <rFont val="ＭＳ ゴシック"/>
        <family val="3"/>
        <charset val="128"/>
      </rPr>
      <t>１</t>
    </r>
    <r>
      <rPr>
        <sz val="6.5"/>
        <rFont val="ＭＳ 明朝"/>
        <family val="1"/>
        <charset val="128"/>
      </rPr>
      <t>③の事業主宰者が有していた持</t>
    </r>
    <phoneticPr fontId="2"/>
  </si>
  <si>
    <r>
      <t>３ 「②事業専用割合」欄は、減価償却資産のうちに</t>
    </r>
    <r>
      <rPr>
        <sz val="6.5"/>
        <rFont val="ＭＳ ゴシック"/>
        <family val="3"/>
        <charset val="128"/>
      </rPr>
      <t>１</t>
    </r>
    <r>
      <rPr>
        <sz val="6.5"/>
        <rFont val="ＭＳ 明朝"/>
        <family val="1"/>
        <charset val="128"/>
      </rPr>
      <t>④の事業の用以外の用に供されていた部分がある場合には、</t>
    </r>
    <r>
      <rPr>
        <sz val="6.5"/>
        <rFont val="ＭＳ ゴシック"/>
        <family val="3"/>
        <charset val="128"/>
      </rPr>
      <t>１</t>
    </r>
    <r>
      <rPr>
        <sz val="6.5"/>
        <rFont val="ＭＳ 明朝"/>
        <family val="1"/>
        <charset val="128"/>
      </rPr>
      <t>④の事業</t>
    </r>
    <phoneticPr fontId="2"/>
  </si>
  <si>
    <t>　の用に供されていた部分の割合を記入してください（それ以外の場合には、「　」と記入してください。）。</t>
    <phoneticPr fontId="2"/>
  </si>
  <si>
    <t>※ 必要に応じ、4表の付表を作成します。</t>
    <rPh sb="2" eb="4">
      <t>ヒツヨウ</t>
    </rPh>
    <rPh sb="5" eb="6">
      <t>オウ</t>
    </rPh>
    <rPh sb="9" eb="10">
      <t>ヒョウ</t>
    </rPh>
    <rPh sb="11" eb="13">
      <t>フヒョウ</t>
    </rPh>
    <rPh sb="14" eb="16">
      <t>サクセイ</t>
    </rPh>
    <phoneticPr fontId="2"/>
  </si>
  <si>
    <t>㋬　医療法人持分納税猶予</t>
    <rPh sb="8" eb="10">
      <t>ノウゼイ</t>
    </rPh>
    <rPh sb="10" eb="12">
      <t>ユウヨ</t>
    </rPh>
    <phoneticPr fontId="2"/>
  </si>
  <si>
    <t>㋣　美術品納税猶予</t>
    <rPh sb="2" eb="4">
      <t>ビジュツ</t>
    </rPh>
    <rPh sb="4" eb="5">
      <t>ヒン</t>
    </rPh>
    <rPh sb="5" eb="7">
      <t>ノウゼイ</t>
    </rPh>
    <rPh sb="7" eb="9">
      <t>ユウヨ</t>
    </rPh>
    <phoneticPr fontId="2"/>
  </si>
  <si>
    <t>㋠　事業用資産納税猶予</t>
    <rPh sb="2" eb="5">
      <t>ジギョウヨウ</t>
    </rPh>
    <rPh sb="5" eb="7">
      <t>シサン</t>
    </rPh>
    <rPh sb="7" eb="9">
      <t>ノウゼイ</t>
    </rPh>
    <rPh sb="9" eb="11">
      <t>ユウヨ</t>
    </rPh>
    <phoneticPr fontId="2"/>
  </si>
  <si>
    <t>㋷　特定計画山林の特例</t>
    <phoneticPr fontId="2"/>
  </si>
  <si>
    <t>㋦　特定事業用資産の特例</t>
    <phoneticPr fontId="2"/>
  </si>
  <si>
    <t>　また、作成したファイルをコピーすることにより、いくつかの試算を別ファイルとして保存し検討するような使用方法も可能です。</t>
    <rPh sb="4" eb="6">
      <t>サクセイ</t>
    </rPh>
    <rPh sb="29" eb="31">
      <t>シサン</t>
    </rPh>
    <rPh sb="32" eb="33">
      <t>ベツ</t>
    </rPh>
    <rPh sb="40" eb="42">
      <t>ホゾン</t>
    </rPh>
    <rPh sb="43" eb="45">
      <t>ケントウ</t>
    </rPh>
    <rPh sb="50" eb="52">
      <t>シヨウ</t>
    </rPh>
    <rPh sb="52" eb="54">
      <t>ホウホウ</t>
    </rPh>
    <rPh sb="55" eb="57">
      <t>カノウ</t>
    </rPh>
    <phoneticPr fontId="2"/>
  </si>
  <si>
    <r>
      <t>またOCR様式以外の各表も国税庁様式に準じていますので、</t>
    </r>
    <r>
      <rPr>
        <u/>
        <sz val="11"/>
        <rFont val="ＭＳ Ｐゴシック"/>
        <family val="3"/>
        <charset val="128"/>
      </rPr>
      <t>そのまま相続税の申告書として税務署に提出することができます</t>
    </r>
    <r>
      <rPr>
        <sz val="11"/>
        <rFont val="ＭＳ Ｐゴシック"/>
        <family val="3"/>
        <charset val="128"/>
      </rPr>
      <t>。</t>
    </r>
    <rPh sb="10" eb="11">
      <t>カク</t>
    </rPh>
    <rPh sb="42" eb="45">
      <t>ゼイムショ</t>
    </rPh>
    <rPh sb="46" eb="48">
      <t>テイシュツ</t>
    </rPh>
    <phoneticPr fontId="2"/>
  </si>
  <si>
    <r>
      <t>　この薄黄色のセルは、自動参照や計算式が入っているセルであり、</t>
    </r>
    <r>
      <rPr>
        <u/>
        <sz val="11"/>
        <rFont val="ＭＳ Ｐゴシック"/>
        <family val="3"/>
        <charset val="128"/>
      </rPr>
      <t>セルに保護がかかっており</t>
    </r>
    <r>
      <rPr>
        <sz val="11"/>
        <rFont val="ＭＳ Ｐゴシック"/>
        <family val="3"/>
        <charset val="128"/>
      </rPr>
      <t>入力はできません。</t>
    </r>
    <rPh sb="3" eb="4">
      <t>ウス</t>
    </rPh>
    <rPh sb="4" eb="6">
      <t>キイロ</t>
    </rPh>
    <rPh sb="11" eb="13">
      <t>ジドウ</t>
    </rPh>
    <rPh sb="13" eb="15">
      <t>サンショウ</t>
    </rPh>
    <rPh sb="16" eb="18">
      <t>ケイサン</t>
    </rPh>
    <rPh sb="18" eb="19">
      <t>シキ</t>
    </rPh>
    <rPh sb="20" eb="21">
      <t>ハイ</t>
    </rPh>
    <rPh sb="34" eb="36">
      <t>ホゴ</t>
    </rPh>
    <rPh sb="43" eb="45">
      <t>ニュウリョク</t>
    </rPh>
    <phoneticPr fontId="2"/>
  </si>
  <si>
    <r>
      <t>　　 ②、③欄に該当する金額があるときは、それぞれ金額を入力します。また、必要により、</t>
    </r>
    <r>
      <rPr>
        <b/>
        <sz val="11"/>
        <rFont val="ＭＳ Ｐゴシック"/>
        <family val="3"/>
        <charset val="128"/>
      </rPr>
      <t>４表の付表</t>
    </r>
    <r>
      <rPr>
        <sz val="11"/>
        <rFont val="ＭＳ Ｐゴシック"/>
        <family val="3"/>
        <charset val="128"/>
      </rPr>
      <t>を作成します。</t>
    </r>
    <rPh sb="6" eb="7">
      <t>ラン</t>
    </rPh>
    <rPh sb="8" eb="10">
      <t>ガイトウ</t>
    </rPh>
    <rPh sb="12" eb="14">
      <t>キンガク</t>
    </rPh>
    <rPh sb="25" eb="27">
      <t>キンガク</t>
    </rPh>
    <rPh sb="28" eb="30">
      <t>ニュウリョク</t>
    </rPh>
    <rPh sb="37" eb="39">
      <t>ヒツヨウ</t>
    </rPh>
    <rPh sb="44" eb="45">
      <t>ヒョウ</t>
    </rPh>
    <rPh sb="46" eb="48">
      <t>フヒョウ</t>
    </rPh>
    <rPh sb="49" eb="51">
      <t>サクセイ</t>
    </rPh>
    <phoneticPr fontId="2"/>
  </si>
  <si>
    <t>　　 ①～③、⑤～⑦、⑨～⑪、⑬～⑮、⑰～⑲、㉑～㉓の各欄にそれぞれ金額を入力します。</t>
    <rPh sb="27" eb="28">
      <t>カク</t>
    </rPh>
    <rPh sb="28" eb="29">
      <t>ラン</t>
    </rPh>
    <rPh sb="34" eb="36">
      <t>キンガク</t>
    </rPh>
    <rPh sb="37" eb="39">
      <t>ニュウリョク</t>
    </rPh>
    <phoneticPr fontId="2"/>
  </si>
  <si>
    <t>（ 「Excel相続財産明細表」）</t>
    <phoneticPr fontId="2"/>
  </si>
  <si>
    <t>第４表の付表　 相続税額の加算金額の計算書付表</t>
    <rPh sb="4" eb="6">
      <t>フヒョウ</t>
    </rPh>
    <rPh sb="21" eb="23">
      <t>フヒョウ</t>
    </rPh>
    <phoneticPr fontId="2"/>
  </si>
  <si>
    <t>第11・11の2表の付表2の2</t>
    <phoneticPr fontId="2"/>
  </si>
  <si>
    <t xml:space="preserve">第11・11の2表の付表1（別表1） </t>
    <phoneticPr fontId="2"/>
  </si>
  <si>
    <t xml:space="preserve">第11・11の2表の付表1（別表2） </t>
    <phoneticPr fontId="2"/>
  </si>
  <si>
    <t>特定事業用資産についての課税価格の計算明細書</t>
    <phoneticPr fontId="2"/>
  </si>
  <si>
    <t>（令和２年４月分以降用）</t>
    <rPh sb="1" eb="3">
      <t>レイワ</t>
    </rPh>
    <rPh sb="6" eb="7">
      <t>ガツ</t>
    </rPh>
    <phoneticPr fontId="2"/>
  </si>
  <si>
    <t>（資４－20－12－３－９－Ａ４統一）</t>
    <rPh sb="1" eb="2">
      <t>シ</t>
    </rPh>
    <rPh sb="16" eb="18">
      <t>トウイツ</t>
    </rPh>
    <phoneticPr fontId="2"/>
  </si>
  <si>
    <t xml:space="preserve"> 小規模宅地等についての課税価格の計算明細書（別表１の２）</t>
    <phoneticPr fontId="2"/>
  </si>
  <si>
    <t>この計算明細書は、特例の対象として小規模宅地等を選択する一の宅地等（注）が配偶者居住権の目的となっている建物の敷地の用に供される宅地等（以</t>
    <phoneticPr fontId="2"/>
  </si>
  <si>
    <t xml:space="preserve">  下「居住建物の敷地の用に供される土地」といいます。）又はその宅地等を配偶者居住権に基づき使用する権利（以下「配偶者居住権に基づく敷地利用権」</t>
    <phoneticPr fontId="2"/>
  </si>
  <si>
    <t xml:space="preserve">  といいます。）の全部又は一部である場合に作成します。</t>
    <phoneticPr fontId="2"/>
  </si>
  <si>
    <t>なお、この計算明細書の書きかた等については、裏面をご覧ください。</t>
    <phoneticPr fontId="2"/>
  </si>
  <si>
    <t>⑮</t>
    <phoneticPr fontId="2"/>
  </si>
  <si>
    <t>配偶者居住権に基づく敷地利用権</t>
    <phoneticPr fontId="2"/>
  </si>
  <si>
    <t>居住建物の敷地の用に供される土地</t>
    <phoneticPr fontId="2"/>
  </si>
  <si>
    <t>（１次相続の場合は０としてください。）</t>
    <phoneticPr fontId="2"/>
  </si>
  <si>
    <t>１　利用区分に応じた宅地等</t>
    <phoneticPr fontId="2"/>
  </si>
  <si>
    <t>⑧</t>
    <phoneticPr fontId="2"/>
  </si>
  <si>
    <t>⑭×⑳</t>
    <phoneticPr fontId="2"/>
  </si>
  <si>
    <t>⑳持分割合</t>
    <rPh sb="1" eb="3">
      <t>モチブン</t>
    </rPh>
    <rPh sb="3" eb="5">
      <t>ワリアイ</t>
    </rPh>
    <phoneticPr fontId="2"/>
  </si>
  <si>
    <t>⑮×⑳</t>
    <phoneticPr fontId="2"/>
  </si>
  <si>
    <t>⑯×⑳</t>
    <phoneticPr fontId="2"/>
  </si>
  <si>
    <t>⑰×⑳</t>
    <phoneticPr fontId="2"/>
  </si>
  <si>
    <t>⑱×⑳</t>
    <phoneticPr fontId="2"/>
  </si>
  <si>
    <t>⑲×⑳</t>
    <phoneticPr fontId="2"/>
  </si>
  <si>
    <t>②×</t>
    <phoneticPr fontId="2"/>
  </si>
  <si>
    <t>③×</t>
    <phoneticPr fontId="2"/>
  </si>
  <si>
    <t>④×</t>
    <phoneticPr fontId="2"/>
  </si>
  <si>
    <t>⑤×</t>
    <phoneticPr fontId="2"/>
  </si>
  <si>
    <t>⑥×</t>
    <phoneticPr fontId="2"/>
  </si>
  <si>
    <t>⑦×</t>
    <phoneticPr fontId="2"/>
  </si>
  <si>
    <t>×⑳</t>
  </si>
  <si>
    <t>×⑳</t>
    <phoneticPr fontId="2"/>
  </si>
  <si>
    <t>⑧＋⑭</t>
    <phoneticPr fontId="2"/>
  </si>
  <si>
    <t>⑮</t>
    <phoneticPr fontId="2"/>
  </si>
  <si>
    <t>⑨＋⑮</t>
    <phoneticPr fontId="2"/>
  </si>
  <si>
    <t>⑯</t>
    <phoneticPr fontId="2"/>
  </si>
  <si>
    <t>⑩＋⑯</t>
    <phoneticPr fontId="2"/>
  </si>
  <si>
    <t>⑪＋⑰</t>
    <phoneticPr fontId="2"/>
  </si>
  <si>
    <t>⑫＋⑱</t>
    <phoneticPr fontId="2"/>
  </si>
  <si>
    <t>⑬＋⑲</t>
    <phoneticPr fontId="2"/>
  </si>
  <si>
    <t xml:space="preserve"> （注）一の宅地等とは、一棟の建物又は構築物の敷地をいいます。ただし、マンションなどの区分所有建物の場合には、区分所有された建物の部分に係る敷地をいいます。</t>
    <phoneticPr fontId="2"/>
  </si>
  <si>
    <r>
      <rPr>
        <sz val="6.5"/>
        <rFont val="ＭＳ 明朝"/>
        <family val="1"/>
        <charset val="128"/>
      </rPr>
      <t>①のうち被相続人等の貸付事業の用に供されていた宅地等</t>
    </r>
    <r>
      <rPr>
        <sz val="7"/>
        <rFont val="ＭＳ 明朝"/>
        <family val="1"/>
        <charset val="128"/>
      </rPr>
      <t xml:space="preserve">
</t>
    </r>
    <r>
      <rPr>
        <sz val="6"/>
        <rFont val="ＭＳ 明朝"/>
        <family val="1"/>
        <charset val="128"/>
      </rPr>
      <t>(相続開始の時において継続的に貸付事業の用に供されていると認められる部分の敷地)</t>
    </r>
    <phoneticPr fontId="2"/>
  </si>
  <si>
    <t xml:space="preserve"> ⅰ 配偶者居住権に基づく敷地利用権の取得者氏名</t>
    <phoneticPr fontId="2"/>
  </si>
  <si>
    <t xml:space="preserve"> ⅱ 居住建物の敷地の用に供される土地の取得者氏名</t>
    <phoneticPr fontId="2"/>
  </si>
  <si>
    <t xml:space="preserve"> ⅲ 居住建物の敷地の用に供される土地の取得者氏名</t>
    <phoneticPr fontId="2"/>
  </si>
  <si>
    <t>㉑持分割合</t>
    <rPh sb="1" eb="3">
      <t>モチブン</t>
    </rPh>
    <rPh sb="3" eb="5">
      <t>ワリアイ</t>
    </rPh>
    <phoneticPr fontId="2"/>
  </si>
  <si>
    <t>×㉑</t>
  </si>
  <si>
    <t>×㉑</t>
    <phoneticPr fontId="2"/>
  </si>
  <si>
    <t>⑭×㉑</t>
    <phoneticPr fontId="2"/>
  </si>
  <si>
    <t>⑮×㉑</t>
    <phoneticPr fontId="2"/>
  </si>
  <si>
    <t>⑯×㉑</t>
    <phoneticPr fontId="2"/>
  </si>
  <si>
    <t>⑰×㉑</t>
    <phoneticPr fontId="2"/>
  </si>
  <si>
    <t>⑱×㉑</t>
    <phoneticPr fontId="2"/>
  </si>
  <si>
    <t>⑲×㉑</t>
    <phoneticPr fontId="2"/>
  </si>
  <si>
    <t>の２表の付表１(別表１の２)</t>
    <rPh sb="2" eb="3">
      <t>ヒョウ</t>
    </rPh>
    <rPh sb="4" eb="6">
      <t>フヒョウ</t>
    </rPh>
    <rPh sb="8" eb="10">
      <t>ベッピョウ</t>
    </rPh>
    <phoneticPr fontId="2"/>
  </si>
  <si>
    <t>⑩</t>
    <phoneticPr fontId="2"/>
  </si>
  <si>
    <t>⑪＋⑰</t>
    <phoneticPr fontId="2"/>
  </si>
  <si>
    <t>⑫＋⑱</t>
    <phoneticPr fontId="2"/>
  </si>
  <si>
    <t>⑫</t>
    <phoneticPr fontId="2"/>
  </si>
  <si>
    <t>⑬＋⑲</t>
    <phoneticPr fontId="2"/>
  </si>
  <si>
    <t>⑬</t>
    <phoneticPr fontId="2"/>
  </si>
  <si>
    <t>第14表　　　　　 純資産価額に加算される暦年課税分の贈与財産価額等の明細書</t>
    <phoneticPr fontId="2"/>
  </si>
  <si>
    <t>第11・11の2表の付表1（別表1の2）</t>
    <phoneticPr fontId="2"/>
  </si>
  <si>
    <t>　　　　 ※ 必要に応じ、付表１（続）、付表１（別表１）、付表１（別表１の２）、付表２、付表２の２も作成します。</t>
    <rPh sb="7" eb="9">
      <t>ヒツヨウ</t>
    </rPh>
    <rPh sb="10" eb="11">
      <t>オウ</t>
    </rPh>
    <rPh sb="13" eb="15">
      <t>フヒョウ</t>
    </rPh>
    <rPh sb="17" eb="18">
      <t>ゾク</t>
    </rPh>
    <rPh sb="20" eb="22">
      <t>フヒョウ</t>
    </rPh>
    <rPh sb="24" eb="26">
      <t>ベッピョウ</t>
    </rPh>
    <rPh sb="40" eb="42">
      <t>フヒョウ</t>
    </rPh>
    <rPh sb="50" eb="52">
      <t>サクセイ</t>
    </rPh>
    <phoneticPr fontId="2"/>
  </si>
  <si>
    <t>　　　　　　　　また、必要に応じ付表１（別表２）を作成します。</t>
    <rPh sb="11" eb="13">
      <t>ヒツヨウ</t>
    </rPh>
    <rPh sb="14" eb="15">
      <t>オウ</t>
    </rPh>
    <rPh sb="25" eb="27">
      <t>サクセイ</t>
    </rPh>
    <phoneticPr fontId="2"/>
  </si>
  <si>
    <t>（令和２年４月分以降用）</t>
    <rPh sb="1" eb="3">
      <t>レイワ</t>
    </rPh>
    <rPh sb="4" eb="5">
      <t>ネン</t>
    </rPh>
    <rPh sb="6" eb="7">
      <t>ガツ</t>
    </rPh>
    <rPh sb="7" eb="8">
      <t>ブン</t>
    </rPh>
    <rPh sb="8" eb="10">
      <t>イコウ</t>
    </rPh>
    <rPh sb="10" eb="11">
      <t>ヨウ</t>
    </rPh>
    <phoneticPr fontId="2"/>
  </si>
  <si>
    <t>　 の①から㉚までの該当欄に転記します。</t>
    <phoneticPr fontId="2"/>
  </si>
  <si>
    <t>　 の①から㉚までの該当欄に転記します。</t>
    <phoneticPr fontId="2"/>
  </si>
  <si>
    <t>　 の①から㉚までの該当欄に転記します。</t>
    <phoneticPr fontId="2"/>
  </si>
  <si>
    <t>借地権
（居住用）</t>
    <rPh sb="0" eb="3">
      <t>シャクチケン</t>
    </rPh>
    <rPh sb="5" eb="8">
      <t>キョジュウヨウ</t>
    </rPh>
    <phoneticPr fontId="2"/>
  </si>
  <si>
    <t>居住建物
（自用）</t>
    <rPh sb="0" eb="2">
      <t>キョジュウ</t>
    </rPh>
    <rPh sb="2" eb="4">
      <t>タテモノ</t>
    </rPh>
    <rPh sb="6" eb="8">
      <t>ジヨウ</t>
    </rPh>
    <phoneticPr fontId="2"/>
  </si>
  <si>
    <t>配偶者居住権に
基づく敷地利用権</t>
    <rPh sb="0" eb="3">
      <t>ハイグウシャ</t>
    </rPh>
    <rPh sb="3" eb="6">
      <t>キョジュウケン</t>
    </rPh>
    <rPh sb="8" eb="9">
      <t>モト</t>
    </rPh>
    <rPh sb="11" eb="13">
      <t>シキチ</t>
    </rPh>
    <rPh sb="13" eb="15">
      <t>リヨウ</t>
    </rPh>
    <rPh sb="15" eb="16">
      <t>ケン</t>
    </rPh>
    <phoneticPr fontId="2"/>
  </si>
  <si>
    <t>居住建物の敷地の
用に供される土地</t>
    <rPh sb="0" eb="2">
      <t>キョジュウ</t>
    </rPh>
    <rPh sb="2" eb="4">
      <t>タテモノ</t>
    </rPh>
    <rPh sb="5" eb="7">
      <t>シキチ</t>
    </rPh>
    <rPh sb="9" eb="10">
      <t>ヨウ</t>
    </rPh>
    <rPh sb="11" eb="12">
      <t>キョウ</t>
    </rPh>
    <rPh sb="15" eb="17">
      <t>トチ</t>
    </rPh>
    <phoneticPr fontId="2"/>
  </si>
  <si>
    <t>（令和２年４月分以降用）</t>
    <rPh sb="1" eb="2">
      <t>レイ</t>
    </rPh>
    <rPh sb="2" eb="3">
      <t>ワ</t>
    </rPh>
    <rPh sb="4" eb="5">
      <t>ネン</t>
    </rPh>
    <rPh sb="6" eb="10">
      <t>ガツブンイコウ</t>
    </rPh>
    <rPh sb="10" eb="11">
      <t>ヨウ</t>
    </rPh>
    <phoneticPr fontId="2"/>
  </si>
  <si>
    <t>３　 各人の⑦欄の金額を第１表のその人の「相続時精算課税適用財産の価額②｣欄及び第15表のその人の㉛欄に</t>
    <rPh sb="50" eb="51">
      <t>ラン</t>
    </rPh>
    <phoneticPr fontId="2"/>
  </si>
  <si>
    <t>　2　③、⑥及び⑦欄の金額を第15表の㉝ 、㉞及び㉟欄にそれぞれ転記します。</t>
    <phoneticPr fontId="2"/>
  </si>
  <si>
    <t>　2　③、⑥及び⑦欄の金額を第15表の㉝ 、㉞及び㉟欄にそれぞれ転記します。</t>
    <phoneticPr fontId="2"/>
  </si>
  <si>
    <t>算課税に係る贈与によって財産を取得している場合を除きます。）は除きます。</t>
    <rPh sb="21" eb="23">
      <t>バアイ</t>
    </rPh>
    <phoneticPr fontId="2"/>
  </si>
  <si>
    <t>（注）　④欄の金額を第１表のその人の「純資産価額に加算される暦年課税分の贈与財産価額⑤」欄及び第15表の㊲欄にそれぞれ転記します。</t>
    <phoneticPr fontId="2"/>
  </si>
  <si>
    <t xml:space="preserve"> 小規模宅地等についての課税価格の計算明細書（別表１）</t>
    <phoneticPr fontId="2"/>
  </si>
  <si>
    <t>　　　　に係る敷地をいいます。</t>
    <phoneticPr fontId="2"/>
  </si>
  <si>
    <t>　　　　計算明細書によらず、第11・11の２表の付表１（別表１の２）を使用してください。</t>
    <phoneticPr fontId="2"/>
  </si>
  <si>
    <t>(注) １ 一の宅地等とは、一棟の建物又は構築物の敷地をいいます。ただし、マンションなどの区分所有建物の場合には、区分所有された建物の部分</t>
    <phoneticPr fontId="2"/>
  </si>
  <si>
    <t>（令和２年４月分以降用）</t>
    <rPh sb="1" eb="3">
      <t>レイワ</t>
    </rPh>
    <rPh sb="4" eb="5">
      <t>ネン</t>
    </rPh>
    <phoneticPr fontId="2"/>
  </si>
  <si>
    <t xml:space="preserve"> ③欄が0となる場合には、特定（受贈）森林経営計画対象山林について特定計画山林の特例の適用を受けることはできません。</t>
    <phoneticPr fontId="2"/>
  </si>
  <si>
    <t>（④×</t>
    <phoneticPr fontId="2"/>
  </si>
  <si>
    <t>③</t>
    <phoneticPr fontId="2"/>
  </si>
  <si>
    <t>⑥</t>
    <phoneticPr fontId="2"/>
  </si>
  <si>
    <t>⑤のうち特例の適用を受ける</t>
    <phoneticPr fontId="2"/>
  </si>
  <si>
    <t>③</t>
    <phoneticPr fontId="2"/>
  </si>
  <si>
    <t>　この表は、被相続人から相続、遺贈又は相続時精算課税に係る贈与により取得した財産のうちに、①「小規模宅地等の</t>
    <phoneticPr fontId="2"/>
  </si>
  <si>
    <t>特例」の対象となり得る宅地等及び「個人の事業用資産の納税猶予」の対象となり得る宅地等その他一定の財産がある場</t>
    <phoneticPr fontId="2"/>
  </si>
  <si>
    <t>合、又は②「特定計画山林の特例」の対象となり得る山林がある場合に記入します。</t>
    <rPh sb="0" eb="1">
      <t>ゴウ</t>
    </rPh>
    <rPh sb="2" eb="3">
      <t>マタ</t>
    </rPh>
    <rPh sb="6" eb="8">
      <t>トクテイ</t>
    </rPh>
    <rPh sb="8" eb="10">
      <t>ケイカク</t>
    </rPh>
    <rPh sb="10" eb="12">
      <t>サンリン</t>
    </rPh>
    <rPh sb="13" eb="15">
      <t>トクレイ</t>
    </rPh>
    <rPh sb="17" eb="19">
      <t>タイショウ</t>
    </rPh>
    <rPh sb="22" eb="23">
      <t>エ</t>
    </rPh>
    <rPh sb="24" eb="26">
      <t>サンリン</t>
    </rPh>
    <rPh sb="29" eb="31">
      <t>バアイ</t>
    </rPh>
    <rPh sb="32" eb="34">
      <t>キニュウ</t>
    </rPh>
    <phoneticPr fontId="2"/>
  </si>
  <si>
    <t>　なお、「特定事業用資産の特例」の対象となり得る財産がある場合（「個人の事業用資産の納税猶予」の対象となり得</t>
    <rPh sb="5" eb="7">
      <t>トクテイ</t>
    </rPh>
    <rPh sb="7" eb="10">
      <t>ジギョウヨウ</t>
    </rPh>
    <rPh sb="10" eb="12">
      <t>シサン</t>
    </rPh>
    <rPh sb="13" eb="15">
      <t>トクレイ</t>
    </rPh>
    <rPh sb="17" eb="19">
      <t>タイショウ</t>
    </rPh>
    <rPh sb="22" eb="23">
      <t>エ</t>
    </rPh>
    <rPh sb="24" eb="26">
      <t>ザイサン</t>
    </rPh>
    <rPh sb="29" eb="31">
      <t>バアイ</t>
    </rPh>
    <rPh sb="33" eb="35">
      <t>コジン</t>
    </rPh>
    <rPh sb="36" eb="39">
      <t>ジギョウヨウ</t>
    </rPh>
    <rPh sb="39" eb="41">
      <t>シサン</t>
    </rPh>
    <rPh sb="42" eb="44">
      <t>ノウゼイ</t>
    </rPh>
    <rPh sb="44" eb="46">
      <t>ユウヨ</t>
    </rPh>
    <rPh sb="48" eb="50">
      <t>タイショウ</t>
    </rPh>
    <rPh sb="53" eb="54">
      <t>エ</t>
    </rPh>
    <phoneticPr fontId="2"/>
  </si>
  <si>
    <t>る宅地等その他一定の財産がある場合を除きます。）には、第11・11の２表の付表２の２を作成します（この場合には、</t>
    <phoneticPr fontId="2"/>
  </si>
  <si>
    <t>この表の記入を要しません。）。</t>
    <rPh sb="2" eb="3">
      <t>ヒョウ</t>
    </rPh>
    <rPh sb="4" eb="6">
      <t>キニュウ</t>
    </rPh>
    <rPh sb="7" eb="8">
      <t>ヨウ</t>
    </rPh>
    <phoneticPr fontId="2"/>
  </si>
  <si>
    <t>の対象となり得る宅地等その他一定の財産を取得した全ての人の同意が必要です。</t>
    <rPh sb="1" eb="3">
      <t>タイショウ</t>
    </rPh>
    <rPh sb="6" eb="7">
      <t>エ</t>
    </rPh>
    <rPh sb="8" eb="10">
      <t>タクチ</t>
    </rPh>
    <rPh sb="10" eb="11">
      <t>トウ</t>
    </rPh>
    <phoneticPr fontId="2"/>
  </si>
  <si>
    <r>
      <t>　　　特例適用残面積
　　　　（①</t>
    </r>
    <r>
      <rPr>
        <sz val="6"/>
        <rFont val="ＭＳ 明朝"/>
        <family val="1"/>
        <charset val="128"/>
      </rPr>
      <t xml:space="preserve"> </t>
    </r>
    <r>
      <rPr>
        <sz val="7.5"/>
        <rFont val="ＭＳ 明朝"/>
        <family val="1"/>
        <charset val="128"/>
      </rPr>
      <t>−</t>
    </r>
    <r>
      <rPr>
        <sz val="6"/>
        <rFont val="ＭＳ 明朝"/>
        <family val="1"/>
        <charset val="128"/>
      </rPr>
      <t xml:space="preserve"> </t>
    </r>
    <r>
      <rPr>
        <sz val="7.5"/>
        <rFont val="ＭＳ 明朝"/>
        <family val="1"/>
        <charset val="128"/>
      </rPr>
      <t>②）</t>
    </r>
    <phoneticPr fontId="2"/>
  </si>
  <si>
    <t>　　　　小規模宅地等の特例の適用
　　　　を受ける面積
　　　　　　　（裏面２参照）</t>
    <rPh sb="4" eb="7">
      <t>ショウキボ</t>
    </rPh>
    <rPh sb="7" eb="9">
      <t>タクチ</t>
    </rPh>
    <rPh sb="9" eb="10">
      <t>トウ</t>
    </rPh>
    <phoneticPr fontId="2"/>
  </si>
  <si>
    <r>
      <rPr>
        <sz val="6"/>
        <rFont val="ＭＳ 明朝"/>
        <family val="1"/>
        <charset val="128"/>
      </rPr>
      <t xml:space="preserve"> 　</t>
    </r>
    <r>
      <rPr>
        <sz val="7.5"/>
        <rFont val="ＭＳ 明朝"/>
        <family val="1"/>
        <charset val="128"/>
      </rPr>
      <t xml:space="preserve"> 計画対象山林である選択特定計画山林の明細」のとおり。　</t>
    </r>
    <phoneticPr fontId="2"/>
  </si>
  <si>
    <t>F D 3 5 5 0</t>
    <phoneticPr fontId="2"/>
  </si>
  <si>
    <t>（令和２年４月分以降用）</t>
    <rPh sb="1" eb="3">
      <t>レイワ</t>
    </rPh>
    <phoneticPr fontId="2"/>
  </si>
  <si>
    <t>４　⑧欄の金額を第11表の「財産の明細」の「価額」欄に転記します。</t>
    <rPh sb="3" eb="4">
      <t>ラン</t>
    </rPh>
    <rPh sb="5" eb="7">
      <t>キンガク</t>
    </rPh>
    <rPh sb="8" eb="9">
      <t>ダイ</t>
    </rPh>
    <rPh sb="11" eb="12">
      <t>ヒョウ</t>
    </rPh>
    <rPh sb="14" eb="16">
      <t>ザイサン</t>
    </rPh>
    <rPh sb="17" eb="19">
      <t>メイサイ</t>
    </rPh>
    <rPh sb="22" eb="24">
      <t>カガク</t>
    </rPh>
    <rPh sb="25" eb="26">
      <t>ラン</t>
    </rPh>
    <rPh sb="27" eb="29">
      <t>テンキ</t>
    </rPh>
    <phoneticPr fontId="2"/>
  </si>
  <si>
    <t>３　小規模宅地等を選択する宅地等が、配偶者居住権に基づく敷地利用権又は配偶者居住権の目的となっている建物の敷地の用に供される</t>
    <rPh sb="2" eb="5">
      <t>ショウキボ</t>
    </rPh>
    <rPh sb="5" eb="7">
      <t>タクチ</t>
    </rPh>
    <rPh sb="7" eb="8">
      <t>トウ</t>
    </rPh>
    <rPh sb="9" eb="11">
      <t>センタク</t>
    </rPh>
    <rPh sb="13" eb="15">
      <t>タクチ</t>
    </rPh>
    <rPh sb="15" eb="16">
      <t>トウ</t>
    </rPh>
    <rPh sb="18" eb="21">
      <t>ハイグウシャ</t>
    </rPh>
    <rPh sb="21" eb="24">
      <t>キョジュウケン</t>
    </rPh>
    <rPh sb="25" eb="26">
      <t>モト</t>
    </rPh>
    <rPh sb="28" eb="30">
      <t>シキチ</t>
    </rPh>
    <rPh sb="30" eb="32">
      <t>リヨウ</t>
    </rPh>
    <rPh sb="32" eb="33">
      <t>ケン</t>
    </rPh>
    <rPh sb="33" eb="34">
      <t>マタ</t>
    </rPh>
    <rPh sb="35" eb="38">
      <t>ハイグウシャ</t>
    </rPh>
    <rPh sb="38" eb="41">
      <t>キョジュウケン</t>
    </rPh>
    <rPh sb="42" eb="44">
      <t>モクテキ</t>
    </rPh>
    <rPh sb="50" eb="52">
      <t>タテモノ</t>
    </rPh>
    <rPh sb="53" eb="55">
      <t>シキチ</t>
    </rPh>
    <rPh sb="56" eb="57">
      <t>ヨウ</t>
    </rPh>
    <rPh sb="58" eb="59">
      <t>キョウ</t>
    </rPh>
    <phoneticPr fontId="2"/>
  </si>
  <si>
    <r>
      <t>　宅地等である場合には、</t>
    </r>
    <r>
      <rPr>
        <sz val="5.5"/>
        <color rgb="FFFF00FF"/>
        <rFont val="ＭＳ 明朝"/>
        <family val="1"/>
        <charset val="128"/>
      </rPr>
      <t>第11・11の２表の付表１（別表１の２）</t>
    </r>
    <r>
      <rPr>
        <sz val="5.5"/>
        <color rgb="FF900000"/>
        <rFont val="ＭＳ 明朝"/>
        <family val="1"/>
        <charset val="128"/>
      </rPr>
      <t>を作成します。</t>
    </r>
    <rPh sb="7" eb="9">
      <t>バアイ</t>
    </rPh>
    <phoneticPr fontId="2"/>
  </si>
  <si>
    <t>F D 3 5 4 9</t>
    <phoneticPr fontId="2"/>
  </si>
  <si>
    <r>
      <t>得る財産又は「個人の事業用資産についての相続税の納税猶予及び免除」の対象となり得る宅地等その他一定の財産がある場合には、</t>
    </r>
    <r>
      <rPr>
        <sz val="5.5"/>
        <color rgb="FFFF00FF"/>
        <rFont val="ＭＳ 明朝"/>
        <family val="1"/>
        <charset val="128"/>
      </rPr>
      <t>第11・11</t>
    </r>
    <rPh sb="4" eb="5">
      <t>マタ</t>
    </rPh>
    <rPh sb="7" eb="9">
      <t>コジン</t>
    </rPh>
    <rPh sb="10" eb="13">
      <t>ジギョウヨウ</t>
    </rPh>
    <rPh sb="13" eb="15">
      <t>シサン</t>
    </rPh>
    <rPh sb="20" eb="23">
      <t>ソウゾクゼイ</t>
    </rPh>
    <rPh sb="24" eb="26">
      <t>ノウゼイ</t>
    </rPh>
    <rPh sb="26" eb="28">
      <t>ユウヨ</t>
    </rPh>
    <rPh sb="28" eb="29">
      <t>オヨ</t>
    </rPh>
    <rPh sb="30" eb="32">
      <t>メンジョ</t>
    </rPh>
    <rPh sb="34" eb="36">
      <t>タイショウ</t>
    </rPh>
    <rPh sb="39" eb="40">
      <t>エ</t>
    </rPh>
    <rPh sb="41" eb="43">
      <t>タクチ</t>
    </rPh>
    <rPh sb="43" eb="44">
      <t>トウ</t>
    </rPh>
    <rPh sb="46" eb="47">
      <t>タ</t>
    </rPh>
    <rPh sb="47" eb="49">
      <t>イッテイ</t>
    </rPh>
    <rPh sb="50" eb="52">
      <t>ザイサン</t>
    </rPh>
    <rPh sb="55" eb="57">
      <t>バアイ</t>
    </rPh>
    <phoneticPr fontId="2"/>
  </si>
  <si>
    <r>
      <rPr>
        <sz val="5.5"/>
        <color rgb="FFFF00FF"/>
        <rFont val="ＭＳ 明朝"/>
        <family val="1"/>
        <charset val="128"/>
      </rPr>
      <t>の２表の付表２</t>
    </r>
    <r>
      <rPr>
        <sz val="5.5"/>
        <color indexed="8"/>
        <rFont val="ＭＳ 明朝"/>
        <family val="1"/>
        <charset val="128"/>
      </rPr>
      <t>を、「特定事業用資産の特例」の対象となり得る財産がある場合には、</t>
    </r>
    <r>
      <rPr>
        <sz val="5.5"/>
        <color rgb="FFFF00FF"/>
        <rFont val="ＭＳ 明朝"/>
        <family val="1"/>
        <charset val="128"/>
      </rPr>
      <t>第11・11の２表の付表２の２を</t>
    </r>
    <r>
      <rPr>
        <sz val="5.5"/>
        <color indexed="8"/>
        <rFont val="ＭＳ 明朝"/>
        <family val="1"/>
        <charset val="128"/>
      </rPr>
      <t>作成します（第11・11の</t>
    </r>
    <rPh sb="12" eb="15">
      <t>ジギョウヨウ</t>
    </rPh>
    <rPh sb="15" eb="17">
      <t>シサン</t>
    </rPh>
    <rPh sb="18" eb="20">
      <t>トクレイ</t>
    </rPh>
    <rPh sb="22" eb="24">
      <t>タイショウ</t>
    </rPh>
    <rPh sb="27" eb="28">
      <t>エ</t>
    </rPh>
    <rPh sb="29" eb="31">
      <t>ザイサン</t>
    </rPh>
    <rPh sb="34" eb="36">
      <t>バアイ</t>
    </rPh>
    <phoneticPr fontId="2"/>
  </si>
  <si>
    <r>
      <t>２表の付表２又は付表２の２を作成する場合には、この表の「</t>
    </r>
    <r>
      <rPr>
        <sz val="5.5"/>
        <color indexed="8"/>
        <rFont val="ＭＳ ゴシック"/>
        <family val="3"/>
        <charset val="128"/>
      </rPr>
      <t>１　特例の適用にあたっての同意</t>
    </r>
    <r>
      <rPr>
        <sz val="5.5"/>
        <color indexed="8"/>
        <rFont val="ＭＳ 明朝"/>
        <family val="1"/>
        <charset val="128"/>
      </rPr>
      <t>」欄の記入を要しません。）。</t>
    </r>
    <rPh sb="25" eb="26">
      <t>ヒョウ</t>
    </rPh>
    <rPh sb="30" eb="32">
      <t>トクレイ</t>
    </rPh>
    <rPh sb="33" eb="35">
      <t>テキヨウ</t>
    </rPh>
    <rPh sb="41" eb="43">
      <t>ドウイ</t>
    </rPh>
    <rPh sb="44" eb="45">
      <t>ラン</t>
    </rPh>
    <rPh sb="46" eb="48">
      <t>キニュウ</t>
    </rPh>
    <rPh sb="49" eb="50">
      <t>ヨウ</t>
    </rPh>
    <phoneticPr fontId="2"/>
  </si>
  <si>
    <t>③のうち配偶者居住権に
基づく敷地利用権</t>
    <rPh sb="4" eb="7">
      <t>ハイグウシャ</t>
    </rPh>
    <rPh sb="7" eb="10">
      <t>キョジュウケン</t>
    </rPh>
    <rPh sb="12" eb="13">
      <t>モト</t>
    </rPh>
    <rPh sb="15" eb="17">
      <t>シキチ</t>
    </rPh>
    <rPh sb="17" eb="19">
      <t>リヨウ</t>
    </rPh>
    <rPh sb="19" eb="20">
      <t>ケン</t>
    </rPh>
    <phoneticPr fontId="2"/>
  </si>
  <si>
    <t>家屋等</t>
    <rPh sb="0" eb="2">
      <t>カオク</t>
    </rPh>
    <rPh sb="2" eb="3">
      <t>トウ</t>
    </rPh>
    <phoneticPr fontId="2"/>
  </si>
  <si>
    <t>⑩のうち配偶者居住権</t>
    <rPh sb="4" eb="7">
      <t>ハイグウシャ</t>
    </rPh>
    <rPh sb="7" eb="10">
      <t>キョジュウケン</t>
    </rPh>
    <phoneticPr fontId="2"/>
  </si>
  <si>
    <t>㉗</t>
    <phoneticPr fontId="2"/>
  </si>
  <si>
    <t>㉘</t>
    <phoneticPr fontId="2"/>
  </si>
  <si>
    <t>㉙</t>
    <phoneticPr fontId="2"/>
  </si>
  <si>
    <t>㉛</t>
    <phoneticPr fontId="2"/>
  </si>
  <si>
    <t>㉜</t>
    <phoneticPr fontId="2"/>
  </si>
  <si>
    <t>㉞</t>
    <phoneticPr fontId="2"/>
  </si>
  <si>
    <t>㉟</t>
    <phoneticPr fontId="2"/>
  </si>
  <si>
    <t>㊱</t>
    <phoneticPr fontId="2"/>
  </si>
  <si>
    <t>㊲</t>
    <phoneticPr fontId="2"/>
  </si>
  <si>
    <t>(令和２年４月分以降用）</t>
    <rPh sb="1" eb="3">
      <t>レイワ</t>
    </rPh>
    <rPh sb="6" eb="7">
      <t>ガツ</t>
    </rPh>
    <phoneticPr fontId="2"/>
  </si>
  <si>
    <t>⑰及び⑱以外の株式及び出資</t>
    <phoneticPr fontId="2"/>
  </si>
  <si>
    <t>合計
（⑥＋⑩＋⑯＋㉒＋㉓＋㉔＋㉙）</t>
    <phoneticPr fontId="2"/>
  </si>
  <si>
    <t>不動産等の価額
（⑥＋⑩＋⑫＋⑰＋⑱＋㉗）</t>
    <phoneticPr fontId="2"/>
  </si>
  <si>
    <t>合　　計（㉝＋㉞）</t>
    <phoneticPr fontId="2"/>
  </si>
  <si>
    <r>
      <t xml:space="preserve">差引純資産価額（㉚＋㉛－㉟）
</t>
    </r>
    <r>
      <rPr>
        <sz val="6.5"/>
        <color rgb="FF382028"/>
        <rFont val="ＭＳ ゴシック"/>
        <family val="3"/>
        <charset val="128"/>
      </rPr>
      <t>（赤字のときは０）</t>
    </r>
    <rPh sb="16" eb="18">
      <t>アカジ</t>
    </rPh>
    <phoneticPr fontId="2"/>
  </si>
  <si>
    <r>
      <t>課税価格（</t>
    </r>
    <r>
      <rPr>
        <sz val="6.5"/>
        <color rgb="FF382028"/>
        <rFont val="ＭＳ ゴシック"/>
        <family val="3"/>
        <charset val="128"/>
      </rPr>
      <t>㊱</t>
    </r>
    <r>
      <rPr>
        <sz val="6.5"/>
        <color rgb="FF382028"/>
        <rFont val="ＭＳ 明朝"/>
        <family val="1"/>
        <charset val="128"/>
      </rPr>
      <t>＋</t>
    </r>
    <r>
      <rPr>
        <sz val="6.5"/>
        <color rgb="FF382028"/>
        <rFont val="ＭＳ ゴシック"/>
        <family val="3"/>
        <charset val="128"/>
      </rPr>
      <t>㊲</t>
    </r>
    <r>
      <rPr>
        <sz val="6.5"/>
        <color rgb="FF382028"/>
        <rFont val="ＭＳ 明朝"/>
        <family val="1"/>
        <charset val="128"/>
      </rPr>
      <t xml:space="preserve">）
</t>
    </r>
    <r>
      <rPr>
        <sz val="6.5"/>
        <color rgb="FF382028"/>
        <rFont val="ＭＳ ゴシック"/>
        <family val="3"/>
        <charset val="128"/>
      </rPr>
      <t>（1,000円未満切捨て）</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</si>
  <si>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9</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</si>
  <si>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4</t>
    </r>
    <r>
      <rPr>
        <b/>
        <sz val="6"/>
        <color theme="1"/>
        <rFont val="游ゴシック"/>
        <family val="3"/>
        <charset val="128"/>
      </rPr>
      <t>　</t>
    </r>
    <r>
      <rPr>
        <b/>
        <sz val="9"/>
        <color theme="1"/>
        <rFont val="游ゴシック"/>
        <family val="3"/>
        <charset val="128"/>
      </rPr>
      <t>0</t>
    </r>
    <phoneticPr fontId="2"/>
  </si>
  <si>
    <t>⑧</t>
  </si>
  <si>
    <t>⑨</t>
  </si>
  <si>
    <t>⑩</t>
  </si>
  <si>
    <t>⑪</t>
  </si>
  <si>
    <t>⑫</t>
  </si>
  <si>
    <t>⑬</t>
  </si>
  <si>
    <t>⑭</t>
  </si>
  <si>
    <t>⑮</t>
  </si>
  <si>
    <t>⑯</t>
  </si>
  <si>
    <t>⑰</t>
  </si>
  <si>
    <t>⑱</t>
  </si>
  <si>
    <t>⑲</t>
  </si>
  <si>
    <t>⑳</t>
  </si>
  <si>
    <t>㉑</t>
  </si>
  <si>
    <t>㉒</t>
  </si>
  <si>
    <t>㉓</t>
  </si>
  <si>
    <t>㉔</t>
  </si>
  <si>
    <t>㉕</t>
  </si>
  <si>
    <t>㉖</t>
  </si>
  <si>
    <t>㉗</t>
  </si>
  <si>
    <t>㉘</t>
  </si>
  <si>
    <t>㉙</t>
  </si>
  <si>
    <t>㉚</t>
  </si>
  <si>
    <t>㉛</t>
  </si>
  <si>
    <t>㉜</t>
  </si>
  <si>
    <t>㉝</t>
  </si>
  <si>
    <t>㉞</t>
  </si>
  <si>
    <t>⑰及び⑱以外の株式及び出資</t>
    <rPh sb="1" eb="2">
      <t>オヨ</t>
    </rPh>
    <phoneticPr fontId="2"/>
  </si>
  <si>
    <r>
      <rPr>
        <sz val="9"/>
        <color rgb="FF52303B"/>
        <rFont val="ＭＳ ゴシック"/>
        <family val="3"/>
        <charset val="128"/>
      </rPr>
      <t>１５表の金額を変更したときには、</t>
    </r>
    <r>
      <rPr>
        <b/>
        <sz val="9"/>
        <color rgb="FFFF0000"/>
        <rFont val="ＭＳ ゴシック"/>
        <family val="3"/>
        <charset val="128"/>
      </rPr>
      <t>１表</t>
    </r>
    <r>
      <rPr>
        <b/>
        <sz val="9"/>
        <color rgb="FF52303B"/>
        <rFont val="ＭＳ ゴシック"/>
        <family val="3"/>
        <charset val="128"/>
      </rPr>
      <t>の各人の</t>
    </r>
    <r>
      <rPr>
        <b/>
        <sz val="9"/>
        <color rgb="FFFF0000"/>
        <rFont val="ＭＳ ゴシック"/>
        <family val="3"/>
        <charset val="128"/>
      </rPr>
      <t>あん分割合</t>
    </r>
    <r>
      <rPr>
        <b/>
        <sz val="9"/>
        <color rgb="FF52303B"/>
        <rFont val="ＭＳ ゴシック"/>
        <family val="3"/>
        <charset val="128"/>
      </rPr>
      <t xml:space="preserve">も変更してください
</t>
    </r>
    <r>
      <rPr>
        <sz val="9"/>
        <color rgb="FF52303B"/>
        <rFont val="ＭＳ ゴシック"/>
        <family val="3"/>
        <charset val="128"/>
      </rPr>
      <t>また、配偶者の金額を変更したときには、</t>
    </r>
    <r>
      <rPr>
        <b/>
        <sz val="9"/>
        <color rgb="FFFF0000"/>
        <rFont val="ＭＳ ゴシック"/>
        <family val="3"/>
        <charset val="128"/>
      </rPr>
      <t>５表の金額</t>
    </r>
    <r>
      <rPr>
        <b/>
        <sz val="9"/>
        <color rgb="FF52303B"/>
        <rFont val="ＭＳ ゴシック"/>
        <family val="3"/>
        <charset val="128"/>
      </rPr>
      <t>も変更してください</t>
    </r>
    <rPh sb="17" eb="18">
      <t>ヒョウ</t>
    </rPh>
    <rPh sb="19" eb="21">
      <t>カクジン</t>
    </rPh>
    <rPh sb="24" eb="25">
      <t>ブン</t>
    </rPh>
    <rPh sb="25" eb="27">
      <t>ワリアイ</t>
    </rPh>
    <rPh sb="28" eb="30">
      <t>ヘンコウ</t>
    </rPh>
    <phoneticPr fontId="2"/>
  </si>
  <si>
    <t>（いったん申告書を完成した後に）</t>
    <rPh sb="5" eb="8">
      <t>シンコクショ</t>
    </rPh>
    <rPh sb="9" eb="11">
      <t>カンセイ</t>
    </rPh>
    <rPh sb="13" eb="14">
      <t>アト</t>
    </rPh>
    <phoneticPr fontId="2"/>
  </si>
  <si>
    <t>参考として
記載して
いる場合</t>
    <rPh sb="0" eb="2">
      <t>サンコウ</t>
    </rPh>
    <rPh sb="6" eb="8">
      <t>キサイ</t>
    </rPh>
    <rPh sb="13" eb="15">
      <t>バアイ</t>
    </rPh>
    <phoneticPr fontId="2"/>
  </si>
  <si>
    <t>作成税理士の事務所所在地・署名・電話番号</t>
    <phoneticPr fontId="2"/>
  </si>
  <si>
    <t>参考</t>
    <rPh sb="0" eb="1">
      <t>サン</t>
    </rPh>
    <rPh sb="1" eb="2">
      <t>コウ</t>
    </rPh>
    <phoneticPr fontId="2"/>
  </si>
  <si>
    <r>
      <t xml:space="preserve">この申告書で </t>
    </r>
    <r>
      <rPr>
        <b/>
        <sz val="6.5"/>
        <color rgb="FFF20884"/>
        <rFont val="ＭＳ 明朝"/>
        <family val="1"/>
        <charset val="128"/>
      </rPr>
      <t xml:space="preserve">      </t>
    </r>
    <r>
      <rPr>
        <b/>
        <sz val="6.5"/>
        <color rgb="FF27171C"/>
        <rFont val="ＭＳ 明朝"/>
        <family val="1"/>
        <charset val="128"/>
      </rPr>
      <t xml:space="preserve">である場合（参考として記載している場合）は　 </t>
    </r>
    <r>
      <rPr>
        <b/>
        <sz val="6.5"/>
        <color rgb="FFF20884"/>
        <rFont val="ＭＳ Ｐゴシック"/>
        <family val="3"/>
        <charset val="128"/>
      </rPr>
      <t>を〇で囲んで</t>
    </r>
    <r>
      <rPr>
        <b/>
        <sz val="6.5"/>
        <color rgb="FF27171C"/>
        <rFont val="ＭＳ 明朝"/>
        <family val="1"/>
        <charset val="128"/>
      </rPr>
      <t>ください（その人の分は申告書とは取り扱いません。）。</t>
    </r>
    <rPh sb="2" eb="5">
      <t>シンコクショ</t>
    </rPh>
    <rPh sb="16" eb="18">
      <t>バアイ</t>
    </rPh>
    <rPh sb="19" eb="21">
      <t>サンコウ</t>
    </rPh>
    <rPh sb="24" eb="26">
      <t>キサイ</t>
    </rPh>
    <rPh sb="30" eb="32">
      <t>バアイ</t>
    </rPh>
    <rPh sb="39" eb="40">
      <t>カコ</t>
    </rPh>
    <rPh sb="49" eb="50">
      <t>ヒト</t>
    </rPh>
    <rPh sb="51" eb="52">
      <t>ブン</t>
    </rPh>
    <rPh sb="53" eb="56">
      <t>シンコクショ</t>
    </rPh>
    <rPh sb="58" eb="59">
      <t>ト</t>
    </rPh>
    <rPh sb="60" eb="61">
      <t>アツカ</t>
    </rPh>
    <phoneticPr fontId="2"/>
  </si>
  <si>
    <t>（令和３年４月分以降用）</t>
    <rPh sb="1" eb="3">
      <t>レイワ</t>
    </rPh>
    <phoneticPr fontId="2"/>
  </si>
  <si>
    <t>（令和３年４月分以降用）</t>
    <phoneticPr fontId="2"/>
  </si>
  <si>
    <t>措置法第70条の2の2第12項第2号
に規定する管理残額がある場合の
加算の対象とならない相続税額 
（第4表の付表⑦）</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</si>
  <si>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措置法第70条の2の3第12項第2号
に規定する管理残額がある場合の
加算の対象とならない相続税額 
（第4表の付表⑭）</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</si>
  <si>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 xml:space="preserve">  なお、相続や遺贈により取得した財産のうちに、次の管理残額がある人は、第４表の付表を作成します。</t>
    <rPh sb="24" eb="25">
      <t>ツギ</t>
    </rPh>
    <phoneticPr fontId="2"/>
  </si>
  <si>
    <t>イ　租税特別措置法第70条の２の２（直系尊属から教育資金の一括贈与を受けた場合の贈与税の非課税）第12項第２号に規定する管</t>
    <phoneticPr fontId="2"/>
  </si>
  <si>
    <t>　理残額のうち、平成31年４月１日から令和３年３月31日までの間であって、被相続人の相続開始前３年以内に被相続人から取得し</t>
    <rPh sb="1" eb="2">
      <t>リ</t>
    </rPh>
    <rPh sb="2" eb="4">
      <t>ザンガク</t>
    </rPh>
    <rPh sb="8" eb="10">
      <t>ヘイセイ</t>
    </rPh>
    <rPh sb="12" eb="13">
      <t>ネン</t>
    </rPh>
    <rPh sb="14" eb="15">
      <t>ガツ</t>
    </rPh>
    <rPh sb="16" eb="17">
      <t>ニチ</t>
    </rPh>
    <rPh sb="19" eb="21">
      <t>レイワ</t>
    </rPh>
    <rPh sb="22" eb="23">
      <t>ネン</t>
    </rPh>
    <rPh sb="24" eb="25">
      <t>ガツ</t>
    </rPh>
    <rPh sb="27" eb="28">
      <t>ニチ</t>
    </rPh>
    <rPh sb="31" eb="32">
      <t>アイダ</t>
    </rPh>
    <rPh sb="37" eb="41">
      <t>ヒソウゾクニン</t>
    </rPh>
    <rPh sb="42" eb="47">
      <t>ソウゾクカイシマエ</t>
    </rPh>
    <rPh sb="48" eb="51">
      <t>ネンイナイ</t>
    </rPh>
    <rPh sb="52" eb="56">
      <t>ヒ</t>
    </rPh>
    <rPh sb="58" eb="60">
      <t>シュトク</t>
    </rPh>
    <phoneticPr fontId="2"/>
  </si>
  <si>
    <t>　た信託受益権又は金銭等に係る部分</t>
    <rPh sb="2" eb="7">
      <t>シンタクジュエキケン</t>
    </rPh>
    <rPh sb="7" eb="8">
      <t>マタ</t>
    </rPh>
    <rPh sb="9" eb="12">
      <t>キンセントウ</t>
    </rPh>
    <rPh sb="13" eb="14">
      <t>カカ</t>
    </rPh>
    <rPh sb="15" eb="17">
      <t>ブブン</t>
    </rPh>
    <phoneticPr fontId="2"/>
  </si>
  <si>
    <t>ロ　租税特別措置法第70条の２の３（直系尊属から結婚・子育て資金の一括贈与を受けた場合の贈与税の非課税）第12項第２号に規</t>
    <rPh sb="2" eb="4">
      <t>ソゼイ</t>
    </rPh>
    <rPh sb="4" eb="6">
      <t>トクベツ</t>
    </rPh>
    <rPh sb="6" eb="9">
      <t>ソチホウ</t>
    </rPh>
    <rPh sb="9" eb="10">
      <t>ダイ</t>
    </rPh>
    <rPh sb="12" eb="13">
      <t>ジョウ</t>
    </rPh>
    <rPh sb="49" eb="51">
      <t>カゼイ</t>
    </rPh>
    <rPh sb="52" eb="53">
      <t>ダイ</t>
    </rPh>
    <rPh sb="55" eb="56">
      <t>コウ</t>
    </rPh>
    <rPh sb="56" eb="57">
      <t>ダイ</t>
    </rPh>
    <rPh sb="58" eb="59">
      <t>ゴウ</t>
    </rPh>
    <rPh sb="60" eb="61">
      <t>ノリ</t>
    </rPh>
    <phoneticPr fontId="2"/>
  </si>
  <si>
    <t>　定する管理残額のうち、令和３年３月31日までに被相続人から取得した信託受益権又は金銭等に係る部分</t>
    <rPh sb="1" eb="2">
      <t>テイ</t>
    </rPh>
    <rPh sb="4" eb="8">
      <t>カンリザンガク</t>
    </rPh>
    <rPh sb="12" eb="14">
      <t>レイワ</t>
    </rPh>
    <rPh sb="15" eb="16">
      <t>ネン</t>
    </rPh>
    <rPh sb="17" eb="18">
      <t>ガツ</t>
    </rPh>
    <rPh sb="20" eb="21">
      <t>ニチ</t>
    </rPh>
    <phoneticPr fontId="2"/>
  </si>
  <si>
    <t xml:space="preserve"> １　措置法第70条の2の2(直系尊属から教育資金の一括贈与を受けた場合の贈与税の非課税)第12項第2号に規定する管理残額がある場合</t>
    <rPh sb="3" eb="6">
      <t>ソチホウ</t>
    </rPh>
    <rPh sb="6" eb="7">
      <t>ダイ</t>
    </rPh>
    <rPh sb="9" eb="10">
      <t>ジョウ</t>
    </rPh>
    <rPh sb="21" eb="23">
      <t>キョウイク</t>
    </rPh>
    <rPh sb="37" eb="40">
      <t>ゾウヨゼイ</t>
    </rPh>
    <rPh sb="41" eb="44">
      <t>ヒカゼイ</t>
    </rPh>
    <rPh sb="45" eb="46">
      <t>ダイ</t>
    </rPh>
    <rPh sb="48" eb="49">
      <t>コウ</t>
    </rPh>
    <rPh sb="49" eb="50">
      <t>ダイ</t>
    </rPh>
    <rPh sb="51" eb="52">
      <t>ゴウ</t>
    </rPh>
    <rPh sb="53" eb="55">
      <t>キテイ</t>
    </rPh>
    <phoneticPr fontId="2"/>
  </si>
  <si>
    <t xml:space="preserve"> 被相続人から相続や遺贈により取得し
 たものとみなされる管理残額のうち、
 加算の対象とならない部分の金額</t>
    <rPh sb="39" eb="41">
      <t>カサン</t>
    </rPh>
    <rPh sb="42" eb="44">
      <t>タイショウ</t>
    </rPh>
    <rPh sb="49" eb="51">
      <t>ブブン</t>
    </rPh>
    <rPh sb="52" eb="54">
      <t>キンガク</t>
    </rPh>
    <phoneticPr fontId="2"/>
  </si>
  <si>
    <t>（裏面の「２」参照）</t>
    <rPh sb="1" eb="3">
      <t>リメン</t>
    </rPh>
    <rPh sb="7" eb="9">
      <t>サンショウ</t>
    </rPh>
    <phoneticPr fontId="2"/>
  </si>
  <si>
    <t>純資産価額に加算される
暦年課税分の贈与財産価額</t>
    <rPh sb="0" eb="5">
      <t>ジュンシサンカガク</t>
    </rPh>
    <rPh sb="6" eb="8">
      <t>カサン</t>
    </rPh>
    <rPh sb="12" eb="17">
      <t>レキネンカゼイブン</t>
    </rPh>
    <rPh sb="18" eb="20">
      <t>ゾウヨ</t>
    </rPh>
    <rPh sb="20" eb="24">
      <t>ザイサンカガク</t>
    </rPh>
    <phoneticPr fontId="2"/>
  </si>
  <si>
    <t xml:space="preserve"> ２　措置法第70条の2の3(直系尊属から結婚・子育て資金の一括贈与を受けた場合の贈与税の非課税)第12項第2号に規定する管理残額がある場合</t>
    <rPh sb="3" eb="6">
      <t>ソチホウ</t>
    </rPh>
    <rPh sb="6" eb="7">
      <t>ダイ</t>
    </rPh>
    <rPh sb="9" eb="10">
      <t>ジョウ</t>
    </rPh>
    <rPh sb="41" eb="44">
      <t>ゾウヨゼイ</t>
    </rPh>
    <rPh sb="45" eb="48">
      <t>ヒカゼイ</t>
    </rPh>
    <rPh sb="49" eb="50">
      <t>ダイ</t>
    </rPh>
    <rPh sb="52" eb="53">
      <t>コウ</t>
    </rPh>
    <rPh sb="53" eb="54">
      <t>ダイ</t>
    </rPh>
    <rPh sb="55" eb="56">
      <t>ゴウ</t>
    </rPh>
    <rPh sb="57" eb="59">
      <t>キテイ</t>
    </rPh>
    <phoneticPr fontId="2"/>
  </si>
  <si>
    <t>て資金の一括贈与を受けた場合の贈与税の非課税）第12項第２号に規定する管理残額（令和３年３月31日までに被相続人から取得した信託受益</t>
    <rPh sb="1" eb="3">
      <t>シキン</t>
    </rPh>
    <rPh sb="4" eb="6">
      <t>イッカツ</t>
    </rPh>
    <rPh sb="6" eb="8">
      <t>ゾウヨ</t>
    </rPh>
    <rPh sb="9" eb="10">
      <t>ウ</t>
    </rPh>
    <rPh sb="12" eb="14">
      <t>バアイ</t>
    </rPh>
    <rPh sb="15" eb="17">
      <t>ゾウヨ</t>
    </rPh>
    <rPh sb="17" eb="18">
      <t>ゼイ</t>
    </rPh>
    <rPh sb="19" eb="22">
      <t>ヒカゼイ</t>
    </rPh>
    <rPh sb="23" eb="24">
      <t>ダイ</t>
    </rPh>
    <rPh sb="26" eb="27">
      <t>コウ</t>
    </rPh>
    <rPh sb="27" eb="28">
      <t>ダイ</t>
    </rPh>
    <rPh sb="29" eb="30">
      <t>ゴウ</t>
    </rPh>
    <rPh sb="31" eb="33">
      <t>キテイ</t>
    </rPh>
    <rPh sb="35" eb="37">
      <t>カンリ</t>
    </rPh>
    <rPh sb="37" eb="39">
      <t>ザンガク</t>
    </rPh>
    <rPh sb="40" eb="42">
      <t>レイワ</t>
    </rPh>
    <rPh sb="43" eb="44">
      <t>ネン</t>
    </rPh>
    <rPh sb="45" eb="46">
      <t>ガツ</t>
    </rPh>
    <rPh sb="48" eb="49">
      <t>ニチ</t>
    </rPh>
    <rPh sb="52" eb="56">
      <t>ヒ</t>
    </rPh>
    <rPh sb="58" eb="60">
      <t>シュトク</t>
    </rPh>
    <rPh sb="62" eb="66">
      <t>シンタクジュエキ</t>
    </rPh>
    <phoneticPr fontId="2"/>
  </si>
  <si>
    <t>権又は金銭等に係る部分に限ります。）で被相続人から相続や遺贈により取得したものとみなされたものがある人が記入します。</t>
    <rPh sb="0" eb="1">
      <t>ケン</t>
    </rPh>
    <rPh sb="1" eb="2">
      <t>マタ</t>
    </rPh>
    <rPh sb="3" eb="6">
      <t>キンセントウ</t>
    </rPh>
    <rPh sb="7" eb="8">
      <t>カカ</t>
    </rPh>
    <rPh sb="9" eb="11">
      <t>ブブン</t>
    </rPh>
    <rPh sb="12" eb="13">
      <t>カギ</t>
    </rPh>
    <phoneticPr fontId="2"/>
  </si>
  <si>
    <t xml:space="preserve"> （注）１　「加算の対象となる人の氏名」欄には、相続や遺贈により取得した財産のうちに相続や遺贈により取得したとみなされる管理残額（令和</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6">
      <t>レイ</t>
    </rPh>
    <rPh sb="66" eb="67">
      <t>ワ</t>
    </rPh>
    <phoneticPr fontId="2"/>
  </si>
  <si>
    <t>３年３月31日までに被相続人から取得した信託受益権又は金銭等に係る部分に限ります。）がある人の氏名を記載します。</t>
    <rPh sb="1" eb="2">
      <t>ネン</t>
    </rPh>
    <rPh sb="3" eb="4">
      <t>ガツ</t>
    </rPh>
    <rPh sb="6" eb="7">
      <t>ニチ</t>
    </rPh>
    <rPh sb="10" eb="14">
      <t>ヒ</t>
    </rPh>
    <rPh sb="16" eb="18">
      <t>シュトク</t>
    </rPh>
    <rPh sb="20" eb="25">
      <t>シンタクジュエキケン</t>
    </rPh>
    <rPh sb="25" eb="26">
      <t>マタ</t>
    </rPh>
    <rPh sb="27" eb="30">
      <t>キンセントウ</t>
    </rPh>
    <rPh sb="45" eb="46">
      <t>ヒト</t>
    </rPh>
    <rPh sb="47" eb="49">
      <t>シメイ</t>
    </rPh>
    <rPh sb="50" eb="52">
      <t>キサイ</t>
    </rPh>
    <phoneticPr fontId="2"/>
  </si>
  <si>
    <t>　 　２　各人の⑭欄の金額を第４表のその人の⑥欄に転記します。</t>
    <phoneticPr fontId="2"/>
  </si>
  <si>
    <t>　 　２　各人の⑦欄の金額を第４表のその人の⑤欄に転記します。</t>
    <phoneticPr fontId="2"/>
  </si>
  <si>
    <t xml:space="preserve"> （注）１　「加算の対象となる人の氏名」欄には、相続や遺贈により取得した財産のうちに相続や遺贈により取得したとみなされる管理残額（平成</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7">
      <t>ヘイセイ</t>
    </rPh>
    <phoneticPr fontId="2"/>
  </si>
  <si>
    <t>部分に限ります。）がある人の氏名を記載します。</t>
    <phoneticPr fontId="2"/>
  </si>
  <si>
    <t>31年４月１日から令和３年３月31日までの間であって、被相続人の相続開始前３年以内に被相続人から取得した信託受益権又は金銭等に係る</t>
    <rPh sb="2" eb="3">
      <t>ネン</t>
    </rPh>
    <rPh sb="4" eb="5">
      <t>ガツ</t>
    </rPh>
    <rPh sb="6" eb="7">
      <t>ニチ</t>
    </rPh>
    <rPh sb="9" eb="11">
      <t>レイワ</t>
    </rPh>
    <rPh sb="12" eb="13">
      <t>ネン</t>
    </rPh>
    <rPh sb="14" eb="15">
      <t>ガツ</t>
    </rPh>
    <rPh sb="17" eb="18">
      <t>ニチ</t>
    </rPh>
    <rPh sb="21" eb="22">
      <t>アイダ</t>
    </rPh>
    <rPh sb="27" eb="31">
      <t>ヒソウゾクニン</t>
    </rPh>
    <rPh sb="32" eb="37">
      <t>ソウゾクカイシマエ</t>
    </rPh>
    <rPh sb="38" eb="41">
      <t>ネンイナイ</t>
    </rPh>
    <rPh sb="42" eb="46">
      <t>ヒ</t>
    </rPh>
    <rPh sb="48" eb="50">
      <t>シュトク</t>
    </rPh>
    <rPh sb="52" eb="57">
      <t>シンタクジュエキケン</t>
    </rPh>
    <rPh sb="57" eb="58">
      <t>マタ</t>
    </rPh>
    <rPh sb="59" eb="62">
      <t>キンセントウ</t>
    </rPh>
    <phoneticPr fontId="2"/>
  </si>
  <si>
    <t>みなされたものがある人が記入します。</t>
    <phoneticPr fontId="2"/>
  </si>
  <si>
    <t>の相続開始前３年以内に被相続人から取得した信託受益権又は金銭等に係る部分に限ります。）で被相続人から相続や遺贈により取得したものと</t>
    <rPh sb="37" eb="38">
      <t>カギ</t>
    </rPh>
    <phoneticPr fontId="2"/>
  </si>
  <si>
    <t xml:space="preserve">  この表は、相続、遺贈や相続時精算課税に係る贈与によって財産を取得した人のうちに、被相続人の一親等の血族（代襲して相続人</t>
    <phoneticPr fontId="2"/>
  </si>
  <si>
    <t>となった直系卑属を含みます。）及び配偶者以外の人がいる場合に記入します。</t>
    <phoneticPr fontId="2"/>
  </si>
  <si>
    <r>
      <t>　</t>
    </r>
    <r>
      <rPr>
        <sz val="6"/>
        <rFont val="ＭＳ 明朝"/>
        <family val="1"/>
        <charset val="128"/>
      </rPr>
      <t>　</t>
    </r>
    <r>
      <rPr>
        <sz val="7"/>
        <rFont val="ＭＳ 明朝"/>
        <family val="1"/>
        <charset val="128"/>
      </rPr>
      <t>　  かつ、相続開始の時までに被相続人との続柄に変更があった場合」には含まれませんので②欄から④欄までの記入は不要です。</t>
    </r>
    <phoneticPr fontId="2"/>
  </si>
  <si>
    <t>一括贈与を受けた場合の贈与税の非課税）第12項第２号に規定する管理残額（平成31年４月１日から令和３年３月31日までの間であって、被相続人</t>
    <rPh sb="0" eb="2">
      <t>イッカツ</t>
    </rPh>
    <rPh sb="2" eb="4">
      <t>ゾウヨ</t>
    </rPh>
    <rPh sb="5" eb="6">
      <t>ウ</t>
    </rPh>
    <rPh sb="8" eb="10">
      <t>バアイ</t>
    </rPh>
    <rPh sb="11" eb="13">
      <t>ゾウヨ</t>
    </rPh>
    <rPh sb="13" eb="14">
      <t>ゼイ</t>
    </rPh>
    <rPh sb="15" eb="18">
      <t>ヒカゼイ</t>
    </rPh>
    <rPh sb="19" eb="20">
      <t>ダイ</t>
    </rPh>
    <rPh sb="22" eb="23">
      <t>コウ</t>
    </rPh>
    <rPh sb="23" eb="24">
      <t>ダイ</t>
    </rPh>
    <rPh sb="25" eb="26">
      <t>ゴウ</t>
    </rPh>
    <rPh sb="27" eb="29">
      <t>キテイ</t>
    </rPh>
    <rPh sb="31" eb="33">
      <t>カンリ</t>
    </rPh>
    <rPh sb="33" eb="35">
      <t>ザンガク</t>
    </rPh>
    <phoneticPr fontId="2"/>
  </si>
  <si>
    <t>直系卑属を含みます。）及び配偶者以外の人がいる場合において、それらの人のうちで、租税特別措置法第70条の２の２（直系尊属から教育資金の</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2" eb="64">
      <t>キョウイク</t>
    </rPh>
    <rPh sb="64" eb="66">
      <t>シキン</t>
    </rPh>
    <phoneticPr fontId="2"/>
  </si>
  <si>
    <t>（裏面の「３」参照）</t>
    <rPh sb="1" eb="3">
      <t>リメン</t>
    </rPh>
    <rPh sb="7" eb="9">
      <t>サンショウ</t>
    </rPh>
    <phoneticPr fontId="2"/>
  </si>
  <si>
    <t>元</t>
    <rPh sb="0" eb="1">
      <t>ガン</t>
    </rPh>
    <phoneticPr fontId="2"/>
  </si>
  <si>
    <t>.  .</t>
    <phoneticPr fontId="2"/>
  </si>
  <si>
    <t>第12項第２号に規定する管理残額及び同法第70条の２の３（直系尊属から結婚・子育て資金の一括贈与を受けた場合の</t>
    <rPh sb="6" eb="7">
      <t>ゴウ</t>
    </rPh>
    <rPh sb="8" eb="10">
      <t>キテイ</t>
    </rPh>
    <rPh sb="12" eb="14">
      <t>カンリ</t>
    </rPh>
    <rPh sb="14" eb="16">
      <t>ザンガク</t>
    </rPh>
    <rPh sb="16" eb="17">
      <t>オヨ</t>
    </rPh>
    <rPh sb="18" eb="20">
      <t>ドウホウ</t>
    </rPh>
    <rPh sb="20" eb="21">
      <t>ダイ</t>
    </rPh>
    <rPh sb="23" eb="24">
      <t>ジョウ</t>
    </rPh>
    <rPh sb="29" eb="33">
      <t>チョッケイソンゾク</t>
    </rPh>
    <rPh sb="35" eb="37">
      <t>ケッコン</t>
    </rPh>
    <rPh sb="38" eb="40">
      <t>コソダ</t>
    </rPh>
    <rPh sb="41" eb="43">
      <t>シキン</t>
    </rPh>
    <rPh sb="44" eb="46">
      <t>イッカツ</t>
    </rPh>
    <rPh sb="46" eb="48">
      <t>ゾウヨ</t>
    </rPh>
    <rPh sb="49" eb="50">
      <t>ウ</t>
    </rPh>
    <rPh sb="52" eb="54">
      <t>バアイ</t>
    </rPh>
    <phoneticPr fontId="2"/>
  </si>
  <si>
    <t>贈与税の非課税）第12項第２号に規定する管理残額以外の財産を取得しなかった人（その人が被相続人から相続時精</t>
    <rPh sb="0" eb="3">
      <t>ゾウヨゼイ</t>
    </rPh>
    <rPh sb="4" eb="7">
      <t>ヒカゼイ</t>
    </rPh>
    <rPh sb="8" eb="9">
      <t>ダイ</t>
    </rPh>
    <rPh sb="11" eb="12">
      <t>コウ</t>
    </rPh>
    <rPh sb="12" eb="13">
      <t>ダイ</t>
    </rPh>
    <rPh sb="14" eb="15">
      <t>ゴウ</t>
    </rPh>
    <rPh sb="16" eb="18">
      <t>キテイ</t>
    </rPh>
    <rPh sb="20" eb="22">
      <t>カンリ</t>
    </rPh>
    <rPh sb="22" eb="24">
      <t>ザンガク</t>
    </rPh>
    <rPh sb="24" eb="26">
      <t>イガイ</t>
    </rPh>
    <rPh sb="41" eb="42">
      <t>ヒト</t>
    </rPh>
    <rPh sb="43" eb="44">
      <t>ヒ</t>
    </rPh>
    <rPh sb="44" eb="46">
      <t>ソウゾク</t>
    </rPh>
    <rPh sb="46" eb="47">
      <t>ニン</t>
    </rPh>
    <phoneticPr fontId="2"/>
  </si>
  <si>
    <t>この表は、被相続人の債務について、その明細と負担する人の氏名及び金額を記入します。
なお、特別寄与者に対し相続人が支払う特別寄与料についても、これに準じて記入します。</t>
    <rPh sb="45" eb="50">
      <t>トクベツキヨシャ</t>
    </rPh>
    <rPh sb="51" eb="52">
      <t>タイ</t>
    </rPh>
    <rPh sb="53" eb="56">
      <t>ソウゾクニン</t>
    </rPh>
    <rPh sb="57" eb="59">
      <t>シハラ</t>
    </rPh>
    <rPh sb="60" eb="65">
      <t>トクベツキヨリョウ</t>
    </rPh>
    <rPh sb="74" eb="75">
      <t>ジュン</t>
    </rPh>
    <rPh sb="77" eb="79">
      <t>キニュウ</t>
    </rPh>
    <phoneticPr fontId="2"/>
  </si>
  <si>
    <t>1　令和4年4月1日以降は、「18歳」となります。</t>
    <rPh sb="2" eb="4">
      <t>レイワ</t>
    </rPh>
    <rPh sb="5" eb="6">
      <t>ネン</t>
    </rPh>
    <rPh sb="7" eb="8">
      <t>ガツ</t>
    </rPh>
    <rPh sb="9" eb="10">
      <t>ニチ</t>
    </rPh>
    <rPh sb="10" eb="12">
      <t>イコウ</t>
    </rPh>
    <rPh sb="17" eb="18">
      <t>サイ</t>
    </rPh>
    <phoneticPr fontId="2"/>
  </si>
  <si>
    <t>2　過去に未成年者控除の適用を受けた人は、②欄の控除額に制限がありますので、「相続税の申告のしかた」をご覧ください。</t>
    <rPh sb="2" eb="4">
      <t>カコ</t>
    </rPh>
    <rPh sb="5" eb="9">
      <t>ミセイネンシャ</t>
    </rPh>
    <rPh sb="9" eb="11">
      <t>コウジョ</t>
    </rPh>
    <rPh sb="12" eb="14">
      <t>テキヨウ</t>
    </rPh>
    <rPh sb="15" eb="16">
      <t>ウ</t>
    </rPh>
    <rPh sb="18" eb="19">
      <t>ヒト</t>
    </rPh>
    <rPh sb="22" eb="23">
      <t>ラン</t>
    </rPh>
    <rPh sb="24" eb="26">
      <t>コウジョ</t>
    </rPh>
    <rPh sb="26" eb="27">
      <t>ガク</t>
    </rPh>
    <rPh sb="28" eb="30">
      <t>セイゲン</t>
    </rPh>
    <rPh sb="39" eb="42">
      <t>ソウゾクゼイ</t>
    </rPh>
    <rPh sb="43" eb="45">
      <t>シンコク</t>
    </rPh>
    <rPh sb="52" eb="53">
      <t>ラン</t>
    </rPh>
    <phoneticPr fontId="2"/>
  </si>
  <si>
    <t>3　②欄の金額と③欄の金額のいずれか少ない方の金額を、第１表のその未成年者の「未成年者控除額⑭」欄に転記します。</t>
    <rPh sb="3" eb="4">
      <t>ラン</t>
    </rPh>
    <rPh sb="5" eb="7">
      <t>キンガク</t>
    </rPh>
    <rPh sb="9" eb="10">
      <t>ラン</t>
    </rPh>
    <rPh sb="11" eb="13">
      <t>キンガク</t>
    </rPh>
    <rPh sb="18" eb="19">
      <t>スク</t>
    </rPh>
    <rPh sb="21" eb="22">
      <t>ホウ</t>
    </rPh>
    <rPh sb="23" eb="25">
      <t>キンガク</t>
    </rPh>
    <rPh sb="27" eb="28">
      <t>ダイ</t>
    </rPh>
    <rPh sb="29" eb="30">
      <t>ヒョウ</t>
    </rPh>
    <rPh sb="33" eb="37">
      <t>ミセイネンシャ</t>
    </rPh>
    <rPh sb="39" eb="43">
      <t>ミセイネンシャ</t>
    </rPh>
    <rPh sb="43" eb="45">
      <t>コウジョ</t>
    </rPh>
    <rPh sb="45" eb="46">
      <t>ガク</t>
    </rPh>
    <rPh sb="48" eb="49">
      <t>ラン</t>
    </rPh>
    <rPh sb="50" eb="52">
      <t>テンキ</t>
    </rPh>
    <phoneticPr fontId="2"/>
  </si>
  <si>
    <t>4　②欄の金額が③欄の金額を超える人は、その超える金額（②－③の金額）を次の④欄に記入します。</t>
    <rPh sb="3" eb="4">
      <t>ラン</t>
    </rPh>
    <rPh sb="5" eb="7">
      <t>キンガク</t>
    </rPh>
    <rPh sb="9" eb="10">
      <t>ラン</t>
    </rPh>
    <rPh sb="11" eb="13">
      <t>キンガク</t>
    </rPh>
    <rPh sb="14" eb="15">
      <t>コ</t>
    </rPh>
    <rPh sb="17" eb="18">
      <t>ヒト</t>
    </rPh>
    <rPh sb="22" eb="23">
      <t>コ</t>
    </rPh>
    <rPh sb="25" eb="27">
      <t>キンガク</t>
    </rPh>
    <rPh sb="32" eb="34">
      <t>キンガク</t>
    </rPh>
    <rPh sb="36" eb="37">
      <t>ツギ</t>
    </rPh>
    <rPh sb="39" eb="40">
      <t>ラン</t>
    </rPh>
    <rPh sb="41" eb="43">
      <t>キニュウ</t>
    </rPh>
    <phoneticPr fontId="2"/>
  </si>
  <si>
    <r>
      <t xml:space="preserve">※配列数式
</t>
    </r>
    <r>
      <rPr>
        <sz val="5"/>
        <rFont val="ＭＳ Ｐゴシック"/>
        <family val="3"/>
        <charset val="128"/>
      </rPr>
      <t>Ctrl+Shift+Enter</t>
    </r>
    <phoneticPr fontId="2"/>
  </si>
  <si>
    <t>うちに、満20歳　にならない人がいる場合に記入します。</t>
    <rPh sb="4" eb="5">
      <t>マン</t>
    </rPh>
    <rPh sb="7" eb="8">
      <t>サイ</t>
    </rPh>
    <rPh sb="14" eb="15">
      <t>ヒト</t>
    </rPh>
    <rPh sb="18" eb="20">
      <t>バアイ</t>
    </rPh>
    <rPh sb="21" eb="23">
      <t>キニュウ</t>
    </rPh>
    <phoneticPr fontId="2"/>
  </si>
  <si>
    <t>㊟ 氏名欄は４表と同じ順に固定されます</t>
    <rPh sb="2" eb="4">
      <t>シメイ</t>
    </rPh>
    <rPh sb="4" eb="5">
      <t>ラン</t>
    </rPh>
    <rPh sb="7" eb="8">
      <t>ヒョウ</t>
    </rPh>
    <rPh sb="9" eb="10">
      <t>オナ</t>
    </rPh>
    <rPh sb="11" eb="12">
      <t>ジュン</t>
    </rPh>
    <rPh sb="13" eb="15">
      <t>コテイ</t>
    </rPh>
    <phoneticPr fontId="2"/>
  </si>
  <si>
    <t>甥</t>
    <rPh sb="0" eb="1">
      <t>オイ</t>
    </rPh>
    <phoneticPr fontId="2"/>
  </si>
  <si>
    <t>姪</t>
    <rPh sb="0" eb="1">
      <t>メイ</t>
    </rPh>
    <phoneticPr fontId="2"/>
  </si>
  <si>
    <r>
      <t>㋺　相続税額の２割加算（４表）は</t>
    </r>
    <r>
      <rPr>
        <b/>
        <sz val="11"/>
        <color rgb="FF0000FF"/>
        <rFont val="ＭＳ Ｐゴシック"/>
        <family val="3"/>
        <charset val="128"/>
      </rPr>
      <t>７人</t>
    </r>
    <r>
      <rPr>
        <sz val="11"/>
        <rFont val="ＭＳ Ｐゴシック"/>
        <family val="3"/>
        <charset val="128"/>
      </rPr>
      <t>まで</t>
    </r>
    <rPh sb="8" eb="9">
      <t>ワリ</t>
    </rPh>
    <rPh sb="13" eb="14">
      <t>ヒョウ</t>
    </rPh>
    <rPh sb="17" eb="18">
      <t>ニン</t>
    </rPh>
    <phoneticPr fontId="2"/>
  </si>
  <si>
    <t>㋩　農地等納税猶予</t>
    <phoneticPr fontId="2"/>
  </si>
  <si>
    <t>（④＋⑧＋⑫＋⑯＋⑳＋㉔）</t>
    <phoneticPr fontId="2"/>
  </si>
  <si>
    <t>今回の相続、遺贈や相続時精算
課税に係る贈与によって財産を
取得した全ての人の純資産価</t>
    <rPh sb="0" eb="2">
      <t>コンカイ</t>
    </rPh>
    <rPh sb="3" eb="5">
      <t>ソウゾク</t>
    </rPh>
    <rPh sb="6" eb="8">
      <t>イゾウ</t>
    </rPh>
    <rPh sb="9" eb="11">
      <t>ソウゾク</t>
    </rPh>
    <rPh sb="11" eb="12">
      <t>ジ</t>
    </rPh>
    <rPh sb="12" eb="14">
      <t>セイサン</t>
    </rPh>
    <rPh sb="34" eb="35">
      <t>スベ</t>
    </rPh>
    <phoneticPr fontId="2"/>
  </si>
  <si>
    <r>
      <t>この計算明細書は、特例の対象として小規模宅地等を選択する一の宅地等</t>
    </r>
    <r>
      <rPr>
        <sz val="6"/>
        <rFont val="ＭＳ 明朝"/>
        <family val="1"/>
        <charset val="128"/>
      </rPr>
      <t>(注１)</t>
    </r>
    <r>
      <rPr>
        <sz val="7"/>
        <rFont val="ＭＳ 明朝"/>
        <family val="1"/>
        <charset val="128"/>
      </rPr>
      <t>が、次のいずれかに該当する場合に一の宅地等ごとに作成します</t>
    </r>
    <r>
      <rPr>
        <sz val="6"/>
        <rFont val="ＭＳ 明朝"/>
        <family val="1"/>
        <charset val="128"/>
      </rPr>
      <t>(注２)</t>
    </r>
    <r>
      <rPr>
        <sz val="7"/>
        <rFont val="ＭＳ 明朝"/>
        <family val="1"/>
        <charset val="128"/>
      </rPr>
      <t>。</t>
    </r>
    <rPh sb="6" eb="7">
      <t>ショ</t>
    </rPh>
    <phoneticPr fontId="2"/>
  </si>
  <si>
    <r>
      <rPr>
        <sz val="6"/>
        <rFont val="ＭＳ 明朝"/>
        <family val="1"/>
        <charset val="128"/>
      </rPr>
      <t xml:space="preserve"> </t>
    </r>
    <r>
      <rPr>
        <sz val="7"/>
        <rFont val="ＭＳ 明朝"/>
        <family val="1"/>
        <charset val="128"/>
      </rPr>
      <t>　　 ２ 一の宅地等が、配偶者居住権に基づく敷地利用権又は配偶者居住権の目的となっている建物の敷地の用の供される宅地等である場合には、この</t>
    </r>
    <phoneticPr fontId="2"/>
  </si>
  <si>
    <r>
      <t xml:space="preserve"> 宅地等（相続開始前３年以内に新たに被相続人等</t>
    </r>
    <r>
      <rPr>
        <sz val="6"/>
        <rFont val="ＭＳ 明朝"/>
        <family val="1"/>
        <charset val="128"/>
      </rPr>
      <t>（注１）</t>
    </r>
    <r>
      <rPr>
        <sz val="6.5"/>
        <rFont val="ＭＳ 明朝"/>
        <family val="1"/>
        <charset val="128"/>
      </rPr>
      <t>の事業</t>
    </r>
    <r>
      <rPr>
        <sz val="6"/>
        <rFont val="ＭＳ 明朝"/>
        <family val="1"/>
        <charset val="128"/>
      </rPr>
      <t>（注２）</t>
    </r>
    <r>
      <rPr>
        <sz val="6.5"/>
        <rFont val="ＭＳ 明朝"/>
        <family val="1"/>
        <charset val="128"/>
      </rPr>
      <t>の用に供されたものをいいます。以下同じです。）</t>
    </r>
    <r>
      <rPr>
        <sz val="6"/>
        <rFont val="ＭＳ 明朝"/>
        <family val="1"/>
        <charset val="128"/>
      </rPr>
      <t>（注３）</t>
    </r>
    <r>
      <rPr>
        <sz val="6.5"/>
        <rFont val="ＭＳ 明朝"/>
        <family val="1"/>
        <charset val="128"/>
      </rPr>
      <t>が含まれる場合に、</t>
    </r>
    <phoneticPr fontId="2"/>
  </si>
  <si>
    <r>
      <t>　修正申告書は作成できません。</t>
    </r>
    <r>
      <rPr>
        <sz val="10"/>
        <rFont val="ＭＳ Ｐゴシック"/>
        <family val="3"/>
        <charset val="128"/>
      </rPr>
      <t xml:space="preserve"> </t>
    </r>
    <r>
      <rPr>
        <sz val="10"/>
        <color rgb="FF0000FF"/>
        <rFont val="ＭＳ Ｐゴシック"/>
        <family val="3"/>
        <charset val="128"/>
      </rPr>
      <t>※修正申告書に対応したバージョンは開発予定です。</t>
    </r>
    <rPh sb="1" eb="3">
      <t>シュウセイ</t>
    </rPh>
    <rPh sb="3" eb="5">
      <t>シンコク</t>
    </rPh>
    <rPh sb="5" eb="6">
      <t>ショ</t>
    </rPh>
    <rPh sb="7" eb="9">
      <t>サクセイ</t>
    </rPh>
    <rPh sb="17" eb="19">
      <t>シュウセイ</t>
    </rPh>
    <rPh sb="19" eb="21">
      <t>シンコク</t>
    </rPh>
    <rPh sb="21" eb="22">
      <t>ショ</t>
    </rPh>
    <rPh sb="23" eb="25">
      <t>タイオウ</t>
    </rPh>
    <rPh sb="33" eb="35">
      <t>カイハツ</t>
    </rPh>
    <rPh sb="35" eb="37">
      <t>ヨテイ</t>
    </rPh>
    <phoneticPr fontId="2"/>
  </si>
  <si>
    <r>
      <t>①欄に相続開始年月日（死亡日）を入力します。入力は「令和〇年〇月〇日」という方法ではなく、たとえば</t>
    </r>
    <r>
      <rPr>
        <b/>
        <sz val="11"/>
        <color rgb="FF0000FF"/>
        <rFont val="ＭＳ Ｐゴシック"/>
        <family val="3"/>
        <charset val="128"/>
      </rPr>
      <t>『2022/5/10』または『R4/5/10』など</t>
    </r>
    <r>
      <rPr>
        <sz val="11"/>
        <rFont val="ＭＳ Ｐゴシック"/>
        <family val="3"/>
        <charset val="128"/>
      </rPr>
      <t>と入力してください</t>
    </r>
    <r>
      <rPr>
        <b/>
        <sz val="11"/>
        <color rgb="FF0000FF"/>
        <rFont val="ＭＳ Ｐゴシック"/>
        <family val="3"/>
        <charset val="128"/>
      </rPr>
      <t>（半角英数）</t>
    </r>
    <r>
      <rPr>
        <sz val="11"/>
        <rFont val="ＭＳ Ｐゴシック"/>
        <family val="3"/>
        <charset val="128"/>
      </rPr>
      <t>。</t>
    </r>
    <rPh sb="1" eb="2">
      <t>ラン</t>
    </rPh>
    <rPh sb="3" eb="5">
      <t>ソウゾク</t>
    </rPh>
    <rPh sb="5" eb="7">
      <t>カイシ</t>
    </rPh>
    <rPh sb="7" eb="10">
      <t>ネンガッピ</t>
    </rPh>
    <rPh sb="11" eb="14">
      <t>シボウビ</t>
    </rPh>
    <rPh sb="16" eb="18">
      <t>ニュウリョク</t>
    </rPh>
    <rPh sb="22" eb="24">
      <t>ニュウリョク</t>
    </rPh>
    <rPh sb="26" eb="28">
      <t>レイワ</t>
    </rPh>
    <rPh sb="29" eb="30">
      <t>ネン</t>
    </rPh>
    <rPh sb="31" eb="32">
      <t>ガツ</t>
    </rPh>
    <rPh sb="33" eb="34">
      <t>ニチ</t>
    </rPh>
    <rPh sb="38" eb="40">
      <t>ホウホウ</t>
    </rPh>
    <rPh sb="75" eb="77">
      <t>ニュウリョク</t>
    </rPh>
    <phoneticPr fontId="2"/>
  </si>
  <si>
    <t>（西暦で「1946/10/19」のように入れるか、和暦でしたら「S21/10/19」のように入力してください。　※昭和はS、平成はH、令和はRです。）</t>
    <rPh sb="1" eb="3">
      <t>セイレキ</t>
    </rPh>
    <rPh sb="20" eb="21">
      <t>イ</t>
    </rPh>
    <rPh sb="25" eb="27">
      <t>ワレキ</t>
    </rPh>
    <rPh sb="46" eb="48">
      <t>ニュウリョク</t>
    </rPh>
    <rPh sb="57" eb="59">
      <t>ショウワ</t>
    </rPh>
    <rPh sb="62" eb="64">
      <t>ヘイセイ</t>
    </rPh>
    <rPh sb="67" eb="69">
      <t>レイワ</t>
    </rPh>
    <phoneticPr fontId="2"/>
  </si>
  <si>
    <r>
      <t>　　　　（欄外に</t>
    </r>
    <r>
      <rPr>
        <b/>
        <sz val="11"/>
        <color rgb="FFFF0000"/>
        <rFont val="ＭＳ Ｐゴシック"/>
        <family val="3"/>
        <charset val="128"/>
      </rPr>
      <t>法定相続分の合計が「１」になっているか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phoneticPr fontId="2"/>
  </si>
  <si>
    <r>
      <t>　　　　（</t>
    </r>
    <r>
      <rPr>
        <b/>
        <sz val="11"/>
        <color rgb="FFFF0000"/>
        <rFont val="ＭＳ Ｐゴシック"/>
        <family val="3"/>
        <charset val="128"/>
      </rPr>
      <t>あん分割合の合計が「１」になっているか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rPh sb="7" eb="8">
      <t>ブン</t>
    </rPh>
    <rPh sb="8" eb="10">
      <t>ワリアイ</t>
    </rPh>
    <phoneticPr fontId="2"/>
  </si>
  <si>
    <r>
      <t>　【注】　</t>
    </r>
    <r>
      <rPr>
        <b/>
        <sz val="11"/>
        <rFont val="ＭＳ Ｐゴシック"/>
        <family val="3"/>
        <charset val="128"/>
      </rPr>
      <t>６表</t>
    </r>
    <r>
      <rPr>
        <sz val="11"/>
        <rFont val="ＭＳ Ｐゴシック"/>
        <family val="3"/>
        <charset val="128"/>
      </rPr>
      <t>は、</t>
    </r>
    <r>
      <rPr>
        <b/>
        <sz val="11"/>
        <rFont val="ＭＳ Ｐゴシック"/>
        <family val="3"/>
        <charset val="128"/>
      </rPr>
      <t>令和４年４月以降</t>
    </r>
    <r>
      <rPr>
        <sz val="11"/>
        <rFont val="ＭＳ Ｐゴシック"/>
        <family val="3"/>
        <charset val="128"/>
      </rPr>
      <t>とそれより前では</t>
    </r>
    <r>
      <rPr>
        <b/>
        <sz val="11"/>
        <color rgb="FFFF0000"/>
        <rFont val="ＭＳ Ｐゴシック"/>
        <family val="3"/>
        <charset val="128"/>
      </rPr>
      <t>使用する様式（表）が異なります</t>
    </r>
    <r>
      <rPr>
        <sz val="11"/>
        <rFont val="ＭＳ Ｐゴシック"/>
        <family val="3"/>
        <charset val="128"/>
      </rPr>
      <t>。</t>
    </r>
    <rPh sb="2" eb="3">
      <t>チュウ</t>
    </rPh>
    <rPh sb="6" eb="7">
      <t>ヒョウ</t>
    </rPh>
    <rPh sb="9" eb="11">
      <t>レイワ</t>
    </rPh>
    <rPh sb="12" eb="13">
      <t>ネン</t>
    </rPh>
    <rPh sb="14" eb="17">
      <t>ガツイコウ</t>
    </rPh>
    <rPh sb="22" eb="23">
      <t>マエ</t>
    </rPh>
    <rPh sb="25" eb="27">
      <t>シヨウ</t>
    </rPh>
    <rPh sb="29" eb="31">
      <t>ヨウシキ</t>
    </rPh>
    <rPh sb="32" eb="33">
      <t>ヒョウ</t>
    </rPh>
    <rPh sb="35" eb="36">
      <t>コト</t>
    </rPh>
    <phoneticPr fontId="2"/>
  </si>
  <si>
    <r>
      <rPr>
        <b/>
        <sz val="11"/>
        <rFont val="ＭＳ Ｐゴシック"/>
        <family val="3"/>
        <charset val="128"/>
      </rPr>
      <t>相続開始年月日（死亡日）</t>
    </r>
    <r>
      <rPr>
        <sz val="11"/>
        <rFont val="ＭＳ Ｐゴシック"/>
        <family val="3"/>
        <charset val="128"/>
      </rPr>
      <t>が</t>
    </r>
    <r>
      <rPr>
        <b/>
        <sz val="11"/>
        <rFont val="ＭＳ Ｐゴシック"/>
        <family val="3"/>
        <charset val="128"/>
      </rPr>
      <t>令和４年４月以降</t>
    </r>
    <r>
      <rPr>
        <sz val="11"/>
        <rFont val="ＭＳ Ｐゴシック"/>
        <family val="3"/>
        <charset val="128"/>
      </rPr>
      <t>の場合には、</t>
    </r>
    <r>
      <rPr>
        <b/>
        <sz val="11"/>
        <color rgb="FFFF0000"/>
        <rFont val="ＭＳ Ｐゴシック"/>
        <family val="3"/>
        <charset val="128"/>
      </rPr>
      <t>４年４月以降用のシート（シート見出しが赤色）の表を使用</t>
    </r>
    <r>
      <rPr>
        <sz val="11"/>
        <rFont val="ＭＳ Ｐゴシック"/>
        <family val="3"/>
        <charset val="128"/>
      </rPr>
      <t>してください。</t>
    </r>
    <rPh sb="28" eb="29">
      <t>ネン</t>
    </rPh>
    <rPh sb="30" eb="33">
      <t>ガツイコウ</t>
    </rPh>
    <rPh sb="33" eb="34">
      <t>ヨウ</t>
    </rPh>
    <rPh sb="50" eb="51">
      <t>ヒョウ</t>
    </rPh>
    <rPh sb="52" eb="54">
      <t>シヨウ</t>
    </rPh>
    <phoneticPr fontId="2"/>
  </si>
  <si>
    <r>
      <t>なお、１表の⑭欄（未成年者控除額）の金額については、相続開始年月日が令和４年４月以降か否かを</t>
    </r>
    <r>
      <rPr>
        <b/>
        <sz val="11"/>
        <rFont val="ＭＳ Ｐゴシック"/>
        <family val="3"/>
        <charset val="128"/>
      </rPr>
      <t>自動判定</t>
    </r>
    <r>
      <rPr>
        <sz val="11"/>
        <rFont val="ＭＳ Ｐゴシック"/>
        <family val="3"/>
        <charset val="128"/>
      </rPr>
      <t>して、</t>
    </r>
    <r>
      <rPr>
        <b/>
        <sz val="11"/>
        <rFont val="ＭＳ Ｐゴシック"/>
        <family val="3"/>
        <charset val="128"/>
      </rPr>
      <t>対応する表から参照する</t>
    </r>
    <r>
      <rPr>
        <sz val="11"/>
        <rFont val="ＭＳ Ｐゴシック"/>
        <family val="3"/>
        <charset val="128"/>
      </rPr>
      <t>ように設定してあります。</t>
    </r>
    <rPh sb="4" eb="5">
      <t>ヒョウ</t>
    </rPh>
    <rPh sb="7" eb="8">
      <t>ラン</t>
    </rPh>
    <rPh sb="9" eb="13">
      <t>ミセイネンシャ</t>
    </rPh>
    <rPh sb="13" eb="15">
      <t>コウジョ</t>
    </rPh>
    <rPh sb="15" eb="16">
      <t>ガク</t>
    </rPh>
    <rPh sb="18" eb="20">
      <t>キンガク</t>
    </rPh>
    <rPh sb="26" eb="28">
      <t>ソウゾク</t>
    </rPh>
    <rPh sb="28" eb="30">
      <t>カイシ</t>
    </rPh>
    <rPh sb="30" eb="33">
      <t>ネンガッピ</t>
    </rPh>
    <rPh sb="34" eb="36">
      <t>レイワ</t>
    </rPh>
    <rPh sb="37" eb="38">
      <t>ネン</t>
    </rPh>
    <rPh sb="39" eb="42">
      <t>ガツイコウ</t>
    </rPh>
    <rPh sb="43" eb="44">
      <t>イナ</t>
    </rPh>
    <rPh sb="46" eb="48">
      <t>ジドウ</t>
    </rPh>
    <rPh sb="48" eb="50">
      <t>ハンテイ</t>
    </rPh>
    <rPh sb="53" eb="55">
      <t>タイオウ</t>
    </rPh>
    <rPh sb="57" eb="58">
      <t>ヒョウ</t>
    </rPh>
    <rPh sb="60" eb="62">
      <t>サンショウ</t>
    </rPh>
    <rPh sb="67" eb="69">
      <t>セッテイ</t>
    </rPh>
    <phoneticPr fontId="2"/>
  </si>
  <si>
    <t>https://www.nta.go.jp/publication/pamph/sozoku/shikata-sozoku2022/pdf/E06.pdf</t>
    <phoneticPr fontId="2"/>
  </si>
  <si>
    <t>提出用に（プリンタのスタンプ機能や図の挿入などの方法で）「控」の表示をするなどの方法で対応してください。</t>
    <rPh sb="0" eb="3">
      <t>テイシュツヨウ</t>
    </rPh>
    <rPh sb="14" eb="16">
      <t>キノウ</t>
    </rPh>
    <rPh sb="17" eb="18">
      <t>ズ</t>
    </rPh>
    <rPh sb="19" eb="21">
      <t>ソウニュウ</t>
    </rPh>
    <rPh sb="24" eb="26">
      <t>ホウホウ</t>
    </rPh>
    <rPh sb="29" eb="30">
      <t>ヒカエ</t>
    </rPh>
    <rPh sb="32" eb="34">
      <t>ヒョウジ</t>
    </rPh>
    <rPh sb="40" eb="42">
      <t>ホウホウ</t>
    </rPh>
    <rPh sb="43" eb="45">
      <t>タイオウ</t>
    </rPh>
    <phoneticPr fontId="2"/>
  </si>
  <si>
    <t>１表等の「控」を表示するための「図」</t>
    <rPh sb="1" eb="2">
      <t>ヒョウ</t>
    </rPh>
    <rPh sb="2" eb="3">
      <t>トウ</t>
    </rPh>
    <rPh sb="5" eb="6">
      <t>ヒカエ</t>
    </rPh>
    <rPh sb="8" eb="10">
      <t>ヒョウジ</t>
    </rPh>
    <rPh sb="16" eb="17">
      <t>ズ</t>
    </rPh>
    <phoneticPr fontId="2"/>
  </si>
  <si>
    <t>（この図を適宜コピーして使用してください）</t>
    <rPh sb="3" eb="4">
      <t>ズ</t>
    </rPh>
    <rPh sb="5" eb="7">
      <t>テキギ</t>
    </rPh>
    <rPh sb="12" eb="14">
      <t>シヨウ</t>
    </rPh>
    <phoneticPr fontId="2"/>
  </si>
  <si>
    <r>
      <t>　申告書</t>
    </r>
    <r>
      <rPr>
        <b/>
        <sz val="11"/>
        <color theme="1"/>
        <rFont val="ＭＳ Ｐゴシック"/>
        <family val="3"/>
        <charset val="128"/>
      </rPr>
      <t>１表、11・11の2表の付表1、15表</t>
    </r>
    <r>
      <rPr>
        <sz val="11"/>
        <color theme="1"/>
        <rFont val="ＭＳ Ｐゴシック"/>
        <family val="3"/>
        <charset val="128"/>
      </rPr>
      <t>（それぞれの続を含む）の「</t>
    </r>
    <r>
      <rPr>
        <sz val="11"/>
        <color rgb="FF0000FF"/>
        <rFont val="ＭＳ Ｐゴシック"/>
        <family val="3"/>
        <charset val="128"/>
      </rPr>
      <t>控</t>
    </r>
    <r>
      <rPr>
        <sz val="11"/>
        <color theme="1"/>
        <rFont val="ＭＳ Ｐゴシック"/>
        <family val="3"/>
        <charset val="128"/>
      </rPr>
      <t>」の表（シート）は用意していません。</t>
    </r>
    <rPh sb="1" eb="4">
      <t>シンコクショ</t>
    </rPh>
    <rPh sb="5" eb="6">
      <t>ヒョウ</t>
    </rPh>
    <rPh sb="22" eb="23">
      <t>ヒョウ</t>
    </rPh>
    <rPh sb="29" eb="30">
      <t>ゾク</t>
    </rPh>
    <rPh sb="31" eb="32">
      <t>フク</t>
    </rPh>
    <rPh sb="36" eb="37">
      <t>ヒカエ</t>
    </rPh>
    <rPh sb="39" eb="40">
      <t>ヒョウ</t>
    </rPh>
    <rPh sb="46" eb="48">
      <t>ヨウイ</t>
    </rPh>
    <phoneticPr fontId="2"/>
  </si>
  <si>
    <t>　　　　（①欄の「前の相続の年月日」欄は、水色の入力欄に年月日をたとえば『2013/1/1』または『H25/1/1』のように半角英数で入力します。）</t>
    <rPh sb="6" eb="7">
      <t>ラン</t>
    </rPh>
    <rPh sb="9" eb="10">
      <t>マエ</t>
    </rPh>
    <rPh sb="11" eb="13">
      <t>ソウゾク</t>
    </rPh>
    <rPh sb="14" eb="17">
      <t>ネンガッピ</t>
    </rPh>
    <rPh sb="18" eb="19">
      <t>ラン</t>
    </rPh>
    <rPh sb="21" eb="23">
      <t>ミズイロ</t>
    </rPh>
    <rPh sb="24" eb="26">
      <t>ニュウリョク</t>
    </rPh>
    <rPh sb="26" eb="27">
      <t>ラン</t>
    </rPh>
    <rPh sb="28" eb="31">
      <t>ネンガッピ</t>
    </rPh>
    <rPh sb="67" eb="69">
      <t>ニュウリョク</t>
    </rPh>
    <phoneticPr fontId="2"/>
  </si>
  <si>
    <t>https://www.nta.go.jp/publication/pamph/sozoku/shikata-sozoku2022/index.htm</t>
    <phoneticPr fontId="2"/>
  </si>
  <si>
    <t>１表等の「控」を表示するための「図」</t>
    <phoneticPr fontId="2"/>
  </si>
  <si>
    <t>（この図を適宜コピーして使用してください）</t>
    <phoneticPr fontId="2"/>
  </si>
  <si>
    <r>
      <t>※相続開始年月日及び生年月日は『</t>
    </r>
    <r>
      <rPr>
        <sz val="10"/>
        <color rgb="FF3333CC"/>
        <rFont val="ＭＳ Ｐゴシック"/>
        <family val="3"/>
        <charset val="128"/>
      </rPr>
      <t>2022/5/1</t>
    </r>
    <r>
      <rPr>
        <sz val="10"/>
        <rFont val="ＭＳ Ｐゴシック"/>
        <family val="3"/>
        <charset val="128"/>
      </rPr>
      <t>』または『</t>
    </r>
    <r>
      <rPr>
        <sz val="10"/>
        <color rgb="FF3333CC"/>
        <rFont val="ＭＳ Ｐゴシック"/>
        <family val="3"/>
        <charset val="128"/>
      </rPr>
      <t>H31/1/1</t>
    </r>
    <r>
      <rPr>
        <sz val="10"/>
        <rFont val="ＭＳ Ｐゴシック"/>
        <family val="3"/>
        <charset val="128"/>
      </rPr>
      <t>』・『</t>
    </r>
    <r>
      <rPr>
        <sz val="10"/>
        <color rgb="FF0000FF"/>
        <rFont val="ＭＳ Ｐゴシック"/>
        <family val="3"/>
        <charset val="128"/>
      </rPr>
      <t>R4/5/1</t>
    </r>
    <r>
      <rPr>
        <sz val="10"/>
        <rFont val="ＭＳ Ｐゴシック"/>
        <family val="3"/>
        <charset val="128"/>
      </rPr>
      <t>』のように入力してください （半角英数）</t>
    </r>
    <rPh sb="1" eb="3">
      <t>ソウゾク</t>
    </rPh>
    <rPh sb="3" eb="5">
      <t>カイシ</t>
    </rPh>
    <rPh sb="5" eb="8">
      <t>ネンガッピ</t>
    </rPh>
    <rPh sb="8" eb="9">
      <t>オヨ</t>
    </rPh>
    <rPh sb="10" eb="12">
      <t>セイネン</t>
    </rPh>
    <rPh sb="12" eb="14">
      <t>ガッピ</t>
    </rPh>
    <rPh sb="50" eb="52">
      <t>ニュウリョク</t>
    </rPh>
    <rPh sb="60" eb="62">
      <t>ハンカク</t>
    </rPh>
    <rPh sb="62" eb="64">
      <t>エイスウ</t>
    </rPh>
    <phoneticPr fontId="2"/>
  </si>
  <si>
    <r>
      <rPr>
        <b/>
        <sz val="12"/>
        <color rgb="FF3333CC"/>
        <rFont val="ＭＳ Ｐゴシック"/>
        <family val="3"/>
        <charset val="128"/>
      </rPr>
      <t>⑦’６表（４年４月以降用）へ</t>
    </r>
    <r>
      <rPr>
        <sz val="12"/>
        <rFont val="ＭＳ Ｐゴシック"/>
        <family val="3"/>
        <charset val="128"/>
      </rPr>
      <t>　</t>
    </r>
    <r>
      <rPr>
        <sz val="10"/>
        <color rgb="FF339933"/>
        <rFont val="ＭＳ Ｐゴシック"/>
        <family val="3"/>
        <charset val="128"/>
      </rPr>
      <t>（未成年者控除又は障害者控除の対象者がある場合のみ）</t>
    </r>
    <rPh sb="3" eb="4">
      <t>ヒョウ</t>
    </rPh>
    <rPh sb="6" eb="7">
      <t>ネン</t>
    </rPh>
    <rPh sb="8" eb="12">
      <t>ガツイコウヨウ</t>
    </rPh>
    <rPh sb="16" eb="20">
      <t>ミセイネンシャ</t>
    </rPh>
    <rPh sb="20" eb="22">
      <t>コウジョ</t>
    </rPh>
    <rPh sb="22" eb="23">
      <t>マタ</t>
    </rPh>
    <rPh sb="24" eb="27">
      <t>ショウガイシャ</t>
    </rPh>
    <rPh sb="27" eb="29">
      <t>コウジョ</t>
    </rPh>
    <rPh sb="30" eb="32">
      <t>タイショウ</t>
    </rPh>
    <rPh sb="32" eb="33">
      <t>シャ</t>
    </rPh>
    <rPh sb="36" eb="38">
      <t>バアイ</t>
    </rPh>
    <phoneticPr fontId="2"/>
  </si>
  <si>
    <t>　　※相続開始が令和４年４月以降の場合は、こちらの表を使用します（付表も同じ）。</t>
    <rPh sb="3" eb="7">
      <t>ソウゾクカイシ</t>
    </rPh>
    <rPh sb="8" eb="10">
      <t>レイワ</t>
    </rPh>
    <rPh sb="11" eb="12">
      <t>ネン</t>
    </rPh>
    <rPh sb="13" eb="14">
      <t>ガツ</t>
    </rPh>
    <rPh sb="14" eb="16">
      <t>イコウ</t>
    </rPh>
    <rPh sb="17" eb="19">
      <t>バアイ</t>
    </rPh>
    <rPh sb="25" eb="26">
      <t>ヒョウ</t>
    </rPh>
    <rPh sb="27" eb="29">
      <t>シヨウ</t>
    </rPh>
    <rPh sb="33" eb="35">
      <t>フヒョウ</t>
    </rPh>
    <rPh sb="36" eb="37">
      <t>オナ</t>
    </rPh>
    <phoneticPr fontId="2"/>
  </si>
  <si>
    <t>うちに、満18歳　にならない人がいる場合に記入します。</t>
    <rPh sb="4" eb="5">
      <t>マン</t>
    </rPh>
    <rPh sb="7" eb="8">
      <t>サイ</t>
    </rPh>
    <rPh sb="14" eb="15">
      <t>ヒト</t>
    </rPh>
    <rPh sb="18" eb="20">
      <t>バアイ</t>
    </rPh>
    <rPh sb="21" eb="23">
      <t>キニュウ</t>
    </rPh>
    <phoneticPr fontId="2"/>
  </si>
  <si>
    <t>10万円×(18歳-</t>
    <rPh sb="2" eb="4">
      <t>マンエン</t>
    </rPh>
    <rPh sb="8" eb="9">
      <t>サイ</t>
    </rPh>
    <phoneticPr fontId="2"/>
  </si>
  <si>
    <t>1　令和4年3月31日以前は、「20歳」となります。</t>
    <rPh sb="2" eb="4">
      <t>レイワ</t>
    </rPh>
    <rPh sb="5" eb="6">
      <t>ネン</t>
    </rPh>
    <rPh sb="7" eb="8">
      <t>ガツ</t>
    </rPh>
    <rPh sb="10" eb="11">
      <t>ニチ</t>
    </rPh>
    <rPh sb="11" eb="13">
      <t>イゼン</t>
    </rPh>
    <rPh sb="18" eb="19">
      <t>サイ</t>
    </rPh>
    <phoneticPr fontId="2"/>
  </si>
  <si>
    <t>第６表（令4.7）</t>
    <rPh sb="0" eb="1">
      <t>ダイ</t>
    </rPh>
    <rPh sb="2" eb="3">
      <t>ヒョウ</t>
    </rPh>
    <rPh sb="4" eb="5">
      <t>レイ</t>
    </rPh>
    <phoneticPr fontId="2"/>
  </si>
  <si>
    <t>（令和４年４月分以降用）</t>
    <rPh sb="1" eb="3">
      <t>レイワ</t>
    </rPh>
    <rPh sb="4" eb="5">
      <t>ネン</t>
    </rPh>
    <rPh sb="6" eb="7">
      <t>ガツ</t>
    </rPh>
    <rPh sb="7" eb="8">
      <t>ブン</t>
    </rPh>
    <phoneticPr fontId="2"/>
  </si>
  <si>
    <t>https://www.nta.go.jp/taxes/tetsuzuki/shinsei/annai/sozoku-zoyo/annai/r04pdf/C15.pdf</t>
    <phoneticPr fontId="2"/>
  </si>
  <si>
    <t>第２表（令4.7）</t>
    <rPh sb="0" eb="1">
      <t>ダイ</t>
    </rPh>
    <rPh sb="2" eb="3">
      <t>ヒョウ</t>
    </rPh>
    <rPh sb="4" eb="5">
      <t>レイ</t>
    </rPh>
    <phoneticPr fontId="2"/>
  </si>
  <si>
    <t>第15表（令4.7）</t>
    <rPh sb="5" eb="6">
      <t>レイ</t>
    </rPh>
    <phoneticPr fontId="2"/>
  </si>
  <si>
    <t>第15表(続)（令4.7）</t>
    <rPh sb="5" eb="6">
      <t>ゾク</t>
    </rPh>
    <phoneticPr fontId="2"/>
  </si>
  <si>
    <t>第１表 （令4.7）</t>
    <rPh sb="0" eb="1">
      <t>ダイ</t>
    </rPh>
    <rPh sb="2" eb="3">
      <t>ヒョウ</t>
    </rPh>
    <rPh sb="5" eb="6">
      <t>レイ</t>
    </rPh>
    <phoneticPr fontId="2"/>
  </si>
  <si>
    <t>第１表(続) （令4.7）</t>
    <rPh sb="0" eb="1">
      <t>ダイ</t>
    </rPh>
    <rPh sb="2" eb="3">
      <t>ヒョウ</t>
    </rPh>
    <rPh sb="4" eb="5">
      <t>ゾク</t>
    </rPh>
    <rPh sb="8" eb="9">
      <t>レイ</t>
    </rPh>
    <phoneticPr fontId="2"/>
  </si>
  <si>
    <t>第４表（令4.7）</t>
    <rPh sb="4" eb="5">
      <t>レイ</t>
    </rPh>
    <phoneticPr fontId="2"/>
  </si>
  <si>
    <t>第４表の付表（令4.7）</t>
    <rPh sb="4" eb="6">
      <t>フヒョウ</t>
    </rPh>
    <rPh sb="7" eb="8">
      <t>レイ</t>
    </rPh>
    <phoneticPr fontId="2"/>
  </si>
  <si>
    <t>第４表の２（令4.7）</t>
    <rPh sb="0" eb="1">
      <t>ダイ</t>
    </rPh>
    <rPh sb="2" eb="3">
      <t>ヒョウ</t>
    </rPh>
    <rPh sb="6" eb="7">
      <t>レイ</t>
    </rPh>
    <phoneticPr fontId="2"/>
  </si>
  <si>
    <t>https://www.nta.go.jp/taxes/tetsuzuki/shinsei/annai/sozoku-zoyo/annai/r04pdf/C16.pdf</t>
    <phoneticPr fontId="2"/>
  </si>
  <si>
    <t>第５表（令4.7）</t>
    <rPh sb="0" eb="1">
      <t>ダイ</t>
    </rPh>
    <rPh sb="2" eb="3">
      <t>ヒョウ</t>
    </rPh>
    <rPh sb="4" eb="5">
      <t>レイ</t>
    </rPh>
    <phoneticPr fontId="2"/>
  </si>
  <si>
    <t>第７表（令4.7）</t>
    <rPh sb="0" eb="1">
      <t>ダイ</t>
    </rPh>
    <rPh sb="2" eb="3">
      <t>オモテ</t>
    </rPh>
    <rPh sb="4" eb="5">
      <t>レイ</t>
    </rPh>
    <phoneticPr fontId="2"/>
  </si>
  <si>
    <t>第９表 (令4.7)</t>
    <rPh sb="0" eb="1">
      <t>ダイ</t>
    </rPh>
    <rPh sb="2" eb="3">
      <t>ヒョウ</t>
    </rPh>
    <rPh sb="5" eb="6">
      <t>レイ</t>
    </rPh>
    <phoneticPr fontId="2"/>
  </si>
  <si>
    <t>第10表 (令4.7)</t>
    <rPh sb="0" eb="1">
      <t>ダイ</t>
    </rPh>
    <rPh sb="3" eb="4">
      <t>ヒョウ</t>
    </rPh>
    <rPh sb="6" eb="7">
      <t>レイ</t>
    </rPh>
    <phoneticPr fontId="2"/>
  </si>
  <si>
    <t>第11表(令4.7)</t>
    <rPh sb="0" eb="1">
      <t>ダイ</t>
    </rPh>
    <rPh sb="3" eb="4">
      <t>ヒョウ</t>
    </rPh>
    <rPh sb="5" eb="6">
      <t>レイ</t>
    </rPh>
    <phoneticPr fontId="2"/>
  </si>
  <si>
    <t>第11の２表 (令4.7)</t>
    <rPh sb="8" eb="9">
      <t>レイ</t>
    </rPh>
    <phoneticPr fontId="2"/>
  </si>
  <si>
    <t>第11・11の２表の付表１（令4.7）</t>
    <rPh sb="0" eb="1">
      <t>ダイ</t>
    </rPh>
    <rPh sb="8" eb="9">
      <t>ヒョウ</t>
    </rPh>
    <rPh sb="10" eb="12">
      <t>フヒョウ</t>
    </rPh>
    <rPh sb="14" eb="15">
      <t>レイ</t>
    </rPh>
    <phoneticPr fontId="2"/>
  </si>
  <si>
    <t>第11・11の２表の付表１（続）（令4.7）</t>
    <rPh sb="0" eb="1">
      <t>ダイ</t>
    </rPh>
    <rPh sb="8" eb="9">
      <t>ヒョウ</t>
    </rPh>
    <rPh sb="10" eb="12">
      <t>フヒョウ</t>
    </rPh>
    <rPh sb="14" eb="15">
      <t>ゾク</t>
    </rPh>
    <rPh sb="17" eb="18">
      <t>レイ</t>
    </rPh>
    <phoneticPr fontId="2"/>
  </si>
  <si>
    <t>第11・11の２表の付表１（別表１）（令4.7）</t>
    <rPh sb="0" eb="1">
      <t>ダイ</t>
    </rPh>
    <rPh sb="8" eb="9">
      <t>ヒョウ</t>
    </rPh>
    <rPh sb="10" eb="12">
      <t>フヒョウ</t>
    </rPh>
    <rPh sb="14" eb="16">
      <t>ベッピョウ</t>
    </rPh>
    <rPh sb="19" eb="20">
      <t>レイ</t>
    </rPh>
    <phoneticPr fontId="2"/>
  </si>
  <si>
    <t>第11・11の２表の付表１（別表１の２）（令4.7）</t>
    <rPh sb="0" eb="1">
      <t>ダイ</t>
    </rPh>
    <rPh sb="8" eb="9">
      <t>ヒョウ</t>
    </rPh>
    <rPh sb="10" eb="12">
      <t>フヒョウ</t>
    </rPh>
    <rPh sb="14" eb="16">
      <t>ベッピョウ</t>
    </rPh>
    <rPh sb="21" eb="22">
      <t>レイ</t>
    </rPh>
    <phoneticPr fontId="2"/>
  </si>
  <si>
    <t>https://www.nta.go.jp/taxes/tetsuzuki/shinsei/annai/sozoku-zoyo/annai/r04pdf/C54.pdf</t>
    <phoneticPr fontId="2"/>
  </si>
  <si>
    <t>（令4．７）</t>
    <phoneticPr fontId="2"/>
  </si>
  <si>
    <t>第11・11の２表の付表２（令4.7）</t>
    <rPh sb="0" eb="1">
      <t>ダイ</t>
    </rPh>
    <rPh sb="8" eb="9">
      <t>ヒョウ</t>
    </rPh>
    <rPh sb="10" eb="12">
      <t>フヒョウ</t>
    </rPh>
    <rPh sb="14" eb="15">
      <t>レイ</t>
    </rPh>
    <phoneticPr fontId="2"/>
  </si>
  <si>
    <t>https://www.nta.go.jp/taxes/tetsuzuki/shinsei/annai/sozoku-zoyo/annai/r04pdf/C56.pdf</t>
    <phoneticPr fontId="2"/>
  </si>
  <si>
    <t>第11・11の２表の付表２の２（令4.7）</t>
    <rPh sb="0" eb="1">
      <t>ダイ</t>
    </rPh>
    <rPh sb="8" eb="9">
      <t>ヒョウ</t>
    </rPh>
    <rPh sb="10" eb="12">
      <t>フヒョウ</t>
    </rPh>
    <rPh sb="16" eb="17">
      <t>レイ</t>
    </rPh>
    <phoneticPr fontId="2"/>
  </si>
  <si>
    <t>https://www.nta.go.jp/taxes/tetsuzuki/shinsei/annai/sozoku-zoyo/annai/r04pdf/C57.pdf</t>
    <phoneticPr fontId="2"/>
  </si>
  <si>
    <t>第13表(令4.7)</t>
    <rPh sb="0" eb="1">
      <t>ダイ</t>
    </rPh>
    <rPh sb="3" eb="4">
      <t>ヒョウ</t>
    </rPh>
    <rPh sb="5" eb="6">
      <t>レイ</t>
    </rPh>
    <phoneticPr fontId="2"/>
  </si>
  <si>
    <t>第14表（令4.7）</t>
    <rPh sb="5" eb="6">
      <t>レイ</t>
    </rPh>
    <phoneticPr fontId="2"/>
  </si>
  <si>
    <r>
      <t xml:space="preserve">このファイルは令和４年分の相続税の申告書作成に使用するものです。
</t>
    </r>
    <r>
      <rPr>
        <sz val="11"/>
        <color rgb="FF0000FF"/>
        <rFont val="ＭＳ Ｐゴシック"/>
        <family val="3"/>
        <charset val="128"/>
      </rPr>
      <t>（令和３年以前分の申告には使用できません。）
（令和５年分の申告には「令和５年以降用」を使用してください。第１表ほかが変更されています。）</t>
    </r>
    <rPh sb="7" eb="9">
      <t>レイワ</t>
    </rPh>
    <rPh sb="10" eb="11">
      <t>ネン</t>
    </rPh>
    <rPh sb="11" eb="12">
      <t>ブン</t>
    </rPh>
    <rPh sb="13" eb="16">
      <t>ソウゾクゼイ</t>
    </rPh>
    <rPh sb="17" eb="19">
      <t>シンコク</t>
    </rPh>
    <rPh sb="19" eb="20">
      <t>ショ</t>
    </rPh>
    <rPh sb="20" eb="22">
      <t>サクセイ</t>
    </rPh>
    <rPh sb="23" eb="25">
      <t>シヨウ</t>
    </rPh>
    <phoneticPr fontId="2"/>
  </si>
  <si>
    <t>特定事業用資産等についての課税価格の計算明細書</t>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</si>
</sst>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Red]\-#,##0.0"/>
    <numFmt numFmtId="177" formatCode="[$-411]ggge&quot;年&quot;m&quot;月&quot;d&quot;日&quot;;@"/>
    <numFmt numFmtId="178" formatCode="[$-411]ggge"/>
    <numFmt numFmtId="179" formatCode="m"/>
    <numFmt numFmtId="180" formatCode="d"/>
    <numFmt numFmtId="181" formatCode="0.0000000000"/>
    <numFmt numFmtId="182" formatCode="#,##0.00000000;[Red]\-#,##0.00000000"/>
    <numFmt numFmtId="183" formatCode="&quot;= &quot;#,##0;\-#,##0"/>
    <numFmt numFmtId="184" formatCode="0.000000"/>
    <numFmt numFmtId="185" formatCode="0.00000000"/>
    <numFmt numFmtId="186" formatCode="0.000_ "/>
    <numFmt numFmtId="187" formatCode="0.00000000000"/>
    <numFmt numFmtId="188" formatCode="&quot;(&quot;#,##0&quot;)&quot;;\-#,##0"/>
    <numFmt numFmtId="189" formatCode="&quot;｟&quot;#,##0&quot;｠&quot;;\-#,##0"/>
    <numFmt numFmtId="190" formatCode="&quot;【&quot;#,##0&quot;】&quot;;\-#,##0"/>
    <numFmt numFmtId="191" formatCode="#,##0;&quot;▲ &quot;#,##0"/>
    <numFmt numFmtId="192" formatCode="0.0"/>
    <numFmt numFmtId="193" formatCode="0_);[Red]\(0\)"/>
  </numFmts>
  <fonts count="288">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b/>
      <sz val="8"/>
      <name val="ＭＳ Ｐゴシック"/>
      <family val="3"/>
      <charset val="128"/>
    </font>
    <font>
      <b/>
      <sz val="11"/>
      <name val="ＭＳ Ｐゴシック"/>
      <family val="3"/>
      <charset val="128"/>
    </font>
    <font>
      <sz val="8"/>
      <name val="ＭＳ 明朝"/>
      <family val="1"/>
      <charset val="128"/>
    </font>
    <font>
      <sz val="11"/>
      <name val="ＭＳ 明朝"/>
      <family val="1"/>
      <charset val="128"/>
    </font>
    <font>
      <sz val="7"/>
      <name val="ＭＳ 明朝"/>
      <family val="1"/>
      <charset val="128"/>
    </font>
    <font>
      <sz val="5"/>
      <name val="ＭＳ 明朝"/>
      <family val="1"/>
      <charset val="128"/>
    </font>
    <font>
      <sz val="14"/>
      <name val="ＭＳ 明朝"/>
      <family val="1"/>
      <charset val="128"/>
    </font>
    <font>
      <sz val="6"/>
      <name val="ＭＳ 明朝"/>
      <family val="1"/>
      <charset val="128"/>
    </font>
    <font>
      <sz val="12"/>
      <name val="ＭＳ 明朝"/>
      <family val="1"/>
      <charset val="128"/>
    </font>
    <font>
      <sz val="6.5"/>
      <name val="ＭＳ 明朝"/>
      <family val="1"/>
      <charset val="128"/>
    </font>
    <font>
      <sz val="9"/>
      <name val="ＭＳ 明朝"/>
      <family val="1"/>
      <charset val="128"/>
    </font>
    <font>
      <b/>
      <sz val="9"/>
      <name val="ＭＳ 明朝"/>
      <family val="1"/>
      <charset val="128"/>
    </font>
    <font>
      <b/>
      <sz val="11"/>
      <name val="ＭＳ 明朝"/>
      <family val="1"/>
      <charset val="128"/>
    </font>
    <font>
      <sz val="16"/>
      <name val="ＭＳ ゴシック"/>
      <family val="3"/>
      <charset val="128"/>
    </font>
    <font>
      <sz val="7"/>
      <name val="ＭＳ ゴシック"/>
      <family val="3"/>
      <charset val="128"/>
    </font>
    <font>
      <b/>
      <sz val="7"/>
      <name val="ＭＳ ゴシック"/>
      <family val="3"/>
      <charset val="128"/>
    </font>
    <font>
      <sz val="7.5"/>
      <name val="ＭＳ 明朝"/>
      <family val="1"/>
      <charset val="128"/>
    </font>
    <font>
      <b/>
      <sz val="10"/>
      <name val="ＭＳ ゴシック"/>
      <family val="3"/>
      <charset val="128"/>
    </font>
    <font>
      <b/>
      <sz val="9"/>
      <name val="ＭＳ ゴシック"/>
      <family val="3"/>
      <charset val="128"/>
    </font>
    <font>
      <b/>
      <sz val="11"/>
      <name val="ＭＳ ゴシック"/>
      <family val="3"/>
      <charset val="128"/>
    </font>
    <font>
      <b/>
      <sz val="10"/>
      <name val="ＭＳ 明朝"/>
      <family val="1"/>
      <charset val="128"/>
    </font>
    <font>
      <sz val="10"/>
      <name val="ＭＳ 明朝"/>
      <family val="1"/>
      <charset val="128"/>
    </font>
    <font>
      <sz val="6"/>
      <color indexed="14"/>
      <name val="ＭＳ 明朝"/>
      <family val="1"/>
      <charset val="128"/>
    </font>
    <font>
      <sz val="6.5"/>
      <name val="ＭＳ Ｐゴシック"/>
      <family val="3"/>
      <charset val="128"/>
    </font>
    <font>
      <sz val="7"/>
      <color indexed="16"/>
      <name val="ＭＳ 明朝"/>
      <family val="1"/>
      <charset val="128"/>
    </font>
    <font>
      <b/>
      <sz val="8"/>
      <name val="ＭＳ ゴシック"/>
      <family val="3"/>
      <charset val="128"/>
    </font>
    <font>
      <sz val="9"/>
      <name val="ＭＳ Ｐ明朝"/>
      <family val="1"/>
      <charset val="128"/>
    </font>
    <font>
      <sz val="16"/>
      <name val="ＭＳ 明朝"/>
      <family val="1"/>
      <charset val="128"/>
    </font>
    <font>
      <b/>
      <sz val="8"/>
      <name val="ＭＳ 明朝"/>
      <family val="1"/>
      <charset val="128"/>
    </font>
    <font>
      <sz val="7"/>
      <name val="ＭＳ Ｐ明朝"/>
      <family val="1"/>
      <charset val="128"/>
    </font>
    <font>
      <sz val="8"/>
      <name val="ＭＳ ゴシック"/>
      <family val="3"/>
      <charset val="128"/>
    </font>
    <font>
      <b/>
      <sz val="7"/>
      <name val="ＭＳ 明朝"/>
      <family val="1"/>
      <charset val="128"/>
    </font>
    <font>
      <sz val="12"/>
      <color indexed="8"/>
      <name val="ＭＳ Ｐゴシック"/>
      <family val="3"/>
      <charset val="128"/>
    </font>
    <font>
      <sz val="8"/>
      <color indexed="8"/>
      <name val="ＭＳ 明朝"/>
      <family val="1"/>
      <charset val="128"/>
    </font>
    <font>
      <sz val="6"/>
      <color indexed="8"/>
      <name val="ＭＳ 明朝"/>
      <family val="1"/>
      <charset val="128"/>
    </font>
    <font>
      <sz val="8.5"/>
      <color indexed="8"/>
      <name val="ＭＳ ゴシック"/>
      <family val="3"/>
      <charset val="128"/>
    </font>
    <font>
      <sz val="7"/>
      <color indexed="8"/>
      <name val="ＭＳ 明朝"/>
      <family val="1"/>
      <charset val="128"/>
    </font>
    <font>
      <sz val="6.5"/>
      <color indexed="8"/>
      <name val="ＭＳ 明朝"/>
      <family val="1"/>
      <charset val="128"/>
    </font>
    <font>
      <sz val="6"/>
      <color indexed="8"/>
      <name val="ＭＳ ゴシック"/>
      <family val="3"/>
      <charset val="128"/>
    </font>
    <font>
      <sz val="4"/>
      <color indexed="8"/>
      <name val="ＭＳ 明朝"/>
      <family val="1"/>
      <charset val="128"/>
    </font>
    <font>
      <sz val="5"/>
      <color indexed="8"/>
      <name val="ＭＳ 明朝"/>
      <family val="1"/>
      <charset val="128"/>
    </font>
    <font>
      <sz val="12"/>
      <color indexed="14"/>
      <name val="ＭＳ Ｐゴシック"/>
      <family val="3"/>
      <charset val="128"/>
    </font>
    <font>
      <sz val="6"/>
      <color indexed="8"/>
      <name val="ＭＳ Ｐゴシック"/>
      <family val="3"/>
      <charset val="128"/>
    </font>
    <font>
      <sz val="6.5"/>
      <name val="ＭＳ Ｐ明朝"/>
      <family val="1"/>
      <charset val="128"/>
    </font>
    <font>
      <b/>
      <sz val="9"/>
      <name val="ＭＳ Ｐゴシック"/>
      <family val="3"/>
      <charset val="128"/>
    </font>
    <font>
      <sz val="5"/>
      <color indexed="14"/>
      <name val="ＭＳ 明朝"/>
      <family val="1"/>
      <charset val="128"/>
    </font>
    <font>
      <b/>
      <sz val="10"/>
      <name val="ＭＳ Ｐゴシック"/>
      <family val="3"/>
      <charset val="128"/>
    </font>
    <font>
      <sz val="10"/>
      <name val="ＭＳ Ｐゴシック"/>
      <family val="3"/>
      <charset val="128"/>
    </font>
    <font>
      <b/>
      <sz val="7.5"/>
      <name val="ＭＳ Ｐゴシック"/>
      <family val="3"/>
      <charset val="128"/>
    </font>
    <font>
      <sz val="7"/>
      <name val="ＭＳ Ｐゴシック"/>
      <family val="3"/>
      <charset val="128"/>
    </font>
    <font>
      <sz val="5.5"/>
      <name val="ＭＳ 明朝"/>
      <family val="1"/>
      <charset val="128"/>
    </font>
    <font>
      <sz val="7.5"/>
      <color indexed="14"/>
      <name val="ＭＳ 明朝"/>
      <family val="1"/>
      <charset val="128"/>
    </font>
    <font>
      <sz val="9"/>
      <name val="ＭＳ Ｐゴシック"/>
      <family val="3"/>
      <charset val="128"/>
    </font>
    <font>
      <sz val="7"/>
      <color indexed="8"/>
      <name val="ＭＳ ゴシック"/>
      <family val="3"/>
      <charset val="128"/>
    </font>
    <font>
      <sz val="8"/>
      <color indexed="8"/>
      <name val="ＭＳ ゴシック"/>
      <family val="3"/>
      <charset val="128"/>
    </font>
    <font>
      <sz val="5"/>
      <color indexed="8"/>
      <name val="ＭＳ ゴシック"/>
      <family val="3"/>
      <charset val="128"/>
    </font>
    <font>
      <b/>
      <sz val="7"/>
      <color indexed="8"/>
      <name val="ＭＳ ゴシック"/>
      <family val="3"/>
      <charset val="128"/>
    </font>
    <font>
      <sz val="8"/>
      <name val="ＭＳ Ｐ明朝"/>
      <family val="1"/>
      <charset val="128"/>
    </font>
    <font>
      <sz val="6"/>
      <color indexed="37"/>
      <name val="ＭＳ 明朝"/>
      <family val="1"/>
      <charset val="128"/>
    </font>
    <font>
      <sz val="7"/>
      <color indexed="53"/>
      <name val="ＭＳ 明朝"/>
      <family val="1"/>
      <charset val="128"/>
    </font>
    <font>
      <sz val="7"/>
      <color indexed="37"/>
      <name val="ＭＳ 明朝"/>
      <family val="1"/>
      <charset val="128"/>
    </font>
    <font>
      <sz val="10"/>
      <color indexed="8"/>
      <name val="ＭＳ 明朝"/>
      <family val="1"/>
      <charset val="128"/>
    </font>
    <font>
      <sz val="5"/>
      <color indexed="8"/>
      <name val="ＭＳ 明朝"/>
      <family val="1"/>
      <charset val="128"/>
    </font>
    <font>
      <sz val="6"/>
      <color indexed="8"/>
      <name val="ＭＳ 明朝"/>
      <family val="1"/>
      <charset val="128"/>
    </font>
    <font>
      <sz val="6.5"/>
      <color indexed="37"/>
      <name val="ＭＳ 明朝"/>
      <family val="1"/>
      <charset val="128"/>
    </font>
    <font>
      <sz val="5.5"/>
      <color indexed="8"/>
      <name val="ＭＳ 明朝"/>
      <family val="1"/>
      <charset val="128"/>
    </font>
    <font>
      <b/>
      <sz val="9"/>
      <color indexed="8"/>
      <name val="ＭＳ ゴシック"/>
      <family val="3"/>
      <charset val="128"/>
    </font>
    <font>
      <sz val="9"/>
      <color indexed="8"/>
      <name val="ＭＳ 明朝"/>
      <family val="1"/>
      <charset val="128"/>
    </font>
    <font>
      <sz val="6"/>
      <color indexed="8"/>
      <name val="ＭＳ ゴシック"/>
      <family val="3"/>
      <charset val="128"/>
    </font>
    <font>
      <sz val="8"/>
      <color indexed="8"/>
      <name val="ＭＳ ゴシック"/>
      <family val="3"/>
      <charset val="128"/>
    </font>
    <font>
      <b/>
      <sz val="9"/>
      <color indexed="16"/>
      <name val="ＭＳ 明朝"/>
      <family val="1"/>
      <charset val="128"/>
    </font>
    <font>
      <sz val="4"/>
      <color indexed="8"/>
      <name val="ＭＳ 明朝"/>
      <family val="1"/>
      <charset val="128"/>
    </font>
    <font>
      <sz val="9"/>
      <color indexed="8"/>
      <name val="ＭＳ ゴシック"/>
      <family val="3"/>
      <charset val="128"/>
    </font>
    <font>
      <b/>
      <sz val="8"/>
      <color indexed="16"/>
      <name val="ＭＳ 明朝"/>
      <family val="1"/>
      <charset val="128"/>
    </font>
    <font>
      <sz val="5"/>
      <color indexed="14"/>
      <name val="ＭＳ 明朝"/>
      <family val="1"/>
      <charset val="128"/>
    </font>
    <font>
      <sz val="11"/>
      <color indexed="8"/>
      <name val="ＭＳ Ｐゴシック"/>
      <family val="3"/>
      <charset val="128"/>
    </font>
    <font>
      <sz val="12"/>
      <color indexed="16"/>
      <name val="ＭＳ Ｐゴシック"/>
      <family val="3"/>
      <charset val="128"/>
    </font>
    <font>
      <sz val="9"/>
      <color indexed="8"/>
      <name val="ＭＳ Ｐゴシック"/>
      <family val="3"/>
      <charset val="128"/>
    </font>
    <font>
      <sz val="9.5"/>
      <color indexed="8"/>
      <name val="ＭＳ ゴシック"/>
      <family val="3"/>
      <charset val="128"/>
    </font>
    <font>
      <b/>
      <sz val="16"/>
      <name val="ＭＳ ゴシック"/>
      <family val="3"/>
      <charset val="128"/>
    </font>
    <font>
      <sz val="9"/>
      <name val="ＭＳ ゴシック"/>
      <family val="3"/>
      <charset val="128"/>
    </font>
    <font>
      <b/>
      <sz val="10"/>
      <color indexed="10"/>
      <name val="ＭＳ Ｐゴシック"/>
      <family val="3"/>
      <charset val="128"/>
    </font>
    <font>
      <sz val="12"/>
      <name val="Arial"/>
      <family val="2"/>
    </font>
    <font>
      <b/>
      <sz val="9"/>
      <color indexed="10"/>
      <name val="ＭＳ Ｐゴシック"/>
      <family val="3"/>
      <charset val="128"/>
    </font>
    <font>
      <b/>
      <sz val="16"/>
      <name val="ＭＳ 明朝"/>
      <family val="1"/>
      <charset val="128"/>
    </font>
    <font>
      <sz val="13"/>
      <name val="ＭＳ 明朝"/>
      <family val="1"/>
      <charset val="128"/>
    </font>
    <font>
      <sz val="6.5"/>
      <name val="ＭＳ ゴシック"/>
      <family val="3"/>
      <charset val="128"/>
    </font>
    <font>
      <sz val="4.5"/>
      <name val="ＭＳ 明朝"/>
      <family val="1"/>
      <charset val="128"/>
    </font>
    <font>
      <sz val="12"/>
      <color theme="1"/>
      <name val="ＭＳ Ｐゴシック"/>
      <family val="3"/>
      <charset val="128"/>
      <scheme val="major"/>
    </font>
    <font>
      <sz val="5.5"/>
      <color rgb="FF000000"/>
      <name val="ＭＳ 明朝"/>
      <family val="1"/>
      <charset val="128"/>
    </font>
    <font>
      <b/>
      <sz val="7"/>
      <name val="ＭＳ Ｐゴシック"/>
      <family val="3"/>
      <charset val="128"/>
    </font>
    <font>
      <sz val="12"/>
      <name val="ＭＳ Ｐゴシック"/>
      <family val="3"/>
      <charset val="128"/>
    </font>
    <font>
      <b/>
      <sz val="18"/>
      <name val="ＭＳ 明朝"/>
      <family val="1"/>
      <charset val="128"/>
    </font>
    <font>
      <sz val="8.5"/>
      <name val="ＭＳ 明朝"/>
      <family val="1"/>
      <charset val="128"/>
    </font>
    <font>
      <sz val="9.5"/>
      <name val="ＭＳ 明朝"/>
      <family val="1"/>
      <charset val="128"/>
    </font>
    <font>
      <sz val="10"/>
      <name val="ＭＳ Ｐ明朝"/>
      <family val="1"/>
      <charset val="128"/>
    </font>
    <font>
      <sz val="16"/>
      <name val="ＭＳ Ｐゴシック"/>
      <family val="3"/>
      <charset val="128"/>
    </font>
    <font>
      <sz val="10"/>
      <name val="ＭＳ ゴシック"/>
      <family val="3"/>
      <charset val="128"/>
    </font>
    <font>
      <sz val="4"/>
      <name val="ＭＳ 明朝"/>
      <family val="1"/>
      <charset val="128"/>
    </font>
    <font>
      <sz val="5"/>
      <name val="ＭＳ Ｐゴシック"/>
      <family val="3"/>
      <charset val="128"/>
    </font>
    <font>
      <sz val="5.5"/>
      <color indexed="8"/>
      <name val="ＭＳ Ｐゴシック"/>
      <family val="3"/>
      <charset val="128"/>
    </font>
    <font>
      <sz val="8.5"/>
      <color rgb="FF534121"/>
      <name val="ＭＳ 明朝"/>
      <family val="1"/>
      <charset val="128"/>
    </font>
    <font>
      <sz val="7"/>
      <color rgb="FF534121"/>
      <name val="ＭＳ 明朝"/>
      <family val="1"/>
      <charset val="128"/>
    </font>
    <font>
      <sz val="5.5"/>
      <color indexed="14"/>
      <name val="ＭＳ 明朝"/>
      <family val="1"/>
      <charset val="128"/>
    </font>
    <font>
      <sz val="6"/>
      <color rgb="FFFF00FF"/>
      <name val="ＭＳ 明朝"/>
      <family val="1"/>
      <charset val="128"/>
    </font>
    <font>
      <sz val="7"/>
      <color rgb="FFFF6600"/>
      <name val="ＭＳ 明朝"/>
      <family val="1"/>
      <charset val="128"/>
    </font>
    <font>
      <sz val="8"/>
      <color rgb="FFFF6600"/>
      <name val="ＭＳ 明朝"/>
      <family val="1"/>
      <charset val="128"/>
    </font>
    <font>
      <sz val="4.5"/>
      <color indexed="8"/>
      <name val="ＭＳ 明朝"/>
      <family val="1"/>
      <charset val="128"/>
    </font>
    <font>
      <sz val="6"/>
      <color rgb="FFFF6600"/>
      <name val="ＭＳ 明朝"/>
      <family val="1"/>
      <charset val="128"/>
    </font>
    <font>
      <sz val="5.5"/>
      <color rgb="FFFF00FF"/>
      <name val="ＭＳ 明朝"/>
      <family val="1"/>
      <charset val="128"/>
    </font>
    <font>
      <b/>
      <sz val="6"/>
      <color indexed="8"/>
      <name val="ＭＳ ゴシック"/>
      <family val="3"/>
      <charset val="128"/>
    </font>
    <font>
      <b/>
      <sz val="5.5"/>
      <color rgb="FF900000"/>
      <name val="ＭＳ ゴシック"/>
      <family val="3"/>
      <charset val="128"/>
    </font>
    <font>
      <sz val="5.5"/>
      <color rgb="FFFF00FF"/>
      <name val="ＭＳ ゴシック"/>
      <family val="3"/>
      <charset val="128"/>
    </font>
    <font>
      <sz val="5.5"/>
      <color indexed="8"/>
      <name val="ＭＳ ゴシック"/>
      <family val="3"/>
      <charset val="128"/>
    </font>
    <font>
      <sz val="5.5"/>
      <color rgb="FF900000"/>
      <name val="ＭＳ 明朝"/>
      <family val="1"/>
      <charset val="128"/>
    </font>
    <font>
      <sz val="5.5"/>
      <color rgb="FFFF6600"/>
      <name val="ＭＳ 明朝"/>
      <family val="1"/>
      <charset val="128"/>
    </font>
    <font>
      <sz val="3.5"/>
      <color indexed="8"/>
      <name val="ＭＳ 明朝"/>
      <family val="1"/>
      <charset val="128"/>
    </font>
    <font>
      <sz val="3"/>
      <color indexed="8"/>
      <name val="ＭＳ 明朝"/>
      <family val="1"/>
      <charset val="128"/>
    </font>
    <font>
      <b/>
      <sz val="4"/>
      <color indexed="8"/>
      <name val="ＭＳ ゴシック"/>
      <family val="3"/>
      <charset val="128"/>
    </font>
    <font>
      <sz val="5"/>
      <color rgb="FFFF00FF"/>
      <name val="ＭＳ 明朝"/>
      <family val="1"/>
      <charset val="128"/>
    </font>
    <font>
      <sz val="6"/>
      <color rgb="FFFF00FF"/>
      <name val="ＭＳ ゴシック"/>
      <family val="3"/>
      <charset val="128"/>
    </font>
    <font>
      <sz val="7"/>
      <color rgb="FFFF00FF"/>
      <name val="ＭＳ 明朝"/>
      <family val="1"/>
      <charset val="128"/>
    </font>
    <font>
      <b/>
      <sz val="6"/>
      <name val="ＭＳ ゴシック"/>
      <family val="3"/>
      <charset val="128"/>
    </font>
    <font>
      <sz val="4.5"/>
      <color indexed="8"/>
      <name val="ＭＳ ゴシック"/>
      <family val="3"/>
      <charset val="128"/>
    </font>
    <font>
      <sz val="5"/>
      <color rgb="FFFF00FF"/>
      <name val="ＭＳ ゴシック"/>
      <family val="3"/>
      <charset val="128"/>
    </font>
    <font>
      <sz val="8"/>
      <color rgb="FFFF00FF"/>
      <name val="ＭＳ 明朝"/>
      <family val="1"/>
      <charset val="128"/>
    </font>
    <font>
      <sz val="5.5"/>
      <color rgb="FF900000"/>
      <name val="ＭＳ ゴシック"/>
      <family val="3"/>
      <charset val="128"/>
    </font>
    <font>
      <sz val="7.5"/>
      <name val="ＭＳ ゴシック"/>
      <family val="3"/>
      <charset val="128"/>
    </font>
    <font>
      <b/>
      <sz val="10.5"/>
      <name val="ＭＳ Ｐゴシック"/>
      <family val="3"/>
      <charset val="128"/>
    </font>
    <font>
      <b/>
      <sz val="7"/>
      <color indexed="81"/>
      <name val="ＭＳ Ｐゴシック"/>
      <family val="3"/>
      <charset val="128"/>
    </font>
    <font>
      <b/>
      <sz val="8"/>
      <color theme="1"/>
      <name val="ＭＳ ゴシック"/>
      <family val="3"/>
      <charset val="128"/>
    </font>
    <font>
      <b/>
      <u/>
      <sz val="7"/>
      <color indexed="81"/>
      <name val="ＭＳ Ｐゴシック"/>
      <family val="3"/>
      <charset val="128"/>
    </font>
    <font>
      <sz val="6"/>
      <name val="ＭＳ ゴシック"/>
      <family val="3"/>
      <charset val="128"/>
    </font>
    <font>
      <b/>
      <sz val="12"/>
      <name val="ＭＳ Ｐゴシック"/>
      <family val="3"/>
      <charset val="128"/>
    </font>
    <font>
      <b/>
      <sz val="8"/>
      <color indexed="81"/>
      <name val="ＭＳ Ｐゴシック"/>
      <family val="3"/>
      <charset val="128"/>
    </font>
    <font>
      <b/>
      <sz val="7.5"/>
      <color indexed="81"/>
      <name val="ＭＳ Ｐゴシック"/>
      <family val="3"/>
      <charset val="128"/>
    </font>
    <font>
      <sz val="5.5"/>
      <name val="ＭＳ ゴシック"/>
      <family val="3"/>
      <charset val="128"/>
    </font>
    <font>
      <sz val="7"/>
      <color indexed="81"/>
      <name val="ＭＳ Ｐゴシック"/>
      <family val="3"/>
      <charset val="128"/>
    </font>
    <font>
      <sz val="4"/>
      <color indexed="8"/>
      <name val="ＭＳ ゴシック"/>
      <family val="3"/>
      <charset val="128"/>
    </font>
    <font>
      <sz val="9"/>
      <color rgb="FF0000FF"/>
      <name val="ＭＳ ゴシック"/>
      <family val="3"/>
      <charset val="128"/>
    </font>
    <font>
      <b/>
      <sz val="18"/>
      <color rgb="FF0000FF"/>
      <name val="ＭＳ ゴシック"/>
      <family val="3"/>
      <charset val="128"/>
    </font>
    <font>
      <sz val="6"/>
      <color rgb="FF0000FF"/>
      <name val="ＭＳ ゴシック"/>
      <family val="3"/>
      <charset val="128"/>
    </font>
    <font>
      <sz val="6"/>
      <color indexed="81"/>
      <name val="ＭＳ Ｐゴシック"/>
      <family val="3"/>
      <charset val="128"/>
    </font>
    <font>
      <sz val="9"/>
      <color rgb="FFC00000"/>
      <name val="ＭＳ Ｐゴシック"/>
      <family val="3"/>
      <charset val="128"/>
    </font>
    <font>
      <u/>
      <sz val="11"/>
      <color theme="10"/>
      <name val="ＭＳ Ｐゴシック"/>
      <family val="3"/>
      <charset val="128"/>
    </font>
    <font>
      <b/>
      <sz val="4"/>
      <name val="ＭＳ ゴシック"/>
      <family val="3"/>
      <charset val="128"/>
    </font>
    <font>
      <sz val="4"/>
      <name val="ＭＳ Ｐ明朝"/>
      <family val="1"/>
      <charset val="128"/>
    </font>
    <font>
      <sz val="8"/>
      <name val="AR P丸ゴシック体M"/>
      <family val="3"/>
      <charset val="128"/>
    </font>
    <font>
      <b/>
      <u/>
      <sz val="8"/>
      <color rgb="FF0000FF"/>
      <name val="AR P丸ゴシック体M"/>
      <family val="3"/>
      <charset val="128"/>
    </font>
    <font>
      <b/>
      <sz val="6"/>
      <name val="ＭＳ 明朝"/>
      <family val="1"/>
      <charset val="128"/>
    </font>
    <font>
      <sz val="7.5"/>
      <name val="ＭＳ Ｐ明朝"/>
      <family val="1"/>
      <charset val="128"/>
    </font>
    <font>
      <sz val="10.5"/>
      <name val="ＭＳ ゴシック"/>
      <family val="3"/>
      <charset val="128"/>
    </font>
    <font>
      <sz val="14"/>
      <color theme="1"/>
      <name val="ＭＳ ゴシック"/>
      <family val="3"/>
      <charset val="128"/>
    </font>
    <font>
      <sz val="13.5"/>
      <color theme="1"/>
      <name val="ＭＳ ゴシック"/>
      <family val="3"/>
      <charset val="128"/>
    </font>
    <font>
      <b/>
      <sz val="10.5"/>
      <color rgb="FF534121"/>
      <name val="ＭＳ Ｐゴシック"/>
      <family val="3"/>
      <charset val="128"/>
    </font>
    <font>
      <sz val="9.5"/>
      <name val="ＭＳ ゴシック"/>
      <family val="3"/>
      <charset val="128"/>
    </font>
    <font>
      <sz val="8.5"/>
      <name val="ＭＳ ゴシック"/>
      <family val="3"/>
      <charset val="128"/>
    </font>
    <font>
      <b/>
      <sz val="8.5"/>
      <name val="ＭＳ 明朝"/>
      <family val="1"/>
      <charset val="128"/>
    </font>
    <font>
      <b/>
      <sz val="8.5"/>
      <color theme="1"/>
      <name val="ＭＳ 明朝"/>
      <family val="1"/>
      <charset val="128"/>
    </font>
    <font>
      <b/>
      <sz val="8.5"/>
      <name val="ＭＳ ゴシック"/>
      <family val="3"/>
      <charset val="128"/>
    </font>
    <font>
      <sz val="13"/>
      <name val="ＭＳ ゴシック"/>
      <family val="3"/>
      <charset val="128"/>
    </font>
    <font>
      <b/>
      <sz val="9.5"/>
      <name val="ＭＳ 明朝"/>
      <family val="1"/>
      <charset val="128"/>
    </font>
    <font>
      <sz val="8.5"/>
      <color indexed="8"/>
      <name val="ＭＳ 明朝"/>
      <family val="1"/>
      <charset val="128"/>
    </font>
    <font>
      <sz val="8"/>
      <color rgb="FFC00000"/>
      <name val="ＭＳ Ｐゴシック"/>
      <family val="3"/>
      <charset val="128"/>
    </font>
    <font>
      <sz val="5"/>
      <name val="ＭＳ ゴシック"/>
      <family val="3"/>
      <charset val="128"/>
    </font>
    <font>
      <sz val="4"/>
      <name val="ＭＳ ゴシック"/>
      <family val="3"/>
      <charset val="128"/>
    </font>
    <font>
      <b/>
      <sz val="12"/>
      <name val="ＭＳ ゴシック"/>
      <family val="3"/>
      <charset val="128"/>
    </font>
    <font>
      <b/>
      <sz val="4"/>
      <name val="ＭＳ 明朝"/>
      <family val="1"/>
      <charset val="128"/>
    </font>
    <font>
      <b/>
      <sz val="13"/>
      <name val="ＭＳ ゴシック"/>
      <family val="3"/>
      <charset val="128"/>
    </font>
    <font>
      <b/>
      <sz val="7"/>
      <color rgb="FFFF0000"/>
      <name val="ＭＳ ゴシック"/>
      <family val="3"/>
      <charset val="128"/>
    </font>
    <font>
      <sz val="23"/>
      <name val="ＭＳ Ｐ明朝"/>
      <family val="1"/>
      <charset val="128"/>
    </font>
    <font>
      <sz val="16.5"/>
      <name val="ＭＳ ゴシック"/>
      <family val="3"/>
      <charset val="128"/>
    </font>
    <font>
      <b/>
      <sz val="9.5"/>
      <name val="ＭＳ ゴシック"/>
      <family val="3"/>
      <charset val="128"/>
    </font>
    <font>
      <b/>
      <sz val="20"/>
      <color rgb="FF3333FF"/>
      <name val="ＭＳ 明朝"/>
      <family val="1"/>
      <charset val="128"/>
    </font>
    <font>
      <sz val="14.5"/>
      <name val="ＭＳ ゴシック"/>
      <family val="3"/>
      <charset val="128"/>
    </font>
    <font>
      <b/>
      <sz val="10.5"/>
      <name val="ＭＳ 明朝"/>
      <family val="1"/>
      <charset val="128"/>
    </font>
    <font>
      <sz val="6"/>
      <color rgb="FFF20884"/>
      <name val="ＭＳ 明朝"/>
      <family val="1"/>
      <charset val="128"/>
    </font>
    <font>
      <sz val="6.5"/>
      <color rgb="FFF20884"/>
      <name val="ＭＳ 明朝"/>
      <family val="1"/>
      <charset val="128"/>
    </font>
    <font>
      <sz val="6"/>
      <color rgb="FF52303B"/>
      <name val="ＭＳ 明朝"/>
      <family val="1"/>
      <charset val="128"/>
    </font>
    <font>
      <sz val="7"/>
      <color rgb="FFF20884"/>
      <name val="ＭＳ 明朝"/>
      <family val="1"/>
      <charset val="128"/>
    </font>
    <font>
      <sz val="7.5"/>
      <color rgb="FFF20884"/>
      <name val="ＭＳ 明朝"/>
      <family val="1"/>
      <charset val="128"/>
    </font>
    <font>
      <b/>
      <sz val="10"/>
      <color theme="1"/>
      <name val="游ゴシック"/>
      <family val="3"/>
      <charset val="128"/>
    </font>
    <font>
      <b/>
      <sz val="6"/>
      <color theme="1"/>
      <name val="游ゴシック"/>
      <family val="3"/>
      <charset val="128"/>
    </font>
    <font>
      <sz val="10"/>
      <color rgb="FF52303B"/>
      <name val="ＭＳ ゴシック"/>
      <family val="3"/>
      <charset val="128"/>
    </font>
    <font>
      <sz val="7"/>
      <color rgb="FF52303B"/>
      <name val="ＭＳ ゴシック"/>
      <family val="3"/>
      <charset val="128"/>
    </font>
    <font>
      <sz val="6"/>
      <color rgb="FF52303B"/>
      <name val="ＭＳ ゴシック"/>
      <family val="3"/>
      <charset val="128"/>
    </font>
    <font>
      <sz val="8"/>
      <color rgb="FF52303B"/>
      <name val="ＭＳ ゴシック"/>
      <family val="3"/>
      <charset val="128"/>
    </font>
    <font>
      <b/>
      <sz val="10"/>
      <color rgb="FF52303B"/>
      <name val="ＭＳ ゴシック"/>
      <family val="3"/>
      <charset val="128"/>
    </font>
    <font>
      <sz val="7"/>
      <color rgb="FF52303B"/>
      <name val="ＭＳ Ｐゴシック"/>
      <family val="3"/>
      <charset val="128"/>
    </font>
    <font>
      <sz val="6.5"/>
      <color rgb="FF382028"/>
      <name val="ＭＳ 明朝"/>
      <family val="1"/>
      <charset val="128"/>
    </font>
    <font>
      <sz val="6.5"/>
      <color rgb="FF382028"/>
      <name val="ＭＳ ゴシック"/>
      <family val="3"/>
      <charset val="128"/>
    </font>
    <font>
      <sz val="5.5"/>
      <color rgb="FF382028"/>
      <name val="ＭＳ 明朝"/>
      <family val="1"/>
      <charset val="128"/>
    </font>
    <font>
      <sz val="7"/>
      <color rgb="FF382028"/>
      <name val="ＭＳ 明朝"/>
      <family val="1"/>
      <charset val="128"/>
    </font>
    <font>
      <sz val="10"/>
      <color rgb="FF382028"/>
      <name val="ＭＳ ゴシック"/>
      <family val="3"/>
      <charset val="128"/>
    </font>
    <font>
      <sz val="7"/>
      <color rgb="FF382028"/>
      <name val="ＭＳ Ｐゴシック"/>
      <family val="3"/>
      <charset val="128"/>
    </font>
    <font>
      <b/>
      <sz val="10"/>
      <color rgb="FF382028"/>
      <name val="ＭＳ ゴシック"/>
      <family val="3"/>
      <charset val="128"/>
    </font>
    <font>
      <sz val="10.5"/>
      <color rgb="FF382028"/>
      <name val="ＭＳ ゴシック"/>
      <family val="3"/>
      <charset val="128"/>
    </font>
    <font>
      <sz val="6"/>
      <color rgb="FF382028"/>
      <name val="ＭＳ 明朝"/>
      <family val="1"/>
      <charset val="128"/>
    </font>
    <font>
      <sz val="14"/>
      <color rgb="FF382028"/>
      <name val="ＭＳ 明朝"/>
      <family val="1"/>
      <charset val="128"/>
    </font>
    <font>
      <sz val="13"/>
      <color rgb="FF382028"/>
      <name val="ＭＳ 明朝"/>
      <family val="1"/>
      <charset val="128"/>
    </font>
    <font>
      <sz val="13"/>
      <color rgb="FF52303B"/>
      <name val="ＭＳ 明朝"/>
      <family val="1"/>
      <charset val="128"/>
    </font>
    <font>
      <b/>
      <sz val="7"/>
      <color indexed="81"/>
      <name val="ＭＳ ゴシック"/>
      <family val="3"/>
      <charset val="128"/>
    </font>
    <font>
      <b/>
      <sz val="9"/>
      <color rgb="FF52303B"/>
      <name val="ＭＳ 明朝"/>
      <family val="1"/>
      <charset val="128"/>
    </font>
    <font>
      <b/>
      <sz val="10"/>
      <name val="游ゴシック"/>
      <family val="3"/>
      <charset val="128"/>
    </font>
    <font>
      <b/>
      <sz val="6"/>
      <name val="游ゴシック"/>
      <family val="3"/>
      <charset val="128"/>
    </font>
    <font>
      <sz val="7"/>
      <color theme="1"/>
      <name val="ＭＳ ゴシック"/>
      <family val="3"/>
      <charset val="128"/>
    </font>
    <font>
      <sz val="22"/>
      <color rgb="FF643A46"/>
      <name val="ＭＳ 明朝"/>
      <family val="1"/>
      <charset val="128"/>
    </font>
    <font>
      <b/>
      <sz val="14"/>
      <color rgb="FF643A46"/>
      <name val="ＭＳ 明朝"/>
      <family val="1"/>
      <charset val="128"/>
    </font>
    <font>
      <b/>
      <sz val="7.5"/>
      <color rgb="FF643A46"/>
      <name val="ＭＳ Ｐゴシック"/>
      <family val="3"/>
      <charset val="128"/>
    </font>
    <font>
      <sz val="7"/>
      <color rgb="FF643A46"/>
      <name val="ＭＳ 明朝"/>
      <family val="1"/>
      <charset val="128"/>
    </font>
    <font>
      <sz val="7.5"/>
      <color rgb="FF643A46"/>
      <name val="ＭＳ 明朝"/>
      <family val="1"/>
      <charset val="128"/>
    </font>
    <font>
      <sz val="7"/>
      <color rgb="FF42262E"/>
      <name val="ＭＳ 明朝"/>
      <family val="1"/>
      <charset val="128"/>
    </font>
    <font>
      <sz val="6"/>
      <color rgb="FF42262E"/>
      <name val="ＭＳ 明朝"/>
      <family val="1"/>
      <charset val="128"/>
    </font>
    <font>
      <sz val="7.5"/>
      <color rgb="FF42262E"/>
      <name val="ＭＳ 明朝"/>
      <family val="1"/>
      <charset val="128"/>
    </font>
    <font>
      <sz val="8"/>
      <color rgb="FF42262E"/>
      <name val="ＭＳ 明朝"/>
      <family val="1"/>
      <charset val="128"/>
    </font>
    <font>
      <sz val="7"/>
      <color rgb="FF42262E"/>
      <name val="ＭＳ ゴシック"/>
      <family val="3"/>
      <charset val="128"/>
    </font>
    <font>
      <sz val="5"/>
      <color rgb="FF42262E"/>
      <name val="ＭＳ ゴシック"/>
      <family val="3"/>
      <charset val="128"/>
    </font>
    <font>
      <sz val="5.5"/>
      <color rgb="FF42262E"/>
      <name val="ＭＳ ゴシック"/>
      <family val="3"/>
      <charset val="128"/>
    </font>
    <font>
      <sz val="10"/>
      <color rgb="FF42262E"/>
      <name val="ＭＳ 明朝"/>
      <family val="1"/>
      <charset val="128"/>
    </font>
    <font>
      <sz val="6"/>
      <color rgb="FF27171C"/>
      <name val="ＭＳ 明朝"/>
      <family val="1"/>
      <charset val="128"/>
    </font>
    <font>
      <b/>
      <sz val="6"/>
      <color rgb="FF27171C"/>
      <name val="ＭＳ 明朝"/>
      <family val="1"/>
      <charset val="128"/>
    </font>
    <font>
      <sz val="5.5"/>
      <color rgb="FF27171C"/>
      <name val="ＭＳ 明朝"/>
      <family val="1"/>
      <charset val="128"/>
    </font>
    <font>
      <sz val="5"/>
      <color rgb="FF27171C"/>
      <name val="ＭＳ 明朝"/>
      <family val="1"/>
      <charset val="128"/>
    </font>
    <font>
      <sz val="5.5"/>
      <color rgb="FF27171C"/>
      <name val="ＭＳ ゴシック"/>
      <family val="3"/>
      <charset val="128"/>
    </font>
    <font>
      <b/>
      <sz val="9"/>
      <color rgb="FF000000"/>
      <name val="ＭＳ ゴシック"/>
      <family val="3"/>
      <charset val="128"/>
    </font>
    <font>
      <b/>
      <sz val="11"/>
      <color theme="9" tint="-0.249977111117893"/>
      <name val="ＭＳ Ｐゴシック"/>
      <family val="3"/>
      <charset val="128"/>
    </font>
    <font>
      <sz val="8"/>
      <color theme="9" tint="-0.249977111117893"/>
      <name val="ＭＳ Ｐゴシック"/>
      <family val="3"/>
      <charset val="128"/>
    </font>
    <font>
      <sz val="6.5"/>
      <color rgb="FF42262E"/>
      <name val="ＭＳ 明朝"/>
      <family val="1"/>
      <charset val="128"/>
    </font>
    <font>
      <sz val="21"/>
      <color rgb="FF643A46"/>
      <name val="ＭＳ 明朝"/>
      <family val="1"/>
      <charset val="128"/>
    </font>
    <font>
      <sz val="10"/>
      <color rgb="FF3333CC"/>
      <name val="ＭＳ Ｐゴシック"/>
      <family val="3"/>
      <charset val="128"/>
    </font>
    <font>
      <b/>
      <sz val="11"/>
      <color rgb="FF3333CC"/>
      <name val="ＭＳ Ｐゴシック"/>
      <family val="3"/>
      <charset val="128"/>
    </font>
    <font>
      <b/>
      <sz val="10"/>
      <color rgb="FF3333CC"/>
      <name val="ＭＳ Ｐゴシック"/>
      <family val="3"/>
      <charset val="128"/>
    </font>
    <font>
      <sz val="7.5"/>
      <name val="ＭＳ Ｐゴシック"/>
      <family val="3"/>
      <charset val="128"/>
    </font>
    <font>
      <b/>
      <u/>
      <sz val="7.5"/>
      <name val="ＭＳ Ｐゴシック"/>
      <family val="3"/>
      <charset val="128"/>
    </font>
    <font>
      <b/>
      <sz val="6"/>
      <color rgb="FFFF0000"/>
      <name val="ＭＳ ゴシック"/>
      <family val="3"/>
      <charset val="128"/>
    </font>
    <font>
      <b/>
      <sz val="11"/>
      <color rgb="FFFF0000"/>
      <name val="ＭＳ Ｐゴシック"/>
      <family val="3"/>
      <charset val="128"/>
    </font>
    <font>
      <b/>
      <sz val="10"/>
      <color indexed="81"/>
      <name val="ＭＳ Ｐゴシック"/>
      <family val="3"/>
      <charset val="128"/>
    </font>
    <font>
      <b/>
      <sz val="12"/>
      <color rgb="FF3333CC"/>
      <name val="ＭＳ Ｐゴシック"/>
      <family val="3"/>
      <charset val="128"/>
    </font>
    <font>
      <sz val="10"/>
      <color rgb="FF339933"/>
      <name val="ＭＳ Ｐゴシック"/>
      <family val="3"/>
      <charset val="128"/>
    </font>
    <font>
      <sz val="10"/>
      <color rgb="FFFF0000"/>
      <name val="ＭＳ Ｐゴシック"/>
      <family val="3"/>
      <charset val="128"/>
    </font>
    <font>
      <sz val="16"/>
      <color rgb="FF3333CC"/>
      <name val="ＭＳ Ｐゴシック"/>
      <family val="3"/>
      <charset val="128"/>
    </font>
    <font>
      <b/>
      <sz val="14"/>
      <color rgb="FF3333CC"/>
      <name val="ＭＳ Ｐゴシック"/>
      <family val="3"/>
      <charset val="128"/>
    </font>
    <font>
      <u/>
      <sz val="8"/>
      <name val="ＭＳ ゴシック"/>
      <family val="3"/>
      <charset val="128"/>
    </font>
    <font>
      <b/>
      <sz val="8"/>
      <color rgb="FFFF0000"/>
      <name val="ＭＳ ゴシック"/>
      <family val="3"/>
      <charset val="128"/>
    </font>
    <font>
      <b/>
      <sz val="8"/>
      <color rgb="FF3333CC"/>
      <name val="ＭＳ ゴシック"/>
      <family val="3"/>
      <charset val="128"/>
    </font>
    <font>
      <b/>
      <sz val="18"/>
      <color rgb="FFFF0000"/>
      <name val="ＭＳ 明朝"/>
      <family val="1"/>
      <charset val="128"/>
    </font>
    <font>
      <sz val="11"/>
      <color rgb="FFFF0000"/>
      <name val="ＭＳ Ｐゴシック"/>
      <family val="3"/>
      <charset val="128"/>
    </font>
    <font>
      <b/>
      <sz val="8"/>
      <color rgb="FFFF0000"/>
      <name val="ＭＳ Ｐゴシック"/>
      <family val="3"/>
      <charset val="128"/>
    </font>
    <font>
      <sz val="6"/>
      <color rgb="FFFF0000"/>
      <name val="ＭＳ Ｐゴシック"/>
      <family val="3"/>
      <charset val="128"/>
    </font>
    <font>
      <sz val="9"/>
      <color rgb="FF52303B"/>
      <name val="ＭＳ ゴシック"/>
      <family val="3"/>
      <charset val="128"/>
    </font>
    <font>
      <b/>
      <sz val="9"/>
      <color rgb="FF52303B"/>
      <name val="ＭＳ ゴシック"/>
      <family val="3"/>
      <charset val="128"/>
    </font>
    <font>
      <b/>
      <sz val="9"/>
      <color rgb="FFFF0000"/>
      <name val="ＭＳ ゴシック"/>
      <family val="3"/>
      <charset val="128"/>
    </font>
    <font>
      <b/>
      <sz val="11"/>
      <color rgb="FF0000FF"/>
      <name val="ＭＳ Ｐゴシック"/>
      <family val="3"/>
      <charset val="128"/>
    </font>
    <font>
      <sz val="11"/>
      <color rgb="FF0000FF"/>
      <name val="ＭＳ Ｐゴシック"/>
      <family val="3"/>
      <charset val="128"/>
    </font>
    <font>
      <sz val="10"/>
      <color rgb="FF0000FF"/>
      <name val="ＭＳ Ｐゴシック"/>
      <family val="3"/>
      <charset val="128"/>
    </font>
    <font>
      <sz val="11"/>
      <color theme="1"/>
      <name val="ＭＳ Ｐゴシック"/>
      <family val="3"/>
      <charset val="128"/>
    </font>
    <font>
      <b/>
      <sz val="11"/>
      <color rgb="FF00B0F0"/>
      <name val="ＭＳ Ｐゴシック"/>
      <family val="3"/>
      <charset val="128"/>
    </font>
    <font>
      <b/>
      <sz val="10"/>
      <color rgb="FF00B0F0"/>
      <name val="ＭＳ Ｐゴシック"/>
      <family val="3"/>
      <charset val="128"/>
    </font>
    <font>
      <u/>
      <sz val="11"/>
      <color rgb="FF0000FF"/>
      <name val="ＭＳ Ｐゴシック"/>
      <family val="3"/>
      <charset val="128"/>
    </font>
    <font>
      <u/>
      <sz val="11"/>
      <name val="ＭＳ Ｐゴシック"/>
      <family val="3"/>
      <charset val="128"/>
    </font>
    <font>
      <sz val="11"/>
      <color rgb="FF00B0F0"/>
      <name val="ＭＳ Ｐゴシック"/>
      <family val="3"/>
      <charset val="128"/>
    </font>
    <font>
      <u/>
      <sz val="9"/>
      <color theme="10"/>
      <name val="ＭＳ Ｐゴシック"/>
      <family val="3"/>
      <charset val="128"/>
    </font>
    <font>
      <sz val="9.5"/>
      <color indexed="8"/>
      <name val="ＭＳ 明朝"/>
      <family val="1"/>
      <charset val="128"/>
    </font>
    <font>
      <sz val="10"/>
      <color indexed="8"/>
      <name val="ＭＳ Ｐゴシック"/>
      <family val="3"/>
      <charset val="128"/>
    </font>
    <font>
      <sz val="12.5"/>
      <name val="ＭＳ ゴシック"/>
      <family val="3"/>
      <charset val="128"/>
    </font>
    <font>
      <u/>
      <sz val="7"/>
      <name val="ＭＳ ゴシック"/>
      <family val="3"/>
      <charset val="128"/>
    </font>
    <font>
      <b/>
      <u/>
      <sz val="7"/>
      <name val="ＭＳ ゴシック"/>
      <family val="3"/>
      <charset val="128"/>
    </font>
    <font>
      <b/>
      <sz val="12"/>
      <color rgb="FF643A46"/>
      <name val="ＭＳ 明朝"/>
      <family val="1"/>
      <charset val="128"/>
    </font>
    <font>
      <b/>
      <sz val="11"/>
      <color rgb="FF643A46"/>
      <name val="ＭＳ 明朝"/>
      <family val="1"/>
      <charset val="128"/>
    </font>
    <font>
      <b/>
      <sz val="13"/>
      <color rgb="FF643A46"/>
      <name val="ＭＳ 明朝"/>
      <family val="1"/>
      <charset val="128"/>
    </font>
    <font>
      <sz val="12"/>
      <name val="ＭＳ ゴシック"/>
      <family val="3"/>
      <charset val="128"/>
    </font>
    <font>
      <sz val="9"/>
      <color rgb="FF0000FF"/>
      <name val="ＭＳ Ｐゴシック"/>
      <family val="3"/>
      <charset val="128"/>
    </font>
    <font>
      <u/>
      <sz val="10"/>
      <color theme="10"/>
      <name val="ＭＳ Ｐゴシック"/>
      <family val="3"/>
      <charset val="128"/>
    </font>
    <font>
      <b/>
      <sz val="9"/>
      <color theme="1"/>
      <name val="游ゴシック"/>
      <family val="3"/>
      <charset val="128"/>
    </font>
    <font>
      <sz val="6.5"/>
      <color rgb="FF900000"/>
      <name val="ＭＳ 明朝"/>
      <family val="1"/>
      <charset val="128"/>
    </font>
    <font>
      <sz val="8"/>
      <color rgb="FFAC8300"/>
      <name val="ＭＳ Ｐゴシック"/>
      <family val="3"/>
      <charset val="128"/>
    </font>
    <font>
      <b/>
      <sz val="6.5"/>
      <color rgb="FF27171C"/>
      <name val="ＭＳ 明朝"/>
      <family val="1"/>
      <charset val="128"/>
    </font>
    <font>
      <b/>
      <sz val="6.5"/>
      <color rgb="FFF20884"/>
      <name val="ＭＳ 明朝"/>
      <family val="1"/>
      <charset val="128"/>
    </font>
    <font>
      <b/>
      <sz val="6.5"/>
      <color rgb="FFF20884"/>
      <name val="ＭＳ Ｐゴシック"/>
      <family val="3"/>
      <charset val="128"/>
    </font>
    <font>
      <b/>
      <sz val="10"/>
      <color rgb="FFFF0000"/>
      <name val="ＭＳ Ｐゴシック"/>
      <family val="3"/>
      <charset val="128"/>
    </font>
    <font>
      <sz val="7"/>
      <color rgb="FF0000FF"/>
      <name val="ＭＳ ゴシック"/>
      <family val="3"/>
      <charset val="128"/>
    </font>
    <font>
      <sz val="8"/>
      <color indexed="81"/>
      <name val="ＭＳ Ｐゴシック"/>
      <family val="3"/>
      <charset val="128"/>
    </font>
    <font>
      <b/>
      <sz val="11"/>
      <color theme="1"/>
      <name val="ＭＳ Ｐゴシック"/>
      <family val="3"/>
      <charset val="128"/>
    </font>
    <font>
      <u/>
      <sz val="8.5"/>
      <color theme="10"/>
      <name val="ＭＳ Ｐゴシック"/>
      <family val="3"/>
      <charset val="128"/>
    </font>
  </fonts>
  <fills count="2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4"/>
        <bgColor indexed="64"/>
      </patternFill>
    </fill>
    <fill>
      <patternFill patternType="solid">
        <fgColor indexed="22"/>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D85B"/>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00FF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C0C0C0"/>
        <bgColor indexed="64"/>
      </patternFill>
    </fill>
    <fill>
      <patternFill patternType="solid">
        <fgColor rgb="FF93FF93"/>
        <bgColor indexed="64"/>
      </patternFill>
    </fill>
    <fill>
      <patternFill patternType="solid">
        <fgColor theme="0" tint="-0.14999847407452621"/>
        <bgColor indexed="64"/>
      </patternFill>
    </fill>
    <fill>
      <patternFill patternType="solid">
        <fgColor rgb="FFA7DDFF"/>
        <bgColor indexed="64"/>
      </patternFill>
    </fill>
    <fill>
      <patternFill patternType="solid">
        <fgColor theme="1"/>
        <bgColor indexed="64"/>
      </patternFill>
    </fill>
    <fill>
      <patternFill patternType="solid">
        <fgColor rgb="FFFFCCCC"/>
        <bgColor indexed="64"/>
      </patternFill>
    </fill>
    <fill>
      <patternFill patternType="solid">
        <fgColor rgb="FFCCFFCC"/>
        <bgColor indexed="64"/>
      </patternFill>
    </fill>
    <fill>
      <patternFill patternType="solid">
        <fgColor rgb="FF46ED03"/>
        <bgColor indexed="64"/>
      </patternFill>
    </fill>
    <fill>
      <patternFill patternType="solid">
        <fgColor rgb="FFBFBFBF"/>
        <bgColor indexed="64"/>
      </patternFill>
    </fill>
    <fill>
      <patternFill patternType="solid">
        <fgColor rgb="FFFFA3A3"/>
        <bgColor indexed="64"/>
      </patternFill>
    </fill>
    <fill>
      <patternFill patternType="solid">
        <fgColor rgb="FFABDFFF"/>
        <bgColor indexed="64"/>
      </patternFill>
    </fill>
    <fill>
      <patternFill patternType="solid">
        <fgColor rgb="FFE2E2E2"/>
        <bgColor indexed="64"/>
      </patternFill>
    </fill>
  </fills>
  <borders count="485">
    <border>
      <left/>
      <right/>
      <top/>
      <bottom/>
      <diagonal/>
    </border>
    <border>
      <left style="medium">
        <color indexed="64"/>
      </left>
      <right/>
      <top style="medium">
        <color indexed="64"/>
      </top>
      <bottom/>
      <diagonal/>
    </border>
    <border>
      <left/>
      <right style="hair">
        <color indexed="64"/>
      </right>
      <top/>
      <bottom style="hair">
        <color indexed="64"/>
      </bottom>
      <diagonal/>
    </border>
    <border>
      <left style="thin">
        <color indexed="64"/>
      </left>
      <right/>
      <top/>
      <bottom/>
      <diagonal/>
    </border>
    <border>
      <left/>
      <right/>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hair">
        <color indexed="64"/>
      </right>
      <top style="thin">
        <color indexed="64"/>
      </top>
      <bottom/>
      <diagonal/>
    </border>
    <border>
      <left/>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right/>
      <top style="hair">
        <color indexed="16"/>
      </top>
      <bottom/>
      <diagonal/>
    </border>
    <border>
      <left/>
      <right style="hair">
        <color indexed="16"/>
      </right>
      <top style="hair">
        <color indexed="16"/>
      </top>
      <bottom/>
      <diagonal/>
    </border>
    <border>
      <left/>
      <right style="hair">
        <color indexed="16"/>
      </right>
      <top/>
      <bottom/>
      <diagonal/>
    </border>
    <border>
      <left style="hair">
        <color indexed="16"/>
      </left>
      <right/>
      <top style="hair">
        <color indexed="16"/>
      </top>
      <bottom/>
      <diagonal/>
    </border>
    <border>
      <left style="hair">
        <color indexed="16"/>
      </left>
      <right/>
      <top/>
      <bottom/>
      <diagonal/>
    </border>
    <border>
      <left/>
      <right style="thin">
        <color indexed="64"/>
      </right>
      <top style="thin">
        <color indexed="64"/>
      </top>
      <bottom/>
      <diagonal/>
    </border>
    <border>
      <left/>
      <right style="thin">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style="hair">
        <color indexed="16"/>
      </top>
      <bottom style="hair">
        <color indexed="16"/>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style="thin">
        <color indexed="64"/>
      </bottom>
      <diagonal/>
    </border>
    <border>
      <left/>
      <right/>
      <top style="hair">
        <color indexed="64"/>
      </top>
      <bottom style="hair">
        <color indexed="16"/>
      </bottom>
      <diagonal/>
    </border>
    <border>
      <left/>
      <right style="hair">
        <color indexed="16"/>
      </right>
      <top style="hair">
        <color indexed="64"/>
      </top>
      <bottom style="hair">
        <color indexed="16"/>
      </bottom>
      <diagonal/>
    </border>
    <border>
      <left style="hair">
        <color indexed="19"/>
      </left>
      <right/>
      <top style="hair">
        <color indexed="19"/>
      </top>
      <bottom style="hair">
        <color indexed="19"/>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style="thin">
        <color indexed="64"/>
      </left>
      <right/>
      <top style="hair">
        <color indexed="64"/>
      </top>
      <bottom style="hair">
        <color indexed="64"/>
      </bottom>
      <diagonal/>
    </border>
    <border>
      <left/>
      <right style="hair">
        <color indexed="19"/>
      </right>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diagonalUp="1">
      <left/>
      <right/>
      <top/>
      <bottom/>
      <diagonal style="hair">
        <color indexed="64"/>
      </diagonal>
    </border>
    <border diagonalUp="1">
      <left style="hair">
        <color indexed="64"/>
      </left>
      <right/>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left/>
      <right style="hair">
        <color indexed="19"/>
      </right>
      <top style="hair">
        <color indexed="19"/>
      </top>
      <bottom/>
      <diagonal/>
    </border>
    <border>
      <left/>
      <right style="hair">
        <color indexed="19"/>
      </right>
      <top/>
      <bottom style="hair">
        <color indexed="19"/>
      </bottom>
      <diagonal/>
    </border>
    <border>
      <left style="hair">
        <color indexed="19"/>
      </left>
      <right/>
      <top style="hair">
        <color indexed="19"/>
      </top>
      <bottom/>
      <diagonal/>
    </border>
    <border>
      <left style="hair">
        <color indexed="19"/>
      </left>
      <right/>
      <top/>
      <bottom style="hair">
        <color indexed="19"/>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diagonalDown="1">
      <left/>
      <right style="hair">
        <color indexed="64"/>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left style="thin">
        <color rgb="FF52303B"/>
      </left>
      <right/>
      <top style="thin">
        <color rgb="FF52303B"/>
      </top>
      <bottom/>
      <diagonal/>
    </border>
    <border>
      <left/>
      <right/>
      <top style="thin">
        <color rgb="FF52303B"/>
      </top>
      <bottom/>
      <diagonal/>
    </border>
    <border>
      <left/>
      <right style="thin">
        <color rgb="FF52303B"/>
      </right>
      <top style="thin">
        <color rgb="FF52303B"/>
      </top>
      <bottom/>
      <diagonal/>
    </border>
    <border>
      <left style="thin">
        <color rgb="FF52303B"/>
      </left>
      <right/>
      <top/>
      <bottom/>
      <diagonal/>
    </border>
    <border>
      <left/>
      <right style="thin">
        <color rgb="FF52303B"/>
      </right>
      <top/>
      <bottom/>
      <diagonal/>
    </border>
    <border>
      <left style="thin">
        <color rgb="FF52303B"/>
      </left>
      <right/>
      <top/>
      <bottom style="thin">
        <color rgb="FF52303B"/>
      </bottom>
      <diagonal/>
    </border>
    <border>
      <left/>
      <right/>
      <top/>
      <bottom style="thin">
        <color rgb="FF52303B"/>
      </bottom>
      <diagonal/>
    </border>
    <border>
      <left/>
      <right style="thin">
        <color rgb="FF52303B"/>
      </right>
      <top/>
      <bottom style="thin">
        <color rgb="FF52303B"/>
      </bottom>
      <diagonal/>
    </border>
    <border>
      <left/>
      <right/>
      <top style="thin">
        <color rgb="FF52303B"/>
      </top>
      <bottom style="hair">
        <color indexed="19"/>
      </bottom>
      <diagonal/>
    </border>
    <border>
      <left style="hair">
        <color indexed="19"/>
      </left>
      <right/>
      <top style="thin">
        <color rgb="FF52303B"/>
      </top>
      <bottom style="hair">
        <color indexed="19"/>
      </bottom>
      <diagonal/>
    </border>
    <border>
      <left/>
      <right style="thin">
        <color rgb="FF52303B"/>
      </right>
      <top style="thin">
        <color rgb="FF52303B"/>
      </top>
      <bottom style="hair">
        <color indexed="19"/>
      </bottom>
      <diagonal/>
    </border>
    <border>
      <left style="thin">
        <color rgb="FF52303B"/>
      </left>
      <right/>
      <top style="thin">
        <color rgb="FF52303B"/>
      </top>
      <bottom style="hair">
        <color rgb="FF52303B"/>
      </bottom>
      <diagonal/>
    </border>
    <border>
      <left/>
      <right/>
      <top style="thin">
        <color rgb="FF52303B"/>
      </top>
      <bottom style="hair">
        <color rgb="FF52303B"/>
      </bottom>
      <diagonal/>
    </border>
    <border>
      <left/>
      <right style="thin">
        <color rgb="FF52303B"/>
      </right>
      <top style="thin">
        <color rgb="FF52303B"/>
      </top>
      <bottom style="hair">
        <color rgb="FF52303B"/>
      </bottom>
      <diagonal/>
    </border>
    <border>
      <left/>
      <right/>
      <top style="thin">
        <color rgb="FF52303B"/>
      </top>
      <bottom style="hair">
        <color indexed="64"/>
      </bottom>
      <diagonal/>
    </border>
    <border>
      <left/>
      <right style="hair">
        <color indexed="16"/>
      </right>
      <top style="thin">
        <color rgb="FF52303B"/>
      </top>
      <bottom style="hair">
        <color indexed="19"/>
      </bottom>
      <diagonal/>
    </border>
    <border>
      <left/>
      <right style="hair">
        <color indexed="16"/>
      </right>
      <top style="thin">
        <color rgb="FF52303B"/>
      </top>
      <bottom style="hair">
        <color indexed="64"/>
      </bottom>
      <diagonal/>
    </border>
    <border>
      <left/>
      <right style="hair">
        <color indexed="19"/>
      </right>
      <top/>
      <bottom style="thin">
        <color rgb="FF52303B"/>
      </bottom>
      <diagonal/>
    </border>
    <border>
      <left style="hair">
        <color indexed="16"/>
      </left>
      <right/>
      <top style="thin">
        <color rgb="FF52303B"/>
      </top>
      <bottom style="hair">
        <color indexed="19"/>
      </bottom>
      <diagonal/>
    </border>
    <border>
      <left style="hair">
        <color indexed="19"/>
      </left>
      <right/>
      <top style="hair">
        <color indexed="19"/>
      </top>
      <bottom style="thin">
        <color rgb="FF52303B"/>
      </bottom>
      <diagonal/>
    </border>
    <border>
      <left/>
      <right style="hair">
        <color indexed="19"/>
      </right>
      <top style="hair">
        <color indexed="19"/>
      </top>
      <bottom style="thin">
        <color rgb="FF52303B"/>
      </bottom>
      <diagonal/>
    </border>
    <border>
      <left/>
      <right style="hair">
        <color auto="1"/>
      </right>
      <top/>
      <bottom/>
      <diagonal/>
    </border>
    <border>
      <left style="thin">
        <color rgb="FF534121"/>
      </left>
      <right/>
      <top style="thin">
        <color rgb="FF534121"/>
      </top>
      <bottom/>
      <diagonal/>
    </border>
    <border>
      <left/>
      <right/>
      <top style="thin">
        <color rgb="FF534121"/>
      </top>
      <bottom/>
      <diagonal/>
    </border>
    <border>
      <left style="thin">
        <color rgb="FF534121"/>
      </left>
      <right/>
      <top/>
      <bottom/>
      <diagonal/>
    </border>
    <border>
      <left style="thin">
        <color rgb="FF534121"/>
      </left>
      <right/>
      <top/>
      <bottom style="thin">
        <color rgb="FF534121"/>
      </bottom>
      <diagonal/>
    </border>
    <border>
      <left/>
      <right/>
      <top/>
      <bottom style="thin">
        <color rgb="FF534121"/>
      </bottom>
      <diagonal/>
    </border>
    <border>
      <left/>
      <right style="thin">
        <color rgb="FF534121"/>
      </right>
      <top/>
      <bottom style="thin">
        <color rgb="FF534121"/>
      </bottom>
      <diagonal/>
    </border>
    <border>
      <left/>
      <right style="thin">
        <color rgb="FF534121"/>
      </right>
      <top/>
      <bottom/>
      <diagonal/>
    </border>
    <border>
      <left style="thin">
        <color rgb="FF534121"/>
      </left>
      <right/>
      <top style="thin">
        <color rgb="FF534121"/>
      </top>
      <bottom style="thin">
        <color rgb="FF534121"/>
      </bottom>
      <diagonal/>
    </border>
    <border>
      <left/>
      <right/>
      <top style="thin">
        <color rgb="FF534121"/>
      </top>
      <bottom style="thin">
        <color rgb="FF534121"/>
      </bottom>
      <diagonal/>
    </border>
    <border>
      <left/>
      <right style="thin">
        <color rgb="FF534121"/>
      </right>
      <top style="thin">
        <color rgb="FF534121"/>
      </top>
      <bottom style="thin">
        <color rgb="FF534121"/>
      </bottom>
      <diagonal/>
    </border>
    <border>
      <left style="hair">
        <color indexed="16"/>
      </left>
      <right/>
      <top/>
      <bottom style="thin">
        <color rgb="FF534121"/>
      </bottom>
      <diagonal/>
    </border>
    <border>
      <left/>
      <right style="hair">
        <color indexed="16"/>
      </right>
      <top/>
      <bottom style="thin">
        <color rgb="FF534121"/>
      </bottom>
      <diagonal/>
    </border>
    <border>
      <left/>
      <right style="thin">
        <color rgb="FF534121"/>
      </right>
      <top style="thin">
        <color rgb="FF534121"/>
      </top>
      <bottom/>
      <diagonal/>
    </border>
    <border>
      <left/>
      <right/>
      <top style="hair">
        <color rgb="FF534121"/>
      </top>
      <bottom/>
      <diagonal/>
    </border>
    <border>
      <left style="thin">
        <color rgb="FF534121"/>
      </left>
      <right/>
      <top style="hair">
        <color rgb="FF534121"/>
      </top>
      <bottom/>
      <diagonal/>
    </border>
    <border>
      <left/>
      <right style="thin">
        <color rgb="FF534121"/>
      </right>
      <top style="hair">
        <color rgb="FF534121"/>
      </top>
      <bottom/>
      <diagonal/>
    </border>
    <border>
      <left/>
      <right/>
      <top style="thin">
        <color indexed="64"/>
      </top>
      <bottom style="hair">
        <color auto="1"/>
      </bottom>
      <diagonal/>
    </border>
    <border>
      <left/>
      <right/>
      <top/>
      <bottom style="hair">
        <color auto="1"/>
      </bottom>
      <diagonal/>
    </border>
    <border>
      <left/>
      <right/>
      <top style="hair">
        <color auto="1"/>
      </top>
      <bottom/>
      <diagonal/>
    </border>
    <border>
      <left style="hair">
        <color auto="1"/>
      </left>
      <right/>
      <top/>
      <bottom style="hair">
        <color auto="1"/>
      </bottom>
      <diagonal/>
    </border>
    <border>
      <left/>
      <right style="hair">
        <color auto="1"/>
      </right>
      <top style="hair">
        <color auto="1"/>
      </top>
      <bottom/>
      <diagonal/>
    </border>
    <border>
      <left/>
      <right style="thin">
        <color indexed="64"/>
      </right>
      <top style="thin">
        <color indexed="64"/>
      </top>
      <bottom style="hair">
        <color indexed="64"/>
      </bottom>
      <diagonal/>
    </border>
    <border>
      <left/>
      <right style="hair">
        <color indexed="64"/>
      </right>
      <top/>
      <bottom style="hair">
        <color indexed="64"/>
      </bottom>
      <diagonal/>
    </border>
    <border>
      <left/>
      <right/>
      <top style="hair">
        <color indexed="16"/>
      </top>
      <bottom style="hair">
        <color indexed="16"/>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right/>
      <top style="hair">
        <color indexed="19"/>
      </top>
      <bottom/>
      <diagonal/>
    </border>
    <border>
      <left/>
      <right/>
      <top/>
      <bottom style="hair">
        <color indexed="19"/>
      </bottom>
      <diagonal/>
    </border>
    <border>
      <left style="thin">
        <color rgb="FF52303B"/>
      </left>
      <right style="hair">
        <color indexed="19"/>
      </right>
      <top style="thin">
        <color rgb="FF52303B"/>
      </top>
      <bottom/>
      <diagonal/>
    </border>
    <border>
      <left style="thin">
        <color rgb="FF52303B"/>
      </left>
      <right style="hair">
        <color indexed="19"/>
      </right>
      <top/>
      <bottom/>
      <diagonal/>
    </border>
    <border>
      <left style="thin">
        <color rgb="FF52303B"/>
      </left>
      <right style="hair">
        <color indexed="19"/>
      </right>
      <top/>
      <bottom style="thin">
        <color rgb="FF52303B"/>
      </bottom>
      <diagonal/>
    </border>
    <border>
      <left/>
      <right style="hair">
        <color indexed="16"/>
      </right>
      <top style="hair">
        <color indexed="16"/>
      </top>
      <bottom style="hair">
        <color indexed="16"/>
      </bottom>
      <diagonal/>
    </border>
    <border>
      <left/>
      <right/>
      <top style="hair">
        <color indexed="16"/>
      </top>
      <bottom style="thin">
        <color rgb="FF52303B"/>
      </bottom>
      <diagonal/>
    </border>
    <border>
      <left/>
      <right style="hair">
        <color indexed="16"/>
      </right>
      <top style="hair">
        <color indexed="16"/>
      </top>
      <bottom style="thin">
        <color rgb="FF52303B"/>
      </bottom>
      <diagonal/>
    </border>
    <border>
      <left/>
      <right style="hair">
        <color indexed="16"/>
      </right>
      <top style="hair">
        <color indexed="19"/>
      </top>
      <bottom style="hair">
        <color indexed="19"/>
      </bottom>
      <diagonal/>
    </border>
    <border>
      <left style="hair">
        <color rgb="FF900000"/>
      </left>
      <right/>
      <top style="hair">
        <color rgb="FF900000"/>
      </top>
      <bottom style="hair">
        <color rgb="FF900000"/>
      </bottom>
      <diagonal/>
    </border>
    <border>
      <left/>
      <right/>
      <top style="hair">
        <color rgb="FF900000"/>
      </top>
      <bottom style="hair">
        <color rgb="FF900000"/>
      </bottom>
      <diagonal/>
    </border>
    <border>
      <left/>
      <right style="thin">
        <color rgb="FF52303B"/>
      </right>
      <top style="hair">
        <color rgb="FF900000"/>
      </top>
      <bottom style="hair">
        <color rgb="FF900000"/>
      </bottom>
      <diagonal/>
    </border>
    <border>
      <left/>
      <right/>
      <top style="hair">
        <color rgb="FF900000"/>
      </top>
      <bottom style="thin">
        <color rgb="FF52303B"/>
      </bottom>
      <diagonal/>
    </border>
    <border>
      <left/>
      <right/>
      <top style="hair">
        <color indexed="19"/>
      </top>
      <bottom style="hair">
        <color rgb="FF900000"/>
      </bottom>
      <diagonal/>
    </border>
    <border>
      <left style="hair">
        <color indexed="19"/>
      </left>
      <right/>
      <top style="hair">
        <color indexed="19"/>
      </top>
      <bottom style="hair">
        <color indexed="19"/>
      </bottom>
      <diagonal/>
    </border>
    <border>
      <left/>
      <right style="hair">
        <color indexed="19"/>
      </right>
      <top style="hair">
        <color indexed="19"/>
      </top>
      <bottom style="hair">
        <color indexed="19"/>
      </bottom>
      <diagonal/>
    </border>
    <border>
      <left style="hair">
        <color indexed="19"/>
      </left>
      <right/>
      <top/>
      <bottom/>
      <diagonal/>
    </border>
    <border>
      <left style="thin">
        <color rgb="FF52303B"/>
      </left>
      <right/>
      <top style="hair">
        <color rgb="FF52303B"/>
      </top>
      <bottom style="thin">
        <color rgb="FF52303B"/>
      </bottom>
      <diagonal/>
    </border>
    <border>
      <left/>
      <right/>
      <top style="hair">
        <color rgb="FF52303B"/>
      </top>
      <bottom style="thin">
        <color rgb="FF52303B"/>
      </bottom>
      <diagonal/>
    </border>
    <border>
      <left style="hair">
        <color rgb="FF52303B"/>
      </left>
      <right/>
      <top style="thin">
        <color rgb="FF52303B"/>
      </top>
      <bottom style="hair">
        <color rgb="FF52303B"/>
      </bottom>
      <diagonal/>
    </border>
    <border>
      <left/>
      <right style="hair">
        <color rgb="FF52303B"/>
      </right>
      <top style="thin">
        <color rgb="FF52303B"/>
      </top>
      <bottom style="hair">
        <color rgb="FF52303B"/>
      </bottom>
      <diagonal/>
    </border>
    <border>
      <left style="hair">
        <color rgb="FF52303B"/>
      </left>
      <right/>
      <top style="hair">
        <color rgb="FF52303B"/>
      </top>
      <bottom style="thin">
        <color rgb="FF52303B"/>
      </bottom>
      <diagonal/>
    </border>
    <border>
      <left/>
      <right style="hair">
        <color rgb="FF52303B"/>
      </right>
      <top style="hair">
        <color rgb="FF52303B"/>
      </top>
      <bottom style="thin">
        <color rgb="FF52303B"/>
      </bottom>
      <diagonal/>
    </border>
    <border>
      <left style="hair">
        <color rgb="FF52303B"/>
      </left>
      <right/>
      <top style="hair">
        <color rgb="FF52303B"/>
      </top>
      <bottom/>
      <diagonal/>
    </border>
    <border>
      <left/>
      <right/>
      <top style="hair">
        <color rgb="FF52303B"/>
      </top>
      <bottom/>
      <diagonal/>
    </border>
    <border>
      <left/>
      <right style="hair">
        <color rgb="FF52303B"/>
      </right>
      <top style="hair">
        <color rgb="FF52303B"/>
      </top>
      <bottom/>
      <diagonal/>
    </border>
    <border>
      <left style="hair">
        <color rgb="FF52303B"/>
      </left>
      <right/>
      <top/>
      <bottom/>
      <diagonal/>
    </border>
    <border>
      <left/>
      <right style="hair">
        <color rgb="FF52303B"/>
      </right>
      <top/>
      <bottom/>
      <diagonal/>
    </border>
    <border>
      <left style="hair">
        <color rgb="FF52303B"/>
      </left>
      <right/>
      <top/>
      <bottom style="hair">
        <color rgb="FF52303B"/>
      </bottom>
      <diagonal/>
    </border>
    <border>
      <left/>
      <right/>
      <top/>
      <bottom style="hair">
        <color rgb="FF52303B"/>
      </bottom>
      <diagonal/>
    </border>
    <border>
      <left/>
      <right style="hair">
        <color rgb="FF52303B"/>
      </right>
      <top/>
      <bottom style="hair">
        <color rgb="FF52303B"/>
      </bottom>
      <diagonal/>
    </border>
    <border>
      <left style="hair">
        <color indexed="19"/>
      </left>
      <right/>
      <top style="hair">
        <color indexed="19"/>
      </top>
      <bottom/>
      <diagonal/>
    </border>
    <border>
      <left/>
      <right style="hair">
        <color indexed="19"/>
      </right>
      <top style="hair">
        <color indexed="19"/>
      </top>
      <bottom/>
      <diagonal/>
    </border>
    <border>
      <left style="hair">
        <color indexed="19"/>
      </left>
      <right/>
      <top/>
      <bottom style="hair">
        <color indexed="19"/>
      </bottom>
      <diagonal/>
    </border>
    <border>
      <left/>
      <right style="hair">
        <color indexed="19"/>
      </right>
      <top/>
      <bottom style="hair">
        <color indexed="19"/>
      </bottom>
      <diagonal/>
    </border>
    <border>
      <left style="hair">
        <color rgb="FF90713A"/>
      </left>
      <right style="hair">
        <color rgb="FF90713A"/>
      </right>
      <top style="hair">
        <color rgb="FF90713A"/>
      </top>
      <bottom/>
      <diagonal/>
    </border>
    <border>
      <left style="hair">
        <color rgb="FF90713A"/>
      </left>
      <right style="hair">
        <color rgb="FF90713A"/>
      </right>
      <top/>
      <bottom style="hair">
        <color rgb="FF90713A"/>
      </bottom>
      <diagonal/>
    </border>
    <border>
      <left style="hair">
        <color rgb="FF90713A"/>
      </left>
      <right/>
      <top style="hair">
        <color rgb="FF90713A"/>
      </top>
      <bottom/>
      <diagonal/>
    </border>
    <border>
      <left/>
      <right style="hair">
        <color rgb="FF90713A"/>
      </right>
      <top style="hair">
        <color rgb="FF90713A"/>
      </top>
      <bottom/>
      <diagonal/>
    </border>
    <border>
      <left style="hair">
        <color rgb="FF90713A"/>
      </left>
      <right/>
      <top/>
      <bottom style="hair">
        <color rgb="FF90713A"/>
      </bottom>
      <diagonal/>
    </border>
    <border>
      <left/>
      <right style="hair">
        <color rgb="FF90713A"/>
      </right>
      <top/>
      <bottom style="hair">
        <color rgb="FF90713A"/>
      </bottom>
      <diagonal/>
    </border>
    <border>
      <left style="hair">
        <color indexed="19"/>
      </left>
      <right style="hair">
        <color rgb="FF90713A"/>
      </right>
      <top style="hair">
        <color indexed="19"/>
      </top>
      <bottom/>
      <diagonal/>
    </border>
    <border>
      <left style="hair">
        <color indexed="19"/>
      </left>
      <right style="hair">
        <color rgb="FF90713A"/>
      </right>
      <top/>
      <bottom style="hair">
        <color indexed="19"/>
      </bottom>
      <diagonal/>
    </border>
    <border>
      <left/>
      <right style="hair">
        <color rgb="FF52303B"/>
      </right>
      <top style="thin">
        <color rgb="FF52303B"/>
      </top>
      <bottom/>
      <diagonal/>
    </border>
    <border>
      <left style="hair">
        <color rgb="FF52303B"/>
      </left>
      <right/>
      <top style="thin">
        <color rgb="FF52303B"/>
      </top>
      <bottom/>
      <diagonal/>
    </border>
    <border>
      <left/>
      <right/>
      <top style="thin">
        <color rgb="FF52303B"/>
      </top>
      <bottom style="thin">
        <color rgb="FF52303B"/>
      </bottom>
      <diagonal/>
    </border>
    <border>
      <left style="hair">
        <color rgb="FF52303B"/>
      </left>
      <right style="hair">
        <color rgb="FF52303B"/>
      </right>
      <top style="hair">
        <color rgb="FF52303B"/>
      </top>
      <bottom style="hair">
        <color rgb="FF52303B"/>
      </bottom>
      <diagonal/>
    </border>
    <border>
      <left style="hair">
        <color rgb="FF52303B"/>
      </left>
      <right/>
      <top style="hair">
        <color rgb="FF52303B"/>
      </top>
      <bottom style="hair">
        <color rgb="FF52303B"/>
      </bottom>
      <diagonal/>
    </border>
    <border>
      <left/>
      <right/>
      <top style="hair">
        <color rgb="FF52303B"/>
      </top>
      <bottom style="hair">
        <color rgb="FF52303B"/>
      </bottom>
      <diagonal/>
    </border>
    <border>
      <left/>
      <right style="hair">
        <color rgb="FF52303B"/>
      </right>
      <top style="hair">
        <color rgb="FF52303B"/>
      </top>
      <bottom style="hair">
        <color rgb="FF52303B"/>
      </bottom>
      <diagonal/>
    </border>
    <border>
      <left style="thin">
        <color rgb="FF52303B"/>
      </left>
      <right style="hair">
        <color rgb="FF52303B"/>
      </right>
      <top/>
      <bottom style="hair">
        <color rgb="FF52303B"/>
      </bottom>
      <diagonal/>
    </border>
    <border>
      <left style="thin">
        <color rgb="FF52303B"/>
      </left>
      <right style="hair">
        <color rgb="FF52303B"/>
      </right>
      <top/>
      <bottom/>
      <diagonal/>
    </border>
    <border>
      <left style="hair">
        <color rgb="FF52303B"/>
      </left>
      <right style="thin">
        <color rgb="FF52303B"/>
      </right>
      <top style="thin">
        <color rgb="FF52303B"/>
      </top>
      <bottom style="hair">
        <color rgb="FF52303B"/>
      </bottom>
      <diagonal/>
    </border>
    <border>
      <left style="hair">
        <color rgb="FF52303B"/>
      </left>
      <right style="hair">
        <color rgb="FF52303B"/>
      </right>
      <top style="thin">
        <color rgb="FF52303B"/>
      </top>
      <bottom style="hair">
        <color rgb="FF52303B"/>
      </bottom>
      <diagonal/>
    </border>
    <border>
      <left/>
      <right style="thin">
        <color rgb="FF52303B"/>
      </right>
      <top style="hair">
        <color rgb="FF52303B"/>
      </top>
      <bottom/>
      <diagonal/>
    </border>
    <border>
      <left style="thin">
        <color rgb="FF52303B"/>
      </left>
      <right style="hair">
        <color rgb="FF52303B"/>
      </right>
      <top style="hair">
        <color rgb="FF52303B"/>
      </top>
      <bottom/>
      <diagonal/>
    </border>
    <border>
      <left style="thin">
        <color rgb="FF52303B"/>
      </left>
      <right style="hair">
        <color rgb="FF52303B"/>
      </right>
      <top/>
      <bottom style="thin">
        <color rgb="FF52303B"/>
      </bottom>
      <diagonal/>
    </border>
    <border>
      <left style="hair">
        <color rgb="FF52303B"/>
      </left>
      <right/>
      <top/>
      <bottom style="thin">
        <color rgb="FF52303B"/>
      </bottom>
      <diagonal/>
    </border>
    <border>
      <left style="hair">
        <color indexed="16"/>
      </left>
      <right/>
      <top style="thin">
        <color rgb="FF52303B"/>
      </top>
      <bottom style="hair">
        <color indexed="16"/>
      </bottom>
      <diagonal/>
    </border>
    <border>
      <left/>
      <right/>
      <top style="thin">
        <color rgb="FF52303B"/>
      </top>
      <bottom style="hair">
        <color indexed="16"/>
      </bottom>
      <diagonal/>
    </border>
    <border>
      <left style="hair">
        <color indexed="16"/>
      </left>
      <right/>
      <top style="hair">
        <color indexed="16"/>
      </top>
      <bottom style="hair">
        <color indexed="16"/>
      </bottom>
      <diagonal/>
    </border>
    <border>
      <left style="hair">
        <color indexed="16"/>
      </left>
      <right/>
      <top style="hair">
        <color indexed="16"/>
      </top>
      <bottom style="thin">
        <color rgb="FF52303B"/>
      </bottom>
      <diagonal/>
    </border>
    <border>
      <left/>
      <right/>
      <top style="hair">
        <color indexed="64"/>
      </top>
      <bottom style="hair">
        <color indexed="16"/>
      </bottom>
      <diagonal/>
    </border>
    <border>
      <left/>
      <right/>
      <top style="hair">
        <color indexed="16"/>
      </top>
      <bottom style="hair">
        <color indexed="16"/>
      </bottom>
      <diagonal/>
    </border>
    <border>
      <left/>
      <right/>
      <top style="hair">
        <color indexed="16"/>
      </top>
      <bottom style="thin">
        <color rgb="FF52303B"/>
      </bottom>
      <diagonal/>
    </border>
    <border>
      <left/>
      <right/>
      <top style="thin">
        <color rgb="FF52303B"/>
      </top>
      <bottom style="hair">
        <color rgb="FF900000"/>
      </bottom>
      <diagonal/>
    </border>
    <border>
      <left style="hair">
        <color rgb="FF52303B"/>
      </left>
      <right style="thin">
        <color rgb="FF52303B"/>
      </right>
      <top style="hair">
        <color rgb="FF52303B"/>
      </top>
      <bottom style="hair">
        <color rgb="FF52303B"/>
      </bottom>
      <diagonal/>
    </border>
    <border>
      <left/>
      <right style="thin">
        <color rgb="FF52303B"/>
      </right>
      <top/>
      <bottom style="hair">
        <color rgb="FF52303B"/>
      </bottom>
      <diagonal/>
    </border>
    <border>
      <left/>
      <right style="thin">
        <color rgb="FF52303B"/>
      </right>
      <top style="hair">
        <color rgb="FF52303B"/>
      </top>
      <bottom style="hair">
        <color rgb="FF52303B"/>
      </bottom>
      <diagonal/>
    </border>
    <border diagonalUp="1">
      <left style="hair">
        <color rgb="FF52303B"/>
      </left>
      <right/>
      <top style="hair">
        <color rgb="FF52303B"/>
      </top>
      <bottom/>
      <diagonal style="hair">
        <color rgb="FF52303B"/>
      </diagonal>
    </border>
    <border diagonalUp="1">
      <left/>
      <right/>
      <top style="hair">
        <color rgb="FF52303B"/>
      </top>
      <bottom/>
      <diagonal style="hair">
        <color rgb="FF52303B"/>
      </diagonal>
    </border>
    <border diagonalUp="1">
      <left/>
      <right style="thin">
        <color rgb="FF52303B"/>
      </right>
      <top style="hair">
        <color rgb="FF52303B"/>
      </top>
      <bottom/>
      <diagonal style="hair">
        <color rgb="FF52303B"/>
      </diagonal>
    </border>
    <border diagonalUp="1">
      <left style="hair">
        <color rgb="FF52303B"/>
      </left>
      <right/>
      <top/>
      <bottom style="hair">
        <color rgb="FF52303B"/>
      </bottom>
      <diagonal style="hair">
        <color rgb="FF52303B"/>
      </diagonal>
    </border>
    <border diagonalUp="1">
      <left/>
      <right/>
      <top/>
      <bottom style="hair">
        <color rgb="FF52303B"/>
      </bottom>
      <diagonal style="hair">
        <color rgb="FF52303B"/>
      </diagonal>
    </border>
    <border diagonalUp="1">
      <left/>
      <right style="thin">
        <color rgb="FF52303B"/>
      </right>
      <top/>
      <bottom style="hair">
        <color rgb="FF52303B"/>
      </bottom>
      <diagonal style="hair">
        <color rgb="FF52303B"/>
      </diagonal>
    </border>
    <border>
      <left/>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bottom style="hair">
        <color indexed="16"/>
      </bottom>
      <diagonal/>
    </border>
    <border>
      <left/>
      <right/>
      <top style="thin">
        <color rgb="FF534121"/>
      </top>
      <bottom style="hair">
        <color rgb="FF900000"/>
      </bottom>
      <diagonal/>
    </border>
    <border>
      <left/>
      <right/>
      <top style="hair">
        <color rgb="FF900000"/>
      </top>
      <bottom/>
      <diagonal/>
    </border>
    <border>
      <left/>
      <right/>
      <top/>
      <bottom style="hair">
        <color rgb="FF900000"/>
      </bottom>
      <diagonal/>
    </border>
    <border>
      <left/>
      <right/>
      <top/>
      <bottom style="hair">
        <color rgb="FF534121"/>
      </bottom>
      <diagonal/>
    </border>
    <border>
      <left/>
      <right/>
      <top style="hair">
        <color auto="1"/>
      </top>
      <bottom style="hair">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auto="1"/>
      </left>
      <right/>
      <top style="hair">
        <color auto="1"/>
      </top>
      <bottom/>
      <diagonal/>
    </border>
    <border>
      <left/>
      <right style="hair">
        <color auto="1"/>
      </right>
      <top style="hair">
        <color auto="1"/>
      </top>
      <bottom/>
      <diagonal/>
    </border>
    <border>
      <left style="medium">
        <color auto="1"/>
      </left>
      <right/>
      <top/>
      <bottom/>
      <diagonal/>
    </border>
    <border>
      <left style="medium">
        <color auto="1"/>
      </left>
      <right/>
      <top/>
      <bottom style="medium">
        <color auto="1"/>
      </bottom>
      <diagonal/>
    </border>
    <border>
      <left/>
      <right/>
      <top/>
      <bottom style="medium">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diagonal/>
    </border>
    <border diagonalDown="1">
      <left style="thin">
        <color indexed="64"/>
      </left>
      <right style="thin">
        <color indexed="64"/>
      </right>
      <top/>
      <bottom/>
      <diagonal style="hair">
        <color indexed="64"/>
      </diagonal>
    </border>
    <border>
      <left/>
      <right style="hair">
        <color indexed="64"/>
      </right>
      <top style="hair">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style="thin">
        <color auto="1"/>
      </right>
      <top style="hair">
        <color auto="1"/>
      </top>
      <bottom style="thin">
        <color auto="1"/>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hair">
        <color indexed="19"/>
      </left>
      <right/>
      <top style="hair">
        <color indexed="19"/>
      </top>
      <bottom/>
      <diagonal/>
    </border>
    <border>
      <left/>
      <right style="hair">
        <color indexed="19"/>
      </right>
      <top style="hair">
        <color indexed="19"/>
      </top>
      <bottom/>
      <diagonal/>
    </border>
    <border>
      <left/>
      <right/>
      <top style="hair">
        <color indexed="19"/>
      </top>
      <bottom/>
      <diagonal/>
    </border>
    <border>
      <left/>
      <right style="hair">
        <color rgb="FF534121"/>
      </right>
      <top/>
      <bottom/>
      <diagonal/>
    </border>
    <border>
      <left style="hair">
        <color rgb="FF534121"/>
      </left>
      <right/>
      <top/>
      <bottom/>
      <diagonal/>
    </border>
    <border>
      <left/>
      <right style="hair">
        <color rgb="FF534121"/>
      </right>
      <top/>
      <bottom style="hair">
        <color rgb="FF534121"/>
      </bottom>
      <diagonal/>
    </border>
    <border>
      <left style="hair">
        <color rgb="FF534121"/>
      </left>
      <right/>
      <top/>
      <bottom style="hair">
        <color rgb="FF534121"/>
      </bottom>
      <diagonal/>
    </border>
    <border>
      <left/>
      <right style="hair">
        <color auto="1"/>
      </right>
      <top style="hair">
        <color auto="1"/>
      </top>
      <bottom style="hair">
        <color indexed="64"/>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indexed="64"/>
      </top>
      <bottom style="hair">
        <color auto="1"/>
      </bottom>
      <diagonal/>
    </border>
    <border>
      <left style="thin">
        <color indexed="64"/>
      </left>
      <right/>
      <top style="hair">
        <color auto="1"/>
      </top>
      <bottom style="thin">
        <color indexed="64"/>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thin">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diagonalUp="1">
      <left/>
      <right/>
      <top style="hair">
        <color auto="1"/>
      </top>
      <bottom/>
      <diagonal style="hair">
        <color auto="1"/>
      </diagonal>
    </border>
    <border diagonalUp="1">
      <left style="hair">
        <color auto="1"/>
      </left>
      <right/>
      <top style="hair">
        <color auto="1"/>
      </top>
      <bottom/>
      <diagonal style="hair">
        <color auto="1"/>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hair">
        <color rgb="FF534121"/>
      </left>
      <right style="hair">
        <color rgb="FF534121"/>
      </right>
      <top style="hair">
        <color rgb="FF534121"/>
      </top>
      <bottom style="hair">
        <color rgb="FF534121"/>
      </bottom>
      <diagonal/>
    </border>
    <border>
      <left style="hair">
        <color rgb="FF534121"/>
      </left>
      <right style="hair">
        <color rgb="FF534121"/>
      </right>
      <top style="hair">
        <color rgb="FF534121"/>
      </top>
      <bottom/>
      <diagonal/>
    </border>
    <border>
      <left style="hair">
        <color rgb="FF534121"/>
      </left>
      <right style="hair">
        <color rgb="FF534121"/>
      </right>
      <top/>
      <bottom style="hair">
        <color rgb="FF534121"/>
      </bottom>
      <diagonal/>
    </border>
    <border>
      <left/>
      <right style="hair">
        <color rgb="FF534121"/>
      </right>
      <top style="hair">
        <color rgb="FF534121"/>
      </top>
      <bottom/>
      <diagonal/>
    </border>
    <border>
      <left/>
      <right style="hair">
        <color rgb="FF534121"/>
      </right>
      <top style="hair">
        <color rgb="FF534121"/>
      </top>
      <bottom style="hair">
        <color rgb="FF534121"/>
      </bottom>
      <diagonal/>
    </border>
    <border>
      <left style="hair">
        <color rgb="FF534121"/>
      </left>
      <right/>
      <top style="hair">
        <color rgb="FF534121"/>
      </top>
      <bottom style="hair">
        <color rgb="FF534121"/>
      </bottom>
      <diagonal/>
    </border>
    <border>
      <left/>
      <right/>
      <top style="hair">
        <color rgb="FF534121"/>
      </top>
      <bottom style="hair">
        <color rgb="FF534121"/>
      </bottom>
      <diagonal/>
    </border>
    <border>
      <left style="hair">
        <color rgb="FF534121"/>
      </left>
      <right/>
      <top style="hair">
        <color rgb="FF534121"/>
      </top>
      <bottom/>
      <diagonal/>
    </border>
    <border>
      <left style="thin">
        <color rgb="FF534121"/>
      </left>
      <right style="thin">
        <color rgb="FF534121"/>
      </right>
      <top style="thin">
        <color rgb="FF534121"/>
      </top>
      <bottom style="thin">
        <color rgb="FF534121"/>
      </bottom>
      <diagonal/>
    </border>
    <border>
      <left style="thin">
        <color indexed="64"/>
      </left>
      <right style="hair">
        <color rgb="FF534121"/>
      </right>
      <top/>
      <bottom/>
      <diagonal/>
    </border>
    <border>
      <left style="hair">
        <color rgb="FF534121"/>
      </left>
      <right style="hair">
        <color rgb="FF534121"/>
      </right>
      <top/>
      <bottom/>
      <diagonal/>
    </border>
    <border>
      <left style="hair">
        <color rgb="FF534121"/>
      </left>
      <right style="thin">
        <color indexed="64"/>
      </right>
      <top/>
      <bottom style="thin">
        <color rgb="FF534121"/>
      </bottom>
      <diagonal/>
    </border>
    <border>
      <left style="hair">
        <color rgb="FF534121"/>
      </left>
      <right style="hair">
        <color rgb="FF534121"/>
      </right>
      <top style="thin">
        <color indexed="64"/>
      </top>
      <bottom style="hair">
        <color rgb="FF534121"/>
      </bottom>
      <diagonal/>
    </border>
    <border>
      <left style="hair">
        <color rgb="FF534121"/>
      </left>
      <right/>
      <top style="thin">
        <color indexed="64"/>
      </top>
      <bottom style="hair">
        <color rgb="FF534121"/>
      </bottom>
      <diagonal/>
    </border>
    <border>
      <left/>
      <right/>
      <top style="thin">
        <color indexed="64"/>
      </top>
      <bottom style="hair">
        <color rgb="FF534121"/>
      </bottom>
      <diagonal/>
    </border>
    <border>
      <left/>
      <right style="hair">
        <color rgb="FF534121"/>
      </right>
      <top style="thin">
        <color indexed="64"/>
      </top>
      <bottom style="hair">
        <color rgb="FF534121"/>
      </bottom>
      <diagonal/>
    </border>
    <border>
      <left/>
      <right/>
      <top style="thin">
        <color rgb="FF534121"/>
      </top>
      <bottom style="hair">
        <color rgb="FF534121"/>
      </bottom>
      <diagonal/>
    </border>
    <border>
      <left/>
      <right style="hair">
        <color rgb="FF534121"/>
      </right>
      <top style="thin">
        <color rgb="FF534121"/>
      </top>
      <bottom style="thin">
        <color rgb="FF534121"/>
      </bottom>
      <diagonal/>
    </border>
    <border>
      <left style="hair">
        <color rgb="FF534121"/>
      </left>
      <right/>
      <top style="thin">
        <color rgb="FF534121"/>
      </top>
      <bottom style="thin">
        <color rgb="FF534121"/>
      </bottom>
      <diagonal/>
    </border>
    <border>
      <left/>
      <right style="hair">
        <color rgb="FF534121"/>
      </right>
      <top style="thin">
        <color rgb="FF534121"/>
      </top>
      <bottom style="hair">
        <color rgb="FF534121"/>
      </bottom>
      <diagonal/>
    </border>
    <border>
      <left style="thin">
        <color rgb="FF534121"/>
      </left>
      <right style="hair">
        <color rgb="FF534121"/>
      </right>
      <top style="thin">
        <color rgb="FF534121"/>
      </top>
      <bottom style="thin">
        <color rgb="FF534121"/>
      </bottom>
      <diagonal/>
    </border>
    <border>
      <left style="hair">
        <color rgb="FF534121"/>
      </left>
      <right/>
      <top style="thin">
        <color rgb="FF534121"/>
      </top>
      <bottom style="hair">
        <color rgb="FF534121"/>
      </bottom>
      <diagonal/>
    </border>
    <border diagonalUp="1">
      <left style="thin">
        <color rgb="FF534121"/>
      </left>
      <right/>
      <top style="thin">
        <color rgb="FF534121"/>
      </top>
      <bottom style="thin">
        <color rgb="FF534121"/>
      </bottom>
      <diagonal style="hair">
        <color rgb="FF534121"/>
      </diagonal>
    </border>
    <border diagonalUp="1">
      <left/>
      <right/>
      <top style="thin">
        <color rgb="FF534121"/>
      </top>
      <bottom style="thin">
        <color rgb="FF534121"/>
      </bottom>
      <diagonal style="hair">
        <color rgb="FF534121"/>
      </diagonal>
    </border>
    <border>
      <left style="thin">
        <color rgb="FF534121"/>
      </left>
      <right style="hair">
        <color rgb="FF534121"/>
      </right>
      <top style="hair">
        <color rgb="FF534121"/>
      </top>
      <bottom style="hair">
        <color rgb="FF534121"/>
      </bottom>
      <diagonal/>
    </border>
    <border>
      <left style="hair">
        <color rgb="FF534121"/>
      </left>
      <right style="thin">
        <color rgb="FF534121"/>
      </right>
      <top style="hair">
        <color rgb="FF534121"/>
      </top>
      <bottom style="hair">
        <color rgb="FF534121"/>
      </bottom>
      <diagonal/>
    </border>
    <border>
      <left style="thin">
        <color rgb="FF534121"/>
      </left>
      <right style="hair">
        <color rgb="FF534121"/>
      </right>
      <top style="hair">
        <color rgb="FF534121"/>
      </top>
      <bottom/>
      <diagonal/>
    </border>
    <border>
      <left style="hair">
        <color rgb="FF534121"/>
      </left>
      <right style="thin">
        <color rgb="FF534121"/>
      </right>
      <top style="hair">
        <color rgb="FF534121"/>
      </top>
      <bottom/>
      <diagonal/>
    </border>
    <border>
      <left style="thin">
        <color rgb="FF534121"/>
      </left>
      <right/>
      <top style="hair">
        <color rgb="FF534121"/>
      </top>
      <bottom style="hair">
        <color rgb="FF534121"/>
      </bottom>
      <diagonal/>
    </border>
    <border>
      <left/>
      <right style="thin">
        <color rgb="FF534121"/>
      </right>
      <top style="hair">
        <color rgb="FF534121"/>
      </top>
      <bottom style="hair">
        <color rgb="FF534121"/>
      </bottom>
      <diagonal/>
    </border>
    <border diagonalUp="1">
      <left style="thin">
        <color rgb="FF534121"/>
      </left>
      <right style="hair">
        <color rgb="FF534121"/>
      </right>
      <top style="hair">
        <color rgb="FF534121"/>
      </top>
      <bottom style="hair">
        <color rgb="FF534121"/>
      </bottom>
      <diagonal style="hair">
        <color rgb="FF534121"/>
      </diagonal>
    </border>
    <border diagonalUp="1">
      <left style="hair">
        <color rgb="FF534121"/>
      </left>
      <right style="hair">
        <color rgb="FF534121"/>
      </right>
      <top style="hair">
        <color rgb="FF534121"/>
      </top>
      <bottom style="hair">
        <color rgb="FF534121"/>
      </bottom>
      <diagonal style="hair">
        <color rgb="FF534121"/>
      </diagonal>
    </border>
    <border diagonalUp="1">
      <left style="hair">
        <color rgb="FF534121"/>
      </left>
      <right style="thin">
        <color rgb="FF534121"/>
      </right>
      <top style="hair">
        <color rgb="FF534121"/>
      </top>
      <bottom style="hair">
        <color rgb="FF534121"/>
      </bottom>
      <diagonal style="hair">
        <color rgb="FF534121"/>
      </diagonal>
    </border>
    <border diagonalUp="1">
      <left style="thin">
        <color rgb="FF534121"/>
      </left>
      <right style="hair">
        <color rgb="FF534121"/>
      </right>
      <top style="hair">
        <color rgb="FF534121"/>
      </top>
      <bottom/>
      <diagonal style="hair">
        <color rgb="FF534121"/>
      </diagonal>
    </border>
    <border diagonalUp="1">
      <left style="hair">
        <color rgb="FF534121"/>
      </left>
      <right style="hair">
        <color rgb="FF534121"/>
      </right>
      <top style="hair">
        <color rgb="FF534121"/>
      </top>
      <bottom/>
      <diagonal style="hair">
        <color rgb="FF534121"/>
      </diagonal>
    </border>
    <border diagonalUp="1">
      <left style="hair">
        <color rgb="FF534121"/>
      </left>
      <right style="thin">
        <color rgb="FF534121"/>
      </right>
      <top style="hair">
        <color rgb="FF534121"/>
      </top>
      <bottom/>
      <diagonal style="hair">
        <color rgb="FF534121"/>
      </diagonal>
    </border>
    <border>
      <left style="thin">
        <color rgb="FF534121"/>
      </left>
      <right/>
      <top/>
      <bottom style="hair">
        <color rgb="FF534121"/>
      </bottom>
      <diagonal/>
    </border>
    <border>
      <left/>
      <right style="thin">
        <color rgb="FF534121"/>
      </right>
      <top/>
      <bottom style="hair">
        <color rgb="FF534121"/>
      </bottom>
      <diagonal/>
    </border>
    <border>
      <left style="thin">
        <color rgb="FF534121"/>
      </left>
      <right style="hair">
        <color rgb="FF534121"/>
      </right>
      <top style="dotted">
        <color rgb="FF534121"/>
      </top>
      <bottom style="hair">
        <color rgb="FF534121"/>
      </bottom>
      <diagonal/>
    </border>
    <border>
      <left style="hair">
        <color rgb="FF534121"/>
      </left>
      <right style="hair">
        <color rgb="FF534121"/>
      </right>
      <top style="dotted">
        <color rgb="FF534121"/>
      </top>
      <bottom style="hair">
        <color rgb="FF534121"/>
      </bottom>
      <diagonal/>
    </border>
    <border>
      <left style="hair">
        <color rgb="FF534121"/>
      </left>
      <right style="thin">
        <color rgb="FF534121"/>
      </right>
      <top style="dotted">
        <color rgb="FF534121"/>
      </top>
      <bottom style="hair">
        <color rgb="FF534121"/>
      </bottom>
      <diagonal/>
    </border>
    <border>
      <left/>
      <right style="hair">
        <color rgb="FF534121"/>
      </right>
      <top/>
      <bottom style="thin">
        <color rgb="FF534121"/>
      </bottom>
      <diagonal/>
    </border>
    <border>
      <left style="hair">
        <color rgb="FF534121"/>
      </left>
      <right/>
      <top/>
      <bottom style="thin">
        <color rgb="FF534121"/>
      </bottom>
      <diagonal/>
    </border>
    <border>
      <left style="thin">
        <color rgb="FF534121"/>
      </left>
      <right style="hair">
        <color rgb="FF534121"/>
      </right>
      <top/>
      <bottom style="thin">
        <color rgb="FF534121"/>
      </bottom>
      <diagonal/>
    </border>
    <border diagonalUp="1">
      <left style="thin">
        <color rgb="FF534121"/>
      </left>
      <right/>
      <top/>
      <bottom style="thin">
        <color rgb="FF534121"/>
      </bottom>
      <diagonal style="hair">
        <color rgb="FF534121"/>
      </diagonal>
    </border>
    <border diagonalUp="1">
      <left/>
      <right/>
      <top/>
      <bottom style="thin">
        <color rgb="FF534121"/>
      </bottom>
      <diagonal style="hair">
        <color rgb="FF534121"/>
      </diagonal>
    </border>
    <border>
      <left style="thin">
        <color indexed="64"/>
      </left>
      <right style="thin">
        <color indexed="64"/>
      </right>
      <top style="hair">
        <color indexed="64"/>
      </top>
      <bottom style="thin">
        <color indexed="64"/>
      </bottom>
      <diagonal/>
    </border>
    <border diagonalUp="1">
      <left/>
      <right/>
      <top style="hair">
        <color rgb="FF534121"/>
      </top>
      <bottom/>
      <diagonal style="hair">
        <color rgb="FF534121"/>
      </diagonal>
    </border>
    <border diagonalUp="1">
      <left/>
      <right/>
      <top/>
      <bottom style="hair">
        <color rgb="FF534121"/>
      </bottom>
      <diagonal style="hair">
        <color rgb="FF534121"/>
      </diagonal>
    </border>
    <border diagonalUp="1">
      <left/>
      <right style="hair">
        <color rgb="FF534121"/>
      </right>
      <top style="hair">
        <color rgb="FF534121"/>
      </top>
      <bottom/>
      <diagonal style="hair">
        <color rgb="FF534121"/>
      </diagonal>
    </border>
    <border diagonalUp="1">
      <left/>
      <right style="hair">
        <color rgb="FF534121"/>
      </right>
      <top/>
      <bottom style="hair">
        <color rgb="FF534121"/>
      </bottom>
      <diagonal style="hair">
        <color rgb="FF534121"/>
      </diagonal>
    </border>
    <border diagonalUp="1">
      <left style="hair">
        <color rgb="FF534121"/>
      </left>
      <right/>
      <top style="hair">
        <color rgb="FF534121"/>
      </top>
      <bottom/>
      <diagonal style="hair">
        <color rgb="FF534121"/>
      </diagonal>
    </border>
    <border diagonalUp="1">
      <left style="hair">
        <color rgb="FF534121"/>
      </left>
      <right/>
      <top/>
      <bottom/>
      <diagonal style="hair">
        <color rgb="FF534121"/>
      </diagonal>
    </border>
    <border diagonalUp="1">
      <left/>
      <right/>
      <top/>
      <bottom/>
      <diagonal style="hair">
        <color rgb="FF534121"/>
      </diagonal>
    </border>
    <border diagonalUp="1">
      <left style="hair">
        <color rgb="FF534121"/>
      </left>
      <right/>
      <top/>
      <bottom style="hair">
        <color rgb="FF534121"/>
      </bottom>
      <diagonal style="hair">
        <color rgb="FF534121"/>
      </diagonal>
    </border>
    <border diagonalUp="1">
      <left/>
      <right style="hair">
        <color rgb="FF534121"/>
      </right>
      <top/>
      <bottom/>
      <diagonal style="hair">
        <color rgb="FF534121"/>
      </diagonal>
    </border>
    <border diagonalUp="1">
      <left style="thin">
        <color rgb="FF534121"/>
      </left>
      <right/>
      <top style="hair">
        <color rgb="FF534121"/>
      </top>
      <bottom/>
      <diagonal style="hair">
        <color rgb="FF534121"/>
      </diagonal>
    </border>
    <border diagonalUp="1">
      <left style="thin">
        <color rgb="FF534121"/>
      </left>
      <right/>
      <top/>
      <bottom/>
      <diagonal style="hair">
        <color rgb="FF534121"/>
      </diagonal>
    </border>
    <border diagonalUp="1">
      <left style="thin">
        <color rgb="FF534121"/>
      </left>
      <right style="hair">
        <color rgb="FF534121"/>
      </right>
      <top/>
      <bottom/>
      <diagonal style="hair">
        <color rgb="FF534121"/>
      </diagonal>
    </border>
    <border diagonalUp="1">
      <left style="hair">
        <color rgb="FF534121"/>
      </left>
      <right style="hair">
        <color rgb="FF534121"/>
      </right>
      <top/>
      <bottom/>
      <diagonal style="hair">
        <color rgb="FF534121"/>
      </diagonal>
    </border>
    <border>
      <left style="thin">
        <color rgb="FF534121"/>
      </left>
      <right style="hair">
        <color rgb="FF534121"/>
      </right>
      <top style="thin">
        <color rgb="FF534121"/>
      </top>
      <bottom style="hair">
        <color rgb="FF534121"/>
      </bottom>
      <diagonal/>
    </border>
    <border>
      <left style="hair">
        <color rgb="FF534121"/>
      </left>
      <right style="hair">
        <color rgb="FF534121"/>
      </right>
      <top style="thin">
        <color rgb="FF534121"/>
      </top>
      <bottom style="hair">
        <color rgb="FF534121"/>
      </bottom>
      <diagonal/>
    </border>
    <border>
      <left style="hair">
        <color rgb="FF534121"/>
      </left>
      <right style="thin">
        <color rgb="FF534121"/>
      </right>
      <top style="thin">
        <color rgb="FF534121"/>
      </top>
      <bottom style="hair">
        <color rgb="FF534121"/>
      </bottom>
      <diagonal/>
    </border>
    <border>
      <left/>
      <right/>
      <top style="hair">
        <color rgb="FF534121"/>
      </top>
      <bottom style="thin">
        <color rgb="FF534121"/>
      </bottom>
      <diagonal/>
    </border>
    <border diagonalUp="1">
      <left/>
      <right style="hair">
        <color rgb="FF534121"/>
      </right>
      <top style="hair">
        <color rgb="FF534121"/>
      </top>
      <bottom style="hair">
        <color rgb="FF534121"/>
      </bottom>
      <diagonal style="hair">
        <color rgb="FF534121"/>
      </diagonal>
    </border>
    <border diagonalUp="1">
      <left style="hair">
        <color rgb="FF534121"/>
      </left>
      <right/>
      <top style="hair">
        <color rgb="FF534121"/>
      </top>
      <bottom style="hair">
        <color rgb="FF534121"/>
      </bottom>
      <diagonal style="hair">
        <color rgb="FF534121"/>
      </diagonal>
    </border>
    <border>
      <left/>
      <right style="thin">
        <color rgb="FF534121"/>
      </right>
      <top style="thin">
        <color rgb="FF534121"/>
      </top>
      <bottom style="hair">
        <color rgb="FF534121"/>
      </bottom>
      <diagonal/>
    </border>
    <border>
      <left/>
      <right style="thin">
        <color rgb="FF534121"/>
      </right>
      <top style="hair">
        <color rgb="FF534121"/>
      </top>
      <bottom style="thin">
        <color rgb="FF534121"/>
      </bottom>
      <diagonal/>
    </border>
    <border>
      <left style="thin">
        <color rgb="FF534121"/>
      </left>
      <right/>
      <top style="thin">
        <color rgb="FF534121"/>
      </top>
      <bottom style="hair">
        <color rgb="FF534121"/>
      </bottom>
      <diagonal/>
    </border>
    <border>
      <left style="thin">
        <color rgb="FF534121"/>
      </left>
      <right/>
      <top style="hair">
        <color rgb="FF534121"/>
      </top>
      <bottom style="thin">
        <color rgb="FF534121"/>
      </bottom>
      <diagonal/>
    </border>
    <border>
      <left/>
      <right style="hair">
        <color rgb="FF534121"/>
      </right>
      <top style="hair">
        <color rgb="FF534121"/>
      </top>
      <bottom style="thin">
        <color rgb="FF534121"/>
      </bottom>
      <diagonal/>
    </border>
    <border>
      <left style="hair">
        <color rgb="FF534121"/>
      </left>
      <right/>
      <top style="hair">
        <color rgb="FF534121"/>
      </top>
      <bottom style="thin">
        <color rgb="FF534121"/>
      </bottom>
      <diagonal/>
    </border>
    <border>
      <left/>
      <right style="hair">
        <color rgb="FF534121"/>
      </right>
      <top style="thin">
        <color rgb="FF534121"/>
      </top>
      <bottom/>
      <diagonal/>
    </border>
    <border>
      <left style="hair">
        <color rgb="FF534121"/>
      </left>
      <right style="hair">
        <color rgb="FF534121"/>
      </right>
      <top style="hair">
        <color rgb="FF534121"/>
      </top>
      <bottom style="thin">
        <color rgb="FF534121"/>
      </bottom>
      <diagonal/>
    </border>
    <border>
      <left style="hair">
        <color rgb="FF534121"/>
      </left>
      <right/>
      <top style="thin">
        <color rgb="FF534121"/>
      </top>
      <bottom/>
      <diagonal/>
    </border>
    <border>
      <left style="thin">
        <color indexed="64"/>
      </left>
      <right style="thin">
        <color indexed="64"/>
      </right>
      <top style="hair">
        <color indexed="64"/>
      </top>
      <bottom style="hair">
        <color indexed="64"/>
      </bottom>
      <diagonal/>
    </border>
    <border>
      <left/>
      <right style="thin">
        <color indexed="64"/>
      </right>
      <top style="hair">
        <color auto="1"/>
      </top>
      <bottom/>
      <diagonal/>
    </border>
    <border>
      <left/>
      <right style="hair">
        <color auto="1"/>
      </right>
      <top style="hair">
        <color auto="1"/>
      </top>
      <bottom/>
      <diagonal/>
    </border>
    <border>
      <left/>
      <right style="hair">
        <color rgb="FF534121"/>
      </right>
      <top/>
      <bottom style="hair">
        <color auto="1"/>
      </bottom>
      <diagonal/>
    </border>
    <border>
      <left style="thin">
        <color rgb="FF52303B"/>
      </left>
      <right style="thin">
        <color rgb="FF52303B"/>
      </right>
      <top style="thin">
        <color rgb="FF52303B"/>
      </top>
      <bottom style="hair">
        <color rgb="FF52303B"/>
      </bottom>
      <diagonal/>
    </border>
    <border>
      <left style="thin">
        <color rgb="FF52303B"/>
      </left>
      <right style="thin">
        <color rgb="FF52303B"/>
      </right>
      <top style="hair">
        <color rgb="FF52303B"/>
      </top>
      <bottom style="hair">
        <color rgb="FF52303B"/>
      </bottom>
      <diagonal/>
    </border>
    <border>
      <left style="thin">
        <color rgb="FF52303B"/>
      </left>
      <right/>
      <top style="hair">
        <color rgb="FF52303B"/>
      </top>
      <bottom style="hair">
        <color rgb="FF52303B"/>
      </bottom>
      <diagonal/>
    </border>
    <border>
      <left style="thin">
        <color rgb="FF52303B"/>
      </left>
      <right/>
      <top style="thin">
        <color rgb="FF52303B"/>
      </top>
      <bottom style="thin">
        <color rgb="FF52303B"/>
      </bottom>
      <diagonal/>
    </border>
    <border diagonalUp="1">
      <left/>
      <right style="thin">
        <color rgb="FF52303B"/>
      </right>
      <top style="hair">
        <color rgb="FF52303B"/>
      </top>
      <bottom style="thin">
        <color rgb="FF52303B"/>
      </bottom>
      <diagonal style="hair">
        <color theme="9" tint="-0.24994659260841701"/>
      </diagonal>
    </border>
    <border diagonalUp="1">
      <left/>
      <right/>
      <top style="hair">
        <color rgb="FF52303B"/>
      </top>
      <bottom style="thin">
        <color rgb="FF52303B"/>
      </bottom>
      <diagonal style="hair">
        <color theme="9" tint="-0.24994659260841701"/>
      </diagonal>
    </border>
    <border>
      <left style="thin">
        <color rgb="FF52303B"/>
      </left>
      <right style="thin">
        <color rgb="FF52303B"/>
      </right>
      <top style="hair">
        <color rgb="FF52303B"/>
      </top>
      <bottom style="thin">
        <color rgb="FF52303B"/>
      </bottom>
      <diagonal/>
    </border>
    <border>
      <left/>
      <right style="thin">
        <color rgb="FF52303B"/>
      </right>
      <top style="hair">
        <color rgb="FF52303B"/>
      </top>
      <bottom style="thin">
        <color rgb="FF52303B"/>
      </bottom>
      <diagonal/>
    </border>
    <border>
      <left style="thin">
        <color rgb="FF52303B"/>
      </left>
      <right style="thin">
        <color rgb="FF52303B"/>
      </right>
      <top/>
      <bottom style="hair">
        <color rgb="FF52303B"/>
      </bottom>
      <diagonal/>
    </border>
    <border>
      <left style="thin">
        <color rgb="FF52303B"/>
      </left>
      <right/>
      <top style="hair">
        <color rgb="FF52303B"/>
      </top>
      <bottom/>
      <diagonal/>
    </border>
    <border>
      <left style="thin">
        <color rgb="FF52303B"/>
      </left>
      <right/>
      <top/>
      <bottom style="hair">
        <color rgb="FF52303B"/>
      </bottom>
      <diagonal/>
    </border>
    <border>
      <left/>
      <right style="hair">
        <color rgb="FF52303B"/>
      </right>
      <top/>
      <bottom style="thin">
        <color rgb="FF52303B"/>
      </bottom>
      <diagonal/>
    </border>
    <border>
      <left style="thin">
        <color rgb="FF52303B"/>
      </left>
      <right style="thin">
        <color rgb="FF52303B"/>
      </right>
      <top style="thin">
        <color rgb="FF52303B"/>
      </top>
      <bottom/>
      <diagonal/>
    </border>
    <border>
      <left style="thin">
        <color rgb="FF52303B"/>
      </left>
      <right style="thin">
        <color rgb="FF52303B"/>
      </right>
      <top/>
      <bottom/>
      <diagonal/>
    </border>
    <border>
      <left style="thin">
        <color rgb="FF52303B"/>
      </left>
      <right style="thin">
        <color rgb="FF52303B"/>
      </right>
      <top/>
      <bottom style="thin">
        <color rgb="FF52303B"/>
      </bottom>
      <diagonal/>
    </border>
    <border>
      <left/>
      <right style="thin">
        <color rgb="FF52303B"/>
      </right>
      <top style="thin">
        <color rgb="FF52303B"/>
      </top>
      <bottom style="thin">
        <color rgb="FF52303B"/>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rgb="FF52303B"/>
      </left>
      <right/>
      <top style="thin">
        <color rgb="FF52303B"/>
      </top>
      <bottom style="thin">
        <color rgb="FF52303B"/>
      </bottom>
      <diagonal style="hair">
        <color theme="9" tint="-0.24994659260841701"/>
      </diagonal>
    </border>
    <border diagonalUp="1">
      <left/>
      <right/>
      <top style="thin">
        <color rgb="FF52303B"/>
      </top>
      <bottom style="thin">
        <color rgb="FF52303B"/>
      </bottom>
      <diagonal style="hair">
        <color theme="9" tint="-0.24994659260841701"/>
      </diagonal>
    </border>
    <border diagonalUp="1">
      <left/>
      <right style="thin">
        <color rgb="FF52303B"/>
      </right>
      <top style="thin">
        <color rgb="FF52303B"/>
      </top>
      <bottom style="thin">
        <color rgb="FF52303B"/>
      </bottom>
      <diagonal style="hair">
        <color theme="9" tint="-0.24994659260841701"/>
      </diagonal>
    </border>
    <border>
      <left/>
      <right/>
      <top style="hair">
        <color indexed="16"/>
      </top>
      <bottom style="hair">
        <color indexed="16"/>
      </bottom>
      <diagonal/>
    </border>
    <border>
      <left/>
      <right/>
      <top style="hair">
        <color indexed="16"/>
      </top>
      <bottom/>
      <diagonal/>
    </border>
    <border>
      <left/>
      <right style="thin">
        <color rgb="FF52303B"/>
      </right>
      <top/>
      <bottom style="hair">
        <color rgb="FF900000"/>
      </bottom>
      <diagonal/>
    </border>
    <border>
      <left/>
      <right style="thin">
        <color rgb="FF52303B"/>
      </right>
      <top style="hair">
        <color indexed="16"/>
      </top>
      <bottom style="hair">
        <color indexed="16"/>
      </bottom>
      <diagonal/>
    </border>
    <border>
      <left/>
      <right style="thin">
        <color rgb="FF52303B"/>
      </right>
      <top style="hair">
        <color indexed="16"/>
      </top>
      <bottom/>
      <diagonal/>
    </border>
    <border>
      <left style="thin">
        <color rgb="FF52303B"/>
      </left>
      <right style="hair">
        <color rgb="FF52303B"/>
      </right>
      <top style="hair">
        <color rgb="FF52303B"/>
      </top>
      <bottom style="hair">
        <color rgb="FF52303B"/>
      </bottom>
      <diagonal/>
    </border>
    <border>
      <left style="thin">
        <color rgb="FF52303B"/>
      </left>
      <right style="hair">
        <color rgb="FF52303B"/>
      </right>
      <top style="thin">
        <color rgb="FF52303B"/>
      </top>
      <bottom/>
      <diagonal/>
    </border>
    <border>
      <left style="hair">
        <color rgb="FF52303B"/>
      </left>
      <right style="thin">
        <color rgb="FF52303B"/>
      </right>
      <top style="thin">
        <color rgb="FF52303B"/>
      </top>
      <bottom/>
      <diagonal/>
    </border>
    <border>
      <left style="hair">
        <color rgb="FF52303B"/>
      </left>
      <right style="thin">
        <color rgb="FF52303B"/>
      </right>
      <top/>
      <bottom/>
      <diagonal/>
    </border>
    <border>
      <left style="hair">
        <color rgb="FF52303B"/>
      </left>
      <right style="thin">
        <color rgb="FF52303B"/>
      </right>
      <top/>
      <bottom style="hair">
        <color rgb="FF52303B"/>
      </bottom>
      <diagonal/>
    </border>
    <border>
      <left style="hair">
        <color rgb="FF52303B"/>
      </left>
      <right style="thin">
        <color rgb="FF52303B"/>
      </right>
      <top style="hair">
        <color rgb="FF52303B"/>
      </top>
      <bottom/>
      <diagonal/>
    </border>
    <border>
      <left style="hair">
        <color rgb="FF52303B"/>
      </left>
      <right style="thin">
        <color rgb="FF52303B"/>
      </right>
      <top/>
      <bottom style="thin">
        <color rgb="FF52303B"/>
      </bottom>
      <diagonal/>
    </border>
    <border diagonalUp="1">
      <left style="hair">
        <color rgb="FF52303B"/>
      </left>
      <right style="thin">
        <color rgb="FF52303B"/>
      </right>
      <top style="thin">
        <color rgb="FF52303B"/>
      </top>
      <bottom/>
      <diagonal style="hair">
        <color rgb="FF52303B"/>
      </diagonal>
    </border>
    <border diagonalUp="1">
      <left style="hair">
        <color rgb="FF52303B"/>
      </left>
      <right style="thin">
        <color rgb="FF52303B"/>
      </right>
      <top/>
      <bottom style="hair">
        <color rgb="FF52303B"/>
      </bottom>
      <diagonal style="hair">
        <color rgb="FF52303B"/>
      </diagonal>
    </border>
    <border>
      <left/>
      <right style="hair">
        <color indexed="16"/>
      </right>
      <top style="hair">
        <color indexed="16"/>
      </top>
      <bottom/>
      <diagonal/>
    </border>
    <border>
      <left style="hair">
        <color indexed="16"/>
      </left>
      <right/>
      <top style="hair">
        <color indexed="16"/>
      </top>
      <bottom/>
      <diagonal/>
    </border>
    <border>
      <left style="medium">
        <color rgb="FF643A46"/>
      </left>
      <right/>
      <top style="medium">
        <color rgb="FF643A46"/>
      </top>
      <bottom/>
      <diagonal/>
    </border>
    <border>
      <left/>
      <right/>
      <top style="medium">
        <color rgb="FF643A46"/>
      </top>
      <bottom/>
      <diagonal/>
    </border>
    <border>
      <left/>
      <right style="medium">
        <color rgb="FF643A46"/>
      </right>
      <top style="medium">
        <color rgb="FF643A46"/>
      </top>
      <bottom/>
      <diagonal/>
    </border>
    <border>
      <left style="medium">
        <color rgb="FF643A46"/>
      </left>
      <right/>
      <top/>
      <bottom/>
      <diagonal/>
    </border>
    <border>
      <left/>
      <right style="medium">
        <color rgb="FF643A46"/>
      </right>
      <top/>
      <bottom/>
      <diagonal/>
    </border>
    <border>
      <left style="medium">
        <color rgb="FF643A46"/>
      </left>
      <right/>
      <top/>
      <bottom style="medium">
        <color rgb="FF643A46"/>
      </bottom>
      <diagonal/>
    </border>
    <border>
      <left/>
      <right/>
      <top/>
      <bottom style="medium">
        <color rgb="FF643A46"/>
      </bottom>
      <diagonal/>
    </border>
    <border>
      <left/>
      <right style="medium">
        <color rgb="FF643A46"/>
      </right>
      <top/>
      <bottom style="medium">
        <color rgb="FF643A46"/>
      </bottom>
      <diagonal/>
    </border>
    <border>
      <left style="medium">
        <color rgb="FF643A46"/>
      </left>
      <right/>
      <top/>
      <bottom style="hair">
        <color rgb="FF52303B"/>
      </bottom>
      <diagonal/>
    </border>
    <border>
      <left/>
      <right style="medium">
        <color rgb="FF643A46"/>
      </right>
      <top/>
      <bottom style="hair">
        <color rgb="FF52303B"/>
      </bottom>
      <diagonal/>
    </border>
    <border>
      <left style="medium">
        <color rgb="FF643A46"/>
      </left>
      <right/>
      <top style="hair">
        <color rgb="FF52303B"/>
      </top>
      <bottom style="hair">
        <color rgb="FF52303B"/>
      </bottom>
      <diagonal/>
    </border>
    <border>
      <left style="medium">
        <color rgb="FF643A46"/>
      </left>
      <right/>
      <top style="hair">
        <color rgb="FF52303B"/>
      </top>
      <bottom/>
      <diagonal/>
    </border>
    <border diagonalUp="1">
      <left style="medium">
        <color rgb="FF643A46"/>
      </left>
      <right/>
      <top style="hair">
        <color rgb="FF52303B"/>
      </top>
      <bottom style="medium">
        <color rgb="FF643A46"/>
      </bottom>
      <diagonal style="hair">
        <color rgb="FF52303B"/>
      </diagonal>
    </border>
    <border diagonalUp="1">
      <left/>
      <right/>
      <top style="hair">
        <color rgb="FF52303B"/>
      </top>
      <bottom style="medium">
        <color rgb="FF643A46"/>
      </bottom>
      <diagonal style="hair">
        <color rgb="FF52303B"/>
      </diagonal>
    </border>
    <border diagonalUp="1">
      <left/>
      <right style="hair">
        <color rgb="FF52303B"/>
      </right>
      <top style="hair">
        <color rgb="FF52303B"/>
      </top>
      <bottom style="medium">
        <color rgb="FF643A46"/>
      </bottom>
      <diagonal style="hair">
        <color rgb="FF52303B"/>
      </diagonal>
    </border>
    <border>
      <left style="hair">
        <color rgb="FF52303B"/>
      </left>
      <right/>
      <top style="hair">
        <color rgb="FF52303B"/>
      </top>
      <bottom style="medium">
        <color rgb="FF643A46"/>
      </bottom>
      <diagonal/>
    </border>
    <border>
      <left/>
      <right/>
      <top style="hair">
        <color rgb="FF52303B"/>
      </top>
      <bottom style="medium">
        <color rgb="FF643A46"/>
      </bottom>
      <diagonal/>
    </border>
    <border>
      <left/>
      <right style="medium">
        <color rgb="FF643A46"/>
      </right>
      <top style="hair">
        <color rgb="FF52303B"/>
      </top>
      <bottom style="medium">
        <color rgb="FF643A46"/>
      </bottom>
      <diagonal/>
    </border>
    <border>
      <left/>
      <right style="thin">
        <color indexed="64"/>
      </right>
      <top style="hair">
        <color indexed="64"/>
      </top>
      <bottom/>
      <diagonal/>
    </border>
    <border>
      <left style="thin">
        <color indexed="64"/>
      </left>
      <right style="thin">
        <color indexed="64"/>
      </right>
      <top style="hair">
        <color indexed="64"/>
      </top>
      <bottom/>
      <diagonal/>
    </border>
    <border diagonalUp="1">
      <left style="thin">
        <color rgb="FF52303B"/>
      </left>
      <right/>
      <top style="thin">
        <color rgb="FF52303B"/>
      </top>
      <bottom/>
      <diagonal style="hair">
        <color rgb="FF52303B"/>
      </diagonal>
    </border>
    <border diagonalUp="1">
      <left/>
      <right/>
      <top style="thin">
        <color rgb="FF52303B"/>
      </top>
      <bottom/>
      <diagonal style="hair">
        <color rgb="FF52303B"/>
      </diagonal>
    </border>
    <border diagonalUp="1">
      <left/>
      <right style="thin">
        <color rgb="FF52303B"/>
      </right>
      <top style="thin">
        <color rgb="FF52303B"/>
      </top>
      <bottom/>
      <diagonal style="hair">
        <color rgb="FF52303B"/>
      </diagonal>
    </border>
    <border diagonalUp="1">
      <left style="thin">
        <color rgb="FF52303B"/>
      </left>
      <right/>
      <top/>
      <bottom/>
      <diagonal style="hair">
        <color rgb="FF52303B"/>
      </diagonal>
    </border>
    <border diagonalUp="1">
      <left/>
      <right/>
      <top/>
      <bottom/>
      <diagonal style="hair">
        <color rgb="FF52303B"/>
      </diagonal>
    </border>
    <border diagonalUp="1">
      <left/>
      <right style="thin">
        <color rgb="FF52303B"/>
      </right>
      <top/>
      <bottom/>
      <diagonal style="hair">
        <color rgb="FF52303B"/>
      </diagonal>
    </border>
    <border diagonalUp="1">
      <left style="thin">
        <color rgb="FF52303B"/>
      </left>
      <right/>
      <top/>
      <bottom style="hair">
        <color rgb="FF52303B"/>
      </bottom>
      <diagonal style="hair">
        <color rgb="FF52303B"/>
      </diagonal>
    </border>
    <border>
      <left/>
      <right/>
      <top/>
      <bottom style="hair">
        <color indexed="16"/>
      </bottom>
      <diagonal/>
    </border>
    <border>
      <left style="thin">
        <color rgb="FF534121"/>
      </left>
      <right/>
      <top style="hair">
        <color rgb="FF52303B"/>
      </top>
      <bottom/>
      <diagonal/>
    </border>
    <border>
      <left style="thin">
        <color rgb="FF534121"/>
      </left>
      <right/>
      <top/>
      <bottom style="hair">
        <color rgb="FF900000"/>
      </bottom>
      <diagonal/>
    </border>
    <border>
      <left/>
      <right style="thin">
        <color rgb="FF534121"/>
      </right>
      <top style="hair">
        <color rgb="FF52303B"/>
      </top>
      <bottom style="hair">
        <color rgb="FF52303B"/>
      </bottom>
      <diagonal/>
    </border>
    <border>
      <left style="thin">
        <color rgb="FF534121"/>
      </left>
      <right/>
      <top/>
      <bottom style="hair">
        <color rgb="FF52303B"/>
      </bottom>
      <diagonal/>
    </border>
    <border>
      <left/>
      <right style="thin">
        <color rgb="FF534121"/>
      </right>
      <top/>
      <bottom style="hair">
        <color rgb="FF52303B"/>
      </bottom>
      <diagonal/>
    </border>
    <border diagonalUp="1">
      <left style="medium">
        <color rgb="FF643A46"/>
      </left>
      <right/>
      <top/>
      <bottom/>
      <diagonal style="hair">
        <color theme="9" tint="-0.24994659260841701"/>
      </diagonal>
    </border>
    <border diagonalUp="1">
      <left/>
      <right/>
      <top/>
      <bottom/>
      <diagonal style="hair">
        <color theme="9" tint="-0.24994659260841701"/>
      </diagonal>
    </border>
    <border diagonalUp="1">
      <left/>
      <right style="medium">
        <color rgb="FF643A46"/>
      </right>
      <top/>
      <bottom/>
      <diagonal style="hair">
        <color theme="9" tint="-0.24994659260841701"/>
      </diagonal>
    </border>
    <border>
      <left/>
      <right style="medium">
        <color rgb="FF643A46"/>
      </right>
      <top style="hair">
        <color rgb="FF643A46"/>
      </top>
      <bottom style="hair">
        <color rgb="FF643A46"/>
      </bottom>
      <diagonal/>
    </border>
    <border>
      <left/>
      <right/>
      <top style="hair">
        <color rgb="FF643A46"/>
      </top>
      <bottom style="hair">
        <color rgb="FF643A46"/>
      </bottom>
      <diagonal/>
    </border>
    <border>
      <left style="medium">
        <color rgb="FF643A46"/>
      </left>
      <right/>
      <top style="hair">
        <color rgb="FF643A46"/>
      </top>
      <bottom style="hair">
        <color rgb="FF643A46"/>
      </bottom>
      <diagonal/>
    </border>
    <border>
      <left/>
      <right/>
      <top style="medium">
        <color rgb="FF643A46"/>
      </top>
      <bottom style="thin">
        <color rgb="FF52303B"/>
      </bottom>
      <diagonal/>
    </border>
    <border>
      <left/>
      <right style="thin">
        <color rgb="FF52303B"/>
      </right>
      <top style="medium">
        <color rgb="FF643A46"/>
      </top>
      <bottom style="thin">
        <color rgb="FF52303B"/>
      </bottom>
      <diagonal/>
    </border>
    <border>
      <left/>
      <right style="thin">
        <color rgb="FF534121"/>
      </right>
      <top/>
      <bottom style="thin">
        <color rgb="FF52303B"/>
      </bottom>
      <diagonal/>
    </border>
    <border>
      <left style="thin">
        <color indexed="64"/>
      </left>
      <right style="thin">
        <color indexed="64"/>
      </right>
      <top/>
      <bottom style="hair">
        <color indexed="64"/>
      </bottom>
      <diagonal/>
    </border>
    <border>
      <left style="hair">
        <color auto="1"/>
      </left>
      <right/>
      <top style="hair">
        <color auto="1"/>
      </top>
      <bottom/>
      <diagonal/>
    </border>
    <border>
      <left style="hair">
        <color auto="1"/>
      </left>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auto="1"/>
      </left>
      <right/>
      <top/>
      <bottom style="hair">
        <color auto="1"/>
      </bottom>
      <diagonal/>
    </border>
    <border diagonalUp="1">
      <left/>
      <right style="thin">
        <color indexed="64"/>
      </right>
      <top style="thin">
        <color indexed="64"/>
      </top>
      <bottom style="thin">
        <color indexed="64"/>
      </bottom>
      <diagonal style="hair">
        <color indexed="64"/>
      </diagonal>
    </border>
    <border diagonalDown="1">
      <left style="medium">
        <color indexed="64"/>
      </left>
      <right style="thin">
        <color indexed="64"/>
      </right>
      <top style="thin">
        <color indexed="64"/>
      </top>
      <bottom/>
      <diagonal style="hair">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Dashed">
        <color rgb="FF00B0F0"/>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52303B"/>
      </left>
      <right style="hair">
        <color rgb="FF52303B"/>
      </right>
      <top style="thin">
        <color rgb="FF52303B"/>
      </top>
      <bottom/>
      <diagonal/>
    </border>
    <border>
      <left style="hair">
        <color rgb="FF52303B"/>
      </left>
      <right style="hair">
        <color rgb="FF52303B"/>
      </right>
      <top/>
      <bottom/>
      <diagonal/>
    </border>
    <border>
      <left style="hair">
        <color rgb="FF52303B"/>
      </left>
      <right style="hair">
        <color rgb="FF52303B"/>
      </right>
      <top/>
      <bottom style="thin">
        <color rgb="FF52303B"/>
      </bottom>
      <diagonal/>
    </border>
    <border>
      <left/>
      <right/>
      <top style="hair">
        <color indexed="16"/>
      </top>
      <bottom style="hair">
        <color indexed="16"/>
      </bottom>
      <diagonal/>
    </border>
    <border>
      <left/>
      <right/>
      <top style="hair">
        <color indexed="16"/>
      </top>
      <bottom style="thin">
        <color rgb="FF52303B"/>
      </bottom>
      <diagonal/>
    </border>
    <border>
      <left style="thin">
        <color rgb="FF534121"/>
      </left>
      <right style="thin">
        <color rgb="FF534121"/>
      </right>
      <top style="thin">
        <color rgb="FF534121"/>
      </top>
      <bottom style="hair">
        <color rgb="FF534121"/>
      </bottom>
      <diagonal/>
    </border>
    <border>
      <left style="thin">
        <color rgb="FF534121"/>
      </left>
      <right style="dotted">
        <color rgb="FF534121"/>
      </right>
      <top style="thin">
        <color rgb="FF534121"/>
      </top>
      <bottom style="hair">
        <color rgb="FF534121"/>
      </bottom>
      <diagonal/>
    </border>
    <border>
      <left style="dotted">
        <color rgb="FF534121"/>
      </left>
      <right/>
      <top style="dotted">
        <color rgb="FF534121"/>
      </top>
      <bottom/>
      <diagonal/>
    </border>
    <border>
      <left/>
      <right/>
      <top style="dotted">
        <color rgb="FF534121"/>
      </top>
      <bottom/>
      <diagonal/>
    </border>
    <border>
      <left/>
      <right style="dotted">
        <color rgb="FF534121"/>
      </right>
      <top style="dotted">
        <color rgb="FF534121"/>
      </top>
      <bottom/>
      <diagonal/>
    </border>
    <border>
      <left style="dotted">
        <color rgb="FF534121"/>
      </left>
      <right/>
      <top/>
      <bottom style="dotted">
        <color rgb="FF534121"/>
      </bottom>
      <diagonal/>
    </border>
    <border>
      <left/>
      <right/>
      <top/>
      <bottom style="dotted">
        <color rgb="FF534121"/>
      </bottom>
      <diagonal/>
    </border>
    <border>
      <left/>
      <right style="dotted">
        <color rgb="FF534121"/>
      </right>
      <top/>
      <bottom style="dotted">
        <color rgb="FF534121"/>
      </bottom>
      <diagonal/>
    </border>
    <border>
      <left style="hair">
        <color rgb="FF534121"/>
      </left>
      <right style="thin">
        <color rgb="FF534121"/>
      </right>
      <top style="thin">
        <color rgb="FF534121"/>
      </top>
      <bottom style="thin">
        <color rgb="FF534121"/>
      </bottom>
      <diagonal/>
    </border>
    <border>
      <left style="thin">
        <color rgb="FF534121"/>
      </left>
      <right style="hair">
        <color rgb="FF534121"/>
      </right>
      <top/>
      <bottom style="hair">
        <color rgb="FF534121"/>
      </bottom>
      <diagonal/>
    </border>
    <border diagonalUp="1">
      <left style="thin">
        <color rgb="FF534121"/>
      </left>
      <right style="hair">
        <color rgb="FF534121"/>
      </right>
      <top/>
      <bottom style="hair">
        <color rgb="FF534121"/>
      </bottom>
      <diagonal style="hair">
        <color rgb="FF534121"/>
      </diagonal>
    </border>
    <border diagonalUp="1">
      <left/>
      <right style="thin">
        <color rgb="FF534121"/>
      </right>
      <top style="hair">
        <color rgb="FF534121"/>
      </top>
      <bottom/>
      <diagonal style="hair">
        <color rgb="FF534121"/>
      </diagonal>
    </border>
    <border diagonalUp="1">
      <left/>
      <right style="thin">
        <color rgb="FF534121"/>
      </right>
      <top/>
      <bottom style="hair">
        <color rgb="FF534121"/>
      </bottom>
      <diagonal style="hair">
        <color rgb="FF534121"/>
      </diagonal>
    </border>
    <border diagonalUp="1">
      <left/>
      <right style="thin">
        <color rgb="FF534121"/>
      </right>
      <top/>
      <bottom/>
      <diagonal style="hair">
        <color rgb="FF534121"/>
      </diagonal>
    </border>
    <border>
      <left style="thin">
        <color rgb="FF534121"/>
      </left>
      <right style="hair">
        <color rgb="FF534121"/>
      </right>
      <top/>
      <bottom/>
      <diagonal/>
    </border>
    <border>
      <left style="hair">
        <color rgb="FF534121"/>
      </left>
      <right style="thin">
        <color rgb="FF534121"/>
      </right>
      <top/>
      <bottom style="hair">
        <color rgb="FF534121"/>
      </bottom>
      <diagonal/>
    </border>
    <border>
      <left style="medium">
        <color rgb="FF643A46"/>
      </left>
      <right/>
      <top/>
      <bottom style="hair">
        <color rgb="FF900000"/>
      </bottom>
      <diagonal/>
    </border>
    <border>
      <left style="hair">
        <color rgb="FF900000"/>
      </left>
      <right/>
      <top style="thin">
        <color rgb="FF534121"/>
      </top>
      <bottom/>
      <diagonal/>
    </border>
    <border>
      <left style="hair">
        <color rgb="FF900000"/>
      </left>
      <right/>
      <top/>
      <bottom/>
      <diagonal/>
    </border>
    <border>
      <left style="hair">
        <color rgb="FF900000"/>
      </left>
      <right/>
      <top/>
      <bottom style="hair">
        <color rgb="FF900000"/>
      </bottom>
      <diagonal/>
    </border>
    <border>
      <left style="medium">
        <color rgb="FF643A46"/>
      </left>
      <right/>
      <top style="hair">
        <color rgb="FF900000"/>
      </top>
      <bottom/>
      <diagonal/>
    </border>
    <border>
      <left/>
      <right style="hair">
        <color rgb="FF900000"/>
      </right>
      <top style="hair">
        <color rgb="FF900000"/>
      </top>
      <bottom/>
      <diagonal/>
    </border>
    <border>
      <left/>
      <right style="hair">
        <color rgb="FF534121"/>
      </right>
      <top style="thin">
        <color rgb="FF534121"/>
      </top>
      <bottom style="medium">
        <color rgb="FF643A46"/>
      </bottom>
      <diagonal/>
    </border>
    <border>
      <left style="thin">
        <color rgb="FF643A46"/>
      </left>
      <right/>
      <top style="hair">
        <color rgb="FF900000"/>
      </top>
      <bottom/>
      <diagonal/>
    </border>
    <border>
      <left style="thin">
        <color rgb="FF534121"/>
      </left>
      <right/>
      <top style="hair">
        <color rgb="FF900000"/>
      </top>
      <bottom/>
      <diagonal/>
    </border>
  </borders>
  <cellStyleXfs count="11">
    <xf numFmtId="0" fontId="0" fillId="0" borderId="0"/>
    <xf numFmtId="0" fontId="46" fillId="0" borderId="1">
      <alignment horizontal="distributed" vertical="center" indent="1"/>
    </xf>
    <xf numFmtId="38" fontId="1" fillId="0" borderId="0" applyFont="0" applyFill="0" applyBorder="0" applyAlignment="0" applyProtection="0"/>
    <xf numFmtId="0" fontId="1" fillId="0" borderId="0">
      <alignment vertical="center"/>
    </xf>
    <xf numFmtId="0" fontId="1" fillId="0" borderId="0">
      <alignment vertical="center"/>
    </xf>
    <xf numFmtId="0" fontId="36" fillId="0" borderId="0">
      <alignment vertical="center"/>
    </xf>
    <xf numFmtId="0" fontId="92" fillId="0" borderId="0">
      <alignment vertical="center"/>
    </xf>
    <xf numFmtId="0" fontId="1" fillId="0" borderId="0">
      <alignment vertical="center"/>
    </xf>
    <xf numFmtId="0" fontId="1" fillId="0" borderId="0">
      <alignment vertical="center"/>
    </xf>
    <xf numFmtId="0" fontId="1" fillId="0" borderId="0"/>
    <xf numFmtId="0" fontId="148" fillId="0" borderId="0" applyNumberFormat="0" applyFill="0" applyBorder="0" applyAlignment="0" applyProtection="0"/>
  </cellStyleXfs>
  <cellXfs count="4523">
    <xf numFmtId="0" fontId="0" fillId="0" borderId="0" xfId="0"/>
    <xf numFmtId="0" fontId="7" fillId="0" borderId="0" xfId="0" applyNumberFormat="1" applyFont="1" applyFill="1"/>
    <xf numFmtId="0" fontId="0" fillId="0" borderId="0" xfId="0" applyNumberFormat="1" applyFill="1"/>
    <xf numFmtId="0" fontId="7" fillId="0" borderId="0" xfId="0" applyNumberFormat="1" applyFont="1" applyFill="1" applyBorder="1"/>
    <xf numFmtId="0" fontId="7" fillId="0" borderId="4" xfId="0" applyNumberFormat="1" applyFont="1" applyFill="1" applyBorder="1"/>
    <xf numFmtId="0" fontId="7" fillId="0" borderId="7" xfId="0" applyNumberFormat="1" applyFont="1" applyFill="1" applyBorder="1"/>
    <xf numFmtId="0" fontId="7" fillId="0" borderId="2" xfId="0" applyNumberFormat="1" applyFont="1" applyFill="1" applyBorder="1"/>
    <xf numFmtId="0" fontId="7" fillId="0" borderId="15" xfId="0" applyNumberFormat="1" applyFont="1" applyFill="1" applyBorder="1"/>
    <xf numFmtId="0" fontId="3" fillId="0" borderId="0" xfId="0" applyNumberFormat="1" applyFont="1" applyFill="1"/>
    <xf numFmtId="0" fontId="8" fillId="0" borderId="0" xfId="3" applyNumberFormat="1" applyFont="1">
      <alignment vertical="center"/>
    </xf>
    <xf numFmtId="0" fontId="21" fillId="0" borderId="0" xfId="3" applyNumberFormat="1" applyFont="1" applyBorder="1" applyAlignment="1">
      <alignment vertical="center"/>
    </xf>
    <xf numFmtId="0" fontId="11" fillId="0" borderId="0" xfId="4" applyNumberFormat="1" applyFont="1">
      <alignment vertical="center"/>
    </xf>
    <xf numFmtId="0" fontId="37" fillId="0" borderId="0" xfId="5" applyFont="1">
      <alignment vertical="center"/>
    </xf>
    <xf numFmtId="0" fontId="38" fillId="0" borderId="0" xfId="5" applyNumberFormat="1" applyFont="1">
      <alignment vertical="center"/>
    </xf>
    <xf numFmtId="0" fontId="38" fillId="0" borderId="0" xfId="5" applyNumberFormat="1" applyFont="1" applyBorder="1" applyAlignment="1">
      <alignment vertical="center"/>
    </xf>
    <xf numFmtId="0" fontId="38" fillId="0" borderId="0" xfId="5" applyNumberFormat="1" applyFont="1" applyBorder="1" applyAlignment="1">
      <alignment horizontal="center" vertical="center"/>
    </xf>
    <xf numFmtId="0" fontId="38" fillId="0" borderId="0" xfId="5" applyNumberFormat="1" applyFont="1" applyAlignment="1">
      <alignment horizontal="center" vertical="center"/>
    </xf>
    <xf numFmtId="0" fontId="38" fillId="0" borderId="0" xfId="5" applyNumberFormat="1" applyFont="1" applyBorder="1" applyAlignment="1">
      <alignment horizontal="distributed" vertical="center" justifyLastLine="1"/>
    </xf>
    <xf numFmtId="0" fontId="38" fillId="0" borderId="0" xfId="5" applyNumberFormat="1" applyFont="1" applyFill="1" applyBorder="1" applyAlignment="1">
      <alignment horizontal="center" vertical="center"/>
    </xf>
    <xf numFmtId="0" fontId="37" fillId="0" borderId="0" xfId="5" applyNumberFormat="1" applyFont="1" applyBorder="1" applyAlignment="1">
      <alignment horizontal="center" vertical="center"/>
    </xf>
    <xf numFmtId="0" fontId="37" fillId="0" borderId="0" xfId="5" applyNumberFormat="1" applyFont="1" applyBorder="1" applyAlignment="1">
      <alignment horizontal="left" vertical="top" textRotation="255"/>
    </xf>
    <xf numFmtId="0" fontId="38" fillId="0" borderId="0" xfId="5" applyNumberFormat="1" applyFont="1" applyBorder="1" applyAlignment="1">
      <alignment vertical="top"/>
    </xf>
    <xf numFmtId="0" fontId="38" fillId="0" borderId="0" xfId="5" applyNumberFormat="1" applyFont="1" applyBorder="1" applyAlignment="1">
      <alignment horizontal="center" vertical="center" textRotation="255" shrinkToFit="1"/>
    </xf>
    <xf numFmtId="0" fontId="26" fillId="0" borderId="0" xfId="5" applyNumberFormat="1" applyFont="1">
      <alignment vertical="center"/>
    </xf>
    <xf numFmtId="0" fontId="45" fillId="0" borderId="0" xfId="5" applyFont="1" applyAlignment="1">
      <alignment vertical="center"/>
    </xf>
    <xf numFmtId="0" fontId="37" fillId="0" borderId="0" xfId="5" applyNumberFormat="1" applyFont="1" applyAlignment="1">
      <alignment horizontal="center" vertical="center"/>
    </xf>
    <xf numFmtId="0" fontId="37" fillId="0" borderId="0" xfId="5" applyNumberFormat="1" applyFont="1">
      <alignment vertical="center"/>
    </xf>
    <xf numFmtId="49" fontId="38" fillId="0" borderId="0" xfId="5" applyNumberFormat="1" applyFont="1">
      <alignment vertical="center"/>
    </xf>
    <xf numFmtId="0" fontId="62" fillId="0" borderId="0" xfId="5" applyNumberFormat="1" applyFont="1" applyBorder="1" applyAlignment="1">
      <alignment vertical="center"/>
    </xf>
    <xf numFmtId="0" fontId="62" fillId="0" borderId="0" xfId="5" applyNumberFormat="1" applyFont="1" applyBorder="1" applyAlignment="1">
      <alignment horizontal="center" vertical="center"/>
    </xf>
    <xf numFmtId="0" fontId="63" fillId="0" borderId="0" xfId="5" applyNumberFormat="1" applyFont="1" applyBorder="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0" fillId="2" borderId="36" xfId="0" applyFont="1" applyFill="1" applyBorder="1" applyAlignment="1" applyProtection="1">
      <alignment horizontal="center" vertical="center"/>
      <protection locked="0"/>
    </xf>
    <xf numFmtId="0" fontId="0" fillId="2" borderId="36" xfId="0" applyFill="1" applyBorder="1" applyAlignment="1" applyProtection="1">
      <alignment vertical="center"/>
      <protection locked="0"/>
    </xf>
    <xf numFmtId="49" fontId="64" fillId="0" borderId="0" xfId="0" applyNumberFormat="1" applyFont="1" applyBorder="1" applyAlignment="1"/>
    <xf numFmtId="0" fontId="71" fillId="0" borderId="0" xfId="5" applyNumberFormat="1" applyFont="1" applyBorder="1" applyAlignment="1">
      <alignment horizontal="center" textRotation="255"/>
    </xf>
    <xf numFmtId="0" fontId="71" fillId="0" borderId="0" xfId="5" applyNumberFormat="1" applyFont="1" applyBorder="1" applyAlignment="1">
      <alignment horizontal="center" vertical="center"/>
    </xf>
    <xf numFmtId="0" fontId="71" fillId="0" borderId="0" xfId="5" applyNumberFormat="1" applyFont="1" applyBorder="1" applyAlignment="1">
      <alignment horizontal="center" vertical="center" textRotation="255"/>
    </xf>
    <xf numFmtId="0" fontId="67" fillId="0" borderId="0" xfId="5" applyNumberFormat="1" applyFont="1" applyBorder="1">
      <alignment vertical="center"/>
    </xf>
    <xf numFmtId="0" fontId="67" fillId="0" borderId="0" xfId="5" applyNumberFormat="1" applyFont="1" applyBorder="1" applyAlignment="1">
      <alignment horizontal="center" vertical="center"/>
    </xf>
    <xf numFmtId="0" fontId="67" fillId="0" borderId="0" xfId="5" applyNumberFormat="1" applyFont="1" applyBorder="1" applyAlignment="1">
      <alignment vertical="top"/>
    </xf>
    <xf numFmtId="0" fontId="72" fillId="0" borderId="0" xfId="5" applyNumberFormat="1" applyFont="1" applyBorder="1">
      <alignment vertical="center"/>
    </xf>
    <xf numFmtId="0" fontId="66" fillId="0" borderId="44" xfId="5" applyNumberFormat="1" applyFont="1" applyBorder="1" applyAlignment="1">
      <alignment horizontal="center" vertical="center"/>
    </xf>
    <xf numFmtId="0" fontId="66" fillId="0" borderId="45" xfId="5" applyNumberFormat="1" applyFont="1" applyBorder="1" applyAlignment="1">
      <alignment horizontal="center" vertical="center" textRotation="255"/>
    </xf>
    <xf numFmtId="0" fontId="75" fillId="0" borderId="44" xfId="5" applyNumberFormat="1" applyFont="1" applyBorder="1" applyAlignment="1">
      <alignment horizontal="center" vertical="center"/>
    </xf>
    <xf numFmtId="0" fontId="75" fillId="0" borderId="45" xfId="5" applyNumberFormat="1" applyFont="1" applyBorder="1" applyAlignment="1">
      <alignment horizontal="center" vertical="center"/>
    </xf>
    <xf numFmtId="49" fontId="50" fillId="0" borderId="43" xfId="5" applyNumberFormat="1" applyFont="1" applyBorder="1" applyAlignment="1" applyProtection="1">
      <alignment horizontal="center" vertical="center"/>
    </xf>
    <xf numFmtId="0" fontId="71" fillId="0" borderId="0" xfId="5" applyNumberFormat="1" applyFont="1" applyBorder="1" applyAlignment="1">
      <alignment horizontal="center" vertical="top" textRotation="255"/>
    </xf>
    <xf numFmtId="49" fontId="50" fillId="0" borderId="43" xfId="5" applyNumberFormat="1" applyFont="1" applyBorder="1" applyAlignment="1" applyProtection="1">
      <alignment horizontal="center" vertical="center" shrinkToFit="1"/>
    </xf>
    <xf numFmtId="0" fontId="50" fillId="0" borderId="43" xfId="5" applyNumberFormat="1" applyFont="1" applyBorder="1" applyAlignment="1" applyProtection="1">
      <alignment horizontal="center" vertical="center" shrinkToFit="1"/>
    </xf>
    <xf numFmtId="0" fontId="76" fillId="0" borderId="0" xfId="5" applyFont="1" applyBorder="1" applyAlignment="1">
      <alignment horizontal="center" vertical="top" textRotation="255"/>
    </xf>
    <xf numFmtId="0" fontId="40" fillId="0" borderId="0" xfId="5" applyNumberFormat="1" applyFont="1" applyBorder="1">
      <alignment vertical="center"/>
    </xf>
    <xf numFmtId="0" fontId="40" fillId="0" borderId="0" xfId="5" applyNumberFormat="1" applyFont="1">
      <alignment vertical="center"/>
    </xf>
    <xf numFmtId="0" fontId="19" fillId="0" borderId="0" xfId="5" applyNumberFormat="1" applyFont="1" applyBorder="1" applyProtection="1">
      <alignment vertical="center"/>
      <protection locked="0"/>
    </xf>
    <xf numFmtId="0" fontId="44" fillId="0" borderId="0" xfId="5" applyFont="1">
      <alignment vertical="center"/>
    </xf>
    <xf numFmtId="0" fontId="44" fillId="0" borderId="0" xfId="5" applyNumberFormat="1" applyFont="1">
      <alignment vertical="center"/>
    </xf>
    <xf numFmtId="0" fontId="44" fillId="0" borderId="0" xfId="5" applyNumberFormat="1" applyFont="1" applyAlignment="1">
      <alignment vertical="top"/>
    </xf>
    <xf numFmtId="0" fontId="78" fillId="0" borderId="0" xfId="5" applyNumberFormat="1" applyFont="1" applyAlignment="1">
      <alignment vertical="top"/>
    </xf>
    <xf numFmtId="0" fontId="44" fillId="0" borderId="0" xfId="5" applyNumberFormat="1" applyFont="1" applyBorder="1" applyAlignment="1">
      <alignment horizontal="left" vertical="top" textRotation="255"/>
    </xf>
    <xf numFmtId="38" fontId="57" fillId="0" borderId="0" xfId="2" applyFont="1" applyBorder="1" applyAlignment="1">
      <alignment vertical="center"/>
    </xf>
    <xf numFmtId="38" fontId="57" fillId="0" borderId="0" xfId="2" applyFont="1" applyAlignment="1">
      <alignment vertical="center"/>
    </xf>
    <xf numFmtId="38" fontId="59" fillId="0" borderId="0" xfId="2" applyFont="1" applyAlignment="1">
      <alignment vertical="center"/>
    </xf>
    <xf numFmtId="38" fontId="60" fillId="3" borderId="0" xfId="2" applyFont="1" applyFill="1" applyAlignment="1">
      <alignment vertical="center"/>
    </xf>
    <xf numFmtId="0" fontId="44" fillId="0" borderId="0" xfId="5" applyNumberFormat="1" applyFont="1" applyAlignment="1"/>
    <xf numFmtId="0" fontId="3" fillId="0" borderId="0" xfId="0" applyNumberFormat="1" applyFont="1" applyFill="1" applyBorder="1" applyAlignment="1">
      <alignment horizontal="center" vertical="center"/>
    </xf>
    <xf numFmtId="0" fontId="3" fillId="0" borderId="0" xfId="0" applyNumberFormat="1" applyFont="1" applyFill="1" applyBorder="1" applyAlignment="1"/>
    <xf numFmtId="0" fontId="0" fillId="0" borderId="6" xfId="0" applyNumberFormat="1" applyFill="1" applyBorder="1" applyAlignment="1" applyProtection="1">
      <alignment horizontal="center" vertical="center" shrinkToFit="1"/>
    </xf>
    <xf numFmtId="0" fontId="0" fillId="0" borderId="2" xfId="0" applyNumberFormat="1" applyFill="1" applyBorder="1" applyAlignment="1" applyProtection="1">
      <alignment horizontal="center" vertical="center" shrinkToFit="1"/>
    </xf>
    <xf numFmtId="0" fontId="0" fillId="0" borderId="14" xfId="0" applyNumberFormat="1" applyFill="1" applyBorder="1" applyAlignment="1" applyProtection="1">
      <alignment horizontal="center" vertical="center" shrinkToFit="1"/>
    </xf>
    <xf numFmtId="0" fontId="0" fillId="0" borderId="7" xfId="0" applyNumberFormat="1" applyFill="1" applyBorder="1" applyAlignment="1" applyProtection="1">
      <alignment horizontal="center" vertical="center" shrinkToFit="1"/>
    </xf>
    <xf numFmtId="0" fontId="8" fillId="0" borderId="6" xfId="0" applyNumberFormat="1" applyFont="1" applyFill="1" applyBorder="1" applyAlignment="1">
      <alignment vertical="center"/>
    </xf>
    <xf numFmtId="0" fontId="8" fillId="0" borderId="14" xfId="0" applyNumberFormat="1" applyFont="1" applyFill="1" applyBorder="1" applyAlignment="1">
      <alignment vertical="center"/>
    </xf>
    <xf numFmtId="0" fontId="4" fillId="0" borderId="0" xfId="0" applyNumberFormat="1" applyFont="1" applyFill="1" applyBorder="1"/>
    <xf numFmtId="0" fontId="0" fillId="0" borderId="13" xfId="0" applyNumberFormat="1" applyFill="1" applyBorder="1" applyAlignment="1" applyProtection="1">
      <alignment horizontal="center" vertical="center" shrinkToFit="1"/>
    </xf>
    <xf numFmtId="0" fontId="0" fillId="0" borderId="0" xfId="0" applyNumberFormat="1" applyFill="1" applyBorder="1" applyAlignment="1" applyProtection="1">
      <alignment horizontal="center" vertical="center" shrinkToFit="1"/>
    </xf>
    <xf numFmtId="0" fontId="0" fillId="0" borderId="4" xfId="0" applyNumberFormat="1" applyFill="1" applyBorder="1" applyAlignment="1" applyProtection="1">
      <alignment horizontal="center" vertical="center" shrinkToFit="1"/>
    </xf>
    <xf numFmtId="0" fontId="86" fillId="0" borderId="0" xfId="0" applyFont="1"/>
    <xf numFmtId="0" fontId="7" fillId="0" borderId="0" xfId="9" applyNumberFormat="1" applyFont="1" applyBorder="1"/>
    <xf numFmtId="0" fontId="7" fillId="0" borderId="0" xfId="9" applyNumberFormat="1" applyFont="1" applyFill="1" applyBorder="1"/>
    <xf numFmtId="0" fontId="7" fillId="0" borderId="0" xfId="9" applyNumberFormat="1" applyFont="1" applyAlignment="1"/>
    <xf numFmtId="0" fontId="7" fillId="0" borderId="0" xfId="3" applyNumberFormat="1" applyFont="1">
      <alignment vertical="center"/>
    </xf>
    <xf numFmtId="0" fontId="14" fillId="0" borderId="0" xfId="9" applyNumberFormat="1" applyFont="1" applyBorder="1" applyAlignment="1">
      <alignment vertical="center"/>
    </xf>
    <xf numFmtId="0" fontId="7" fillId="0" borderId="4" xfId="9" applyNumberFormat="1" applyFont="1" applyBorder="1"/>
    <xf numFmtId="0" fontId="88" fillId="0" borderId="0" xfId="9" applyNumberFormat="1" applyFont="1" applyBorder="1" applyAlignment="1">
      <alignment horizontal="distributed" vertical="top"/>
    </xf>
    <xf numFmtId="0" fontId="88" fillId="0" borderId="0" xfId="9" applyNumberFormat="1" applyFont="1" applyFill="1" applyBorder="1" applyAlignment="1">
      <alignment horizontal="distributed" vertical="top"/>
    </xf>
    <xf numFmtId="0" fontId="11" fillId="0" borderId="0" xfId="9" applyNumberFormat="1" applyFont="1" applyBorder="1" applyAlignment="1">
      <alignment horizontal="distributed" vertical="distributed"/>
    </xf>
    <xf numFmtId="0" fontId="88" fillId="0" borderId="4" xfId="9" applyNumberFormat="1" applyFont="1" applyBorder="1" applyAlignment="1">
      <alignment horizontal="distributed" vertical="top"/>
    </xf>
    <xf numFmtId="0" fontId="7" fillId="0" borderId="13" xfId="9" applyNumberFormat="1" applyFont="1" applyBorder="1"/>
    <xf numFmtId="0" fontId="8" fillId="0" borderId="13" xfId="9" applyNumberFormat="1" applyFont="1" applyBorder="1" applyAlignment="1">
      <alignment vertical="distributed"/>
    </xf>
    <xf numFmtId="0" fontId="8" fillId="0" borderId="0" xfId="9" applyNumberFormat="1" applyFont="1" applyBorder="1" applyAlignment="1">
      <alignment vertical="distributed"/>
    </xf>
    <xf numFmtId="0" fontId="7" fillId="0" borderId="0" xfId="9" applyNumberFormat="1" applyFont="1"/>
    <xf numFmtId="0" fontId="11" fillId="0" borderId="0" xfId="9" applyNumberFormat="1" applyFont="1" applyBorder="1" applyAlignment="1">
      <alignment vertical="distributed"/>
    </xf>
    <xf numFmtId="0" fontId="7" fillId="0" borderId="4" xfId="9" applyNumberFormat="1" applyFont="1" applyFill="1" applyBorder="1"/>
    <xf numFmtId="0" fontId="8" fillId="0" borderId="4" xfId="9" applyNumberFormat="1" applyFont="1" applyBorder="1" applyAlignment="1">
      <alignment vertical="distributed"/>
    </xf>
    <xf numFmtId="0" fontId="11" fillId="0" borderId="4" xfId="9" applyNumberFormat="1" applyFont="1" applyBorder="1" applyAlignment="1">
      <alignment vertical="distributed"/>
    </xf>
    <xf numFmtId="0" fontId="11" fillId="0" borderId="13" xfId="9" applyNumberFormat="1" applyFont="1" applyBorder="1"/>
    <xf numFmtId="0" fontId="11" fillId="0" borderId="0" xfId="9" applyNumberFormat="1" applyFont="1" applyBorder="1"/>
    <xf numFmtId="0" fontId="11" fillId="0" borderId="0" xfId="9" applyNumberFormat="1" applyFont="1"/>
    <xf numFmtId="0" fontId="11" fillId="0" borderId="0" xfId="3" applyNumberFormat="1" applyFont="1">
      <alignment vertical="center"/>
    </xf>
    <xf numFmtId="0" fontId="11" fillId="0" borderId="0" xfId="9" applyNumberFormat="1" applyFont="1" applyBorder="1" applyAlignment="1">
      <alignment horizontal="center" vertical="center"/>
    </xf>
    <xf numFmtId="0" fontId="11" fillId="0" borderId="5" xfId="9" applyNumberFormat="1" applyFont="1" applyBorder="1"/>
    <xf numFmtId="0" fontId="11" fillId="0" borderId="0" xfId="9" applyNumberFormat="1" applyFont="1" applyBorder="1" applyAlignment="1">
      <alignment horizontal="center"/>
    </xf>
    <xf numFmtId="0" fontId="11" fillId="0" borderId="4" xfId="9" applyNumberFormat="1" applyFont="1" applyBorder="1" applyAlignment="1">
      <alignment horizontal="center"/>
    </xf>
    <xf numFmtId="0" fontId="11" fillId="0" borderId="4" xfId="9" applyNumberFormat="1" applyFont="1" applyBorder="1"/>
    <xf numFmtId="0" fontId="11" fillId="0" borderId="2" xfId="9" applyNumberFormat="1" applyFont="1" applyBorder="1"/>
    <xf numFmtId="0" fontId="11" fillId="0" borderId="0" xfId="9" applyNumberFormat="1" applyFont="1" applyBorder="1" applyAlignment="1"/>
    <xf numFmtId="0" fontId="24" fillId="0" borderId="0" xfId="9" applyNumberFormat="1" applyFont="1" applyAlignment="1">
      <alignment horizontal="center" vertical="distributed" textRotation="255"/>
    </xf>
    <xf numFmtId="0" fontId="11" fillId="0" borderId="0" xfId="9" applyNumberFormat="1" applyFont="1" applyBorder="1" applyAlignment="1">
      <alignment horizontal="center" vertical="distributed"/>
    </xf>
    <xf numFmtId="0" fontId="11" fillId="0" borderId="4" xfId="9" applyNumberFormat="1" applyFont="1" applyBorder="1" applyAlignment="1"/>
    <xf numFmtId="0" fontId="14" fillId="0" borderId="0" xfId="9" applyNumberFormat="1" applyFont="1" applyBorder="1" applyAlignment="1">
      <alignment vertical="top" textRotation="255"/>
    </xf>
    <xf numFmtId="0" fontId="11" fillId="0" borderId="0" xfId="9" applyNumberFormat="1" applyFont="1" applyFill="1" applyBorder="1"/>
    <xf numFmtId="0" fontId="11" fillId="0" borderId="2" xfId="9" applyNumberFormat="1" applyFont="1" applyBorder="1" applyAlignment="1">
      <alignment vertical="distributed"/>
    </xf>
    <xf numFmtId="0" fontId="14" fillId="0" borderId="0" xfId="9" applyNumberFormat="1" applyFont="1" applyAlignment="1">
      <alignment horizontal="center" vertical="top" textRotation="255"/>
    </xf>
    <xf numFmtId="0" fontId="11" fillId="0" borderId="8" xfId="9" applyNumberFormat="1" applyFont="1" applyBorder="1"/>
    <xf numFmtId="0" fontId="11" fillId="0" borderId="8" xfId="9" applyNumberFormat="1" applyFont="1" applyBorder="1" applyAlignment="1">
      <alignment horizontal="center"/>
    </xf>
    <xf numFmtId="0" fontId="11" fillId="0" borderId="0" xfId="9" applyNumberFormat="1" applyFont="1" applyBorder="1" applyAlignment="1">
      <alignment horizontal="distributed" vertical="justify"/>
    </xf>
    <xf numFmtId="0" fontId="14" fillId="0" borderId="0" xfId="9" applyNumberFormat="1" applyFont="1" applyBorder="1" applyAlignment="1">
      <alignment horizontal="center" vertical="center"/>
    </xf>
    <xf numFmtId="0" fontId="7" fillId="0" borderId="26" xfId="9" applyNumberFormat="1" applyFont="1" applyBorder="1"/>
    <xf numFmtId="0" fontId="7" fillId="0" borderId="26" xfId="3" applyNumberFormat="1" applyFont="1" applyBorder="1" applyAlignment="1">
      <alignment vertical="center"/>
    </xf>
    <xf numFmtId="0" fontId="7" fillId="0" borderId="26" xfId="9" applyNumberFormat="1" applyFont="1" applyBorder="1" applyAlignment="1"/>
    <xf numFmtId="0" fontId="11" fillId="0" borderId="26" xfId="9" applyNumberFormat="1" applyFont="1" applyBorder="1" applyAlignment="1">
      <alignment horizontal="center"/>
    </xf>
    <xf numFmtId="0" fontId="11" fillId="0" borderId="27" xfId="9" applyNumberFormat="1" applyFont="1" applyBorder="1" applyAlignment="1">
      <alignment vertical="distributed"/>
    </xf>
    <xf numFmtId="0" fontId="8" fillId="0" borderId="0" xfId="9" applyNumberFormat="1" applyFont="1" applyBorder="1" applyAlignment="1">
      <alignment vertical="center" shrinkToFit="1"/>
    </xf>
    <xf numFmtId="0" fontId="11" fillId="0" borderId="13" xfId="9" applyNumberFormat="1" applyFont="1" applyBorder="1" applyAlignment="1">
      <alignment vertical="distributed"/>
    </xf>
    <xf numFmtId="0" fontId="11" fillId="0" borderId="13" xfId="9" applyNumberFormat="1" applyFont="1" applyBorder="1" applyAlignment="1"/>
    <xf numFmtId="0" fontId="11" fillId="0" borderId="27" xfId="9" applyNumberFormat="1" applyFont="1" applyFill="1" applyBorder="1" applyAlignment="1">
      <alignment vertical="distributed"/>
    </xf>
    <xf numFmtId="0" fontId="8" fillId="0" borderId="26" xfId="9" applyNumberFormat="1" applyFont="1" applyBorder="1" applyAlignment="1">
      <alignment vertical="distributed"/>
    </xf>
    <xf numFmtId="0" fontId="11" fillId="0" borderId="13" xfId="9" applyNumberFormat="1" applyFont="1" applyBorder="1" applyAlignment="1">
      <alignment vertical="distributed" wrapText="1"/>
    </xf>
    <xf numFmtId="0" fontId="8" fillId="0" borderId="4" xfId="9" applyNumberFormat="1" applyFont="1" applyBorder="1" applyAlignment="1">
      <alignment vertical="center" wrapText="1"/>
    </xf>
    <xf numFmtId="0" fontId="8" fillId="0" borderId="27" xfId="9" applyNumberFormat="1" applyFont="1" applyBorder="1" applyAlignment="1">
      <alignment horizontal="center" vertical="top"/>
    </xf>
    <xf numFmtId="0" fontId="7" fillId="0" borderId="0" xfId="3" applyNumberFormat="1" applyFont="1" applyBorder="1" applyAlignment="1">
      <alignment vertical="top" textRotation="255"/>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3" xfId="9" applyNumberFormat="1" applyFont="1" applyFill="1" applyBorder="1" applyAlignment="1">
      <alignment vertical="distributed"/>
    </xf>
    <xf numFmtId="0" fontId="20" fillId="0" borderId="4" xfId="9" applyNumberFormat="1" applyFont="1" applyFill="1" applyBorder="1" applyAlignment="1">
      <alignment vertical="distributed"/>
    </xf>
    <xf numFmtId="0" fontId="8" fillId="0" borderId="26" xfId="9" applyNumberFormat="1" applyFont="1" applyFill="1" applyBorder="1" applyAlignment="1">
      <alignment horizontal="right" vertical="center"/>
    </xf>
    <xf numFmtId="49" fontId="8" fillId="0" borderId="26" xfId="9" applyNumberFormat="1" applyFont="1" applyFill="1" applyBorder="1" applyAlignment="1">
      <alignment vertical="center"/>
    </xf>
    <xf numFmtId="49" fontId="8" fillId="0" borderId="27" xfId="9" applyNumberFormat="1" applyFont="1" applyFill="1" applyBorder="1" applyAlignment="1">
      <alignment vertical="center"/>
    </xf>
    <xf numFmtId="0" fontId="8" fillId="0" borderId="27" xfId="9" applyNumberFormat="1" applyFont="1" applyFill="1" applyBorder="1" applyAlignment="1">
      <alignment vertical="center"/>
    </xf>
    <xf numFmtId="0" fontId="15" fillId="0" borderId="26" xfId="9" applyNumberFormat="1" applyFont="1" applyFill="1" applyBorder="1" applyAlignment="1" applyProtection="1">
      <alignment vertical="center" shrinkToFit="1"/>
      <protection locked="0"/>
    </xf>
    <xf numFmtId="0" fontId="8" fillId="0" borderId="26" xfId="9" applyNumberFormat="1" applyFont="1" applyFill="1" applyBorder="1" applyAlignment="1" applyProtection="1">
      <alignment horizontal="center" vertical="top" shrinkToFit="1"/>
      <protection locked="0"/>
    </xf>
    <xf numFmtId="0" fontId="13" fillId="0" borderId="6" xfId="9" applyNumberFormat="1" applyFont="1" applyFill="1" applyBorder="1" applyAlignment="1">
      <alignment vertical="center" wrapText="1"/>
    </xf>
    <xf numFmtId="0" fontId="13" fillId="0" borderId="5" xfId="9" applyNumberFormat="1" applyFont="1" applyFill="1" applyBorder="1" applyAlignment="1">
      <alignment vertical="center" wrapText="1"/>
    </xf>
    <xf numFmtId="0" fontId="11" fillId="0" borderId="2" xfId="3" applyNumberFormat="1" applyFont="1" applyFill="1" applyBorder="1">
      <alignment vertical="center"/>
    </xf>
    <xf numFmtId="0" fontId="6" fillId="0" borderId="13" xfId="9" applyNumberFormat="1" applyFont="1" applyFill="1" applyBorder="1" applyAlignment="1">
      <alignment vertical="distributed"/>
    </xf>
    <xf numFmtId="0" fontId="6" fillId="0" borderId="0" xfId="9" applyNumberFormat="1" applyFont="1" applyFill="1" applyBorder="1" applyAlignment="1">
      <alignment vertical="distributed"/>
    </xf>
    <xf numFmtId="0" fontId="15" fillId="0" borderId="4" xfId="9" applyNumberFormat="1" applyFont="1" applyFill="1" applyBorder="1" applyAlignment="1" applyProtection="1">
      <alignment vertical="center" shrinkToFit="1"/>
      <protection locked="0"/>
    </xf>
    <xf numFmtId="0" fontId="8" fillId="0" borderId="13" xfId="9" applyNumberFormat="1" applyFont="1" applyFill="1" applyBorder="1" applyAlignment="1" applyProtection="1">
      <alignment horizontal="center" vertical="top" shrinkToFit="1"/>
      <protection locked="0"/>
    </xf>
    <xf numFmtId="0" fontId="4" fillId="0" borderId="13" xfId="9" applyNumberFormat="1" applyFont="1" applyBorder="1" applyAlignment="1">
      <alignment vertical="distributed"/>
    </xf>
    <xf numFmtId="0" fontId="11" fillId="0" borderId="13" xfId="9" applyNumberFormat="1" applyFont="1" applyBorder="1" applyAlignment="1">
      <alignment horizontal="distributed" vertical="distributed"/>
    </xf>
    <xf numFmtId="0" fontId="11" fillId="0" borderId="0" xfId="9" applyNumberFormat="1" applyFont="1" applyFill="1" applyBorder="1" applyAlignment="1">
      <alignment vertical="distributed"/>
    </xf>
    <xf numFmtId="0" fontId="8" fillId="0" borderId="13" xfId="9" applyNumberFormat="1" applyFont="1" applyFill="1" applyBorder="1" applyAlignment="1">
      <alignment vertical="center" wrapText="1"/>
    </xf>
    <xf numFmtId="0" fontId="8" fillId="0" borderId="4" xfId="9" applyNumberFormat="1" applyFont="1" applyFill="1" applyBorder="1" applyAlignment="1">
      <alignment vertical="center" wrapText="1"/>
    </xf>
    <xf numFmtId="0" fontId="8" fillId="0" borderId="0" xfId="9" applyNumberFormat="1" applyFont="1" applyFill="1" applyBorder="1" applyAlignment="1">
      <alignment vertical="center" wrapText="1"/>
    </xf>
    <xf numFmtId="0" fontId="8" fillId="0" borderId="6" xfId="9" applyNumberFormat="1" applyFont="1" applyFill="1" applyBorder="1" applyAlignment="1">
      <alignment horizontal="center" vertical="center" wrapText="1"/>
    </xf>
    <xf numFmtId="0" fontId="8" fillId="0" borderId="2" xfId="9" applyNumberFormat="1" applyFont="1" applyFill="1" applyBorder="1" applyAlignment="1">
      <alignment horizontal="center" vertical="center" wrapText="1"/>
    </xf>
    <xf numFmtId="0" fontId="11" fillId="0" borderId="0" xfId="9" applyNumberFormat="1" applyFont="1" applyFill="1" applyBorder="1" applyAlignment="1">
      <alignment horizontal="left"/>
    </xf>
    <xf numFmtId="0" fontId="8" fillId="0" borderId="27" xfId="9" applyNumberFormat="1" applyFont="1" applyBorder="1" applyAlignment="1">
      <alignment horizontal="distributed" vertical="top"/>
    </xf>
    <xf numFmtId="0" fontId="11" fillId="0" borderId="27" xfId="9" applyNumberFormat="1" applyFont="1" applyBorder="1" applyAlignment="1"/>
    <xf numFmtId="0" fontId="11" fillId="0" borderId="13" xfId="3" applyNumberFormat="1" applyFont="1" applyBorder="1">
      <alignment vertical="center"/>
    </xf>
    <xf numFmtId="0" fontId="8" fillId="0" borderId="0" xfId="9" applyNumberFormat="1" applyFont="1" applyFill="1" applyBorder="1" applyAlignment="1"/>
    <xf numFmtId="0" fontId="11" fillId="0" borderId="0" xfId="9" applyNumberFormat="1" applyFont="1" applyFill="1" applyBorder="1" applyAlignment="1"/>
    <xf numFmtId="0" fontId="11" fillId="0" borderId="0" xfId="3" applyNumberFormat="1" applyFont="1" applyFill="1">
      <alignment vertical="center"/>
    </xf>
    <xf numFmtId="0" fontId="14" fillId="0" borderId="50" xfId="9" applyNumberFormat="1" applyFont="1" applyFill="1" applyBorder="1" applyAlignment="1">
      <alignment vertical="center"/>
    </xf>
    <xf numFmtId="0" fontId="47" fillId="0" borderId="0" xfId="9" applyNumberFormat="1" applyFont="1" applyFill="1" applyBorder="1" applyAlignment="1">
      <alignment vertical="distributed"/>
    </xf>
    <xf numFmtId="0" fontId="8" fillId="0" borderId="5" xfId="9" applyNumberFormat="1" applyFont="1" applyFill="1" applyBorder="1" applyAlignment="1">
      <alignment horizontal="center" vertical="center" wrapText="1"/>
    </xf>
    <xf numFmtId="0" fontId="1" fillId="0" borderId="0" xfId="9" applyNumberFormat="1" applyBorder="1"/>
    <xf numFmtId="0" fontId="1" fillId="0" borderId="0" xfId="9" applyNumberFormat="1" applyAlignment="1"/>
    <xf numFmtId="0" fontId="1" fillId="0" borderId="0" xfId="3" applyNumberFormat="1">
      <alignment vertical="center"/>
    </xf>
    <xf numFmtId="0" fontId="8" fillId="0" borderId="0" xfId="9" applyNumberFormat="1" applyFont="1" applyBorder="1" applyAlignment="1">
      <alignment horizontal="distributed" vertical="distributed"/>
    </xf>
    <xf numFmtId="0" fontId="8" fillId="0" borderId="4" xfId="9" applyNumberFormat="1" applyFont="1" applyFill="1" applyBorder="1" applyAlignment="1">
      <alignment horizontal="center" vertical="center"/>
    </xf>
    <xf numFmtId="0" fontId="0" fillId="0" borderId="0" xfId="0"/>
    <xf numFmtId="179" fontId="29" fillId="6" borderId="26" xfId="9" applyNumberFormat="1" applyFont="1" applyFill="1" applyBorder="1" applyAlignment="1" applyProtection="1">
      <alignment horizontal="center" vertical="center"/>
    </xf>
    <xf numFmtId="180" fontId="29" fillId="6" borderId="0" xfId="0" applyNumberFormat="1" applyFont="1" applyFill="1" applyAlignment="1">
      <alignment horizontal="center" vertical="center"/>
    </xf>
    <xf numFmtId="0" fontId="11" fillId="0" borderId="16" xfId="9" applyNumberFormat="1" applyFont="1" applyBorder="1" applyAlignment="1">
      <alignment vertical="distributed"/>
    </xf>
    <xf numFmtId="0" fontId="11" fillId="0" borderId="6" xfId="9" applyNumberFormat="1" applyFont="1" applyBorder="1" applyAlignment="1">
      <alignment vertical="distributed"/>
    </xf>
    <xf numFmtId="0" fontId="11" fillId="0" borderId="18" xfId="9" applyNumberFormat="1" applyFont="1" applyBorder="1" applyAlignment="1">
      <alignment vertical="distributed"/>
    </xf>
    <xf numFmtId="0" fontId="13" fillId="0" borderId="5" xfId="9" applyNumberFormat="1" applyFont="1" applyFill="1" applyBorder="1" applyAlignment="1">
      <alignment horizontal="center" vertical="top"/>
    </xf>
    <xf numFmtId="0" fontId="11" fillId="0" borderId="5" xfId="9" applyNumberFormat="1" applyFont="1" applyFill="1" applyBorder="1" applyAlignment="1">
      <alignment horizontal="left"/>
    </xf>
    <xf numFmtId="0" fontId="11" fillId="0" borderId="5" xfId="9" applyNumberFormat="1" applyFont="1" applyBorder="1" applyAlignment="1">
      <alignment vertical="distributed"/>
    </xf>
    <xf numFmtId="0" fontId="11" fillId="0" borderId="17" xfId="9" applyNumberFormat="1" applyFont="1" applyBorder="1" applyAlignment="1"/>
    <xf numFmtId="0" fontId="8" fillId="0" borderId="13" xfId="0" applyNumberFormat="1" applyFont="1" applyFill="1" applyBorder="1" applyAlignment="1">
      <alignment vertical="center"/>
    </xf>
    <xf numFmtId="0" fontId="0" fillId="0" borderId="5" xfId="0" applyNumberFormat="1" applyBorder="1" applyAlignment="1">
      <alignment horizontal="center" vertical="center" shrinkToFit="1"/>
    </xf>
    <xf numFmtId="0" fontId="0" fillId="0" borderId="0" xfId="0" applyNumberFormat="1" applyBorder="1" applyAlignment="1">
      <alignment horizontal="center" vertical="center" shrinkToFit="1"/>
    </xf>
    <xf numFmtId="0" fontId="7" fillId="6" borderId="0" xfId="0" applyFont="1" applyFill="1" applyAlignment="1">
      <alignment vertical="center"/>
    </xf>
    <xf numFmtId="0" fontId="7" fillId="6" borderId="0" xfId="0" applyFont="1" applyFill="1" applyBorder="1" applyAlignment="1">
      <alignment vertical="center"/>
    </xf>
    <xf numFmtId="0" fontId="8" fillId="0" borderId="0" xfId="0" applyNumberFormat="1" applyFont="1" applyFill="1"/>
    <xf numFmtId="0" fontId="14" fillId="0" borderId="0" xfId="0" applyFont="1"/>
    <xf numFmtId="0" fontId="8" fillId="0" borderId="0" xfId="0" applyFont="1"/>
    <xf numFmtId="0" fontId="53" fillId="0" borderId="0" xfId="0" applyFont="1"/>
    <xf numFmtId="0" fontId="1" fillId="0" borderId="0" xfId="3" applyNumberFormat="1" applyBorder="1">
      <alignment vertical="center"/>
    </xf>
    <xf numFmtId="0" fontId="8" fillId="0" borderId="4" xfId="0" applyFont="1" applyBorder="1"/>
    <xf numFmtId="0" fontId="8" fillId="0" borderId="0" xfId="0" applyFont="1" applyAlignment="1"/>
    <xf numFmtId="0" fontId="53" fillId="0" borderId="0" xfId="0" applyFont="1" applyAlignment="1"/>
    <xf numFmtId="0" fontId="53" fillId="0" borderId="26" xfId="0" applyFont="1" applyBorder="1" applyAlignment="1"/>
    <xf numFmtId="0" fontId="13" fillId="0" borderId="6" xfId="0" applyFont="1" applyBorder="1"/>
    <xf numFmtId="0" fontId="13" fillId="0" borderId="13" xfId="0" applyFont="1" applyBorder="1" applyAlignment="1"/>
    <xf numFmtId="0" fontId="13" fillId="0" borderId="2" xfId="0" applyFont="1" applyBorder="1" applyAlignment="1">
      <alignment horizontal="right" vertical="center"/>
    </xf>
    <xf numFmtId="0" fontId="53" fillId="0" borderId="13" xfId="0" applyFont="1" applyBorder="1"/>
    <xf numFmtId="0" fontId="8" fillId="0" borderId="4" xfId="9" applyNumberFormat="1" applyFont="1" applyBorder="1" applyAlignment="1">
      <alignment horizontal="distributed" vertical="distributed"/>
    </xf>
    <xf numFmtId="0" fontId="8" fillId="0" borderId="56" xfId="0" applyFont="1" applyBorder="1" applyAlignment="1">
      <alignment horizontal="center" vertical="center"/>
    </xf>
    <xf numFmtId="0" fontId="8" fillId="0" borderId="13" xfId="0" applyFont="1" applyBorder="1" applyAlignment="1"/>
    <xf numFmtId="0" fontId="53" fillId="0" borderId="0" xfId="0" applyFont="1" applyBorder="1" applyAlignment="1"/>
    <xf numFmtId="0" fontId="53" fillId="0" borderId="4" xfId="0" applyFont="1" applyBorder="1" applyAlignment="1"/>
    <xf numFmtId="0" fontId="8" fillId="0" borderId="13" xfId="0" applyFont="1" applyBorder="1" applyAlignment="1">
      <alignment horizontal="right" vertical="top"/>
    </xf>
    <xf numFmtId="0" fontId="19" fillId="6" borderId="26" xfId="0" applyFont="1" applyFill="1" applyBorder="1" applyAlignment="1">
      <alignment horizontal="center"/>
    </xf>
    <xf numFmtId="0" fontId="8" fillId="0" borderId="4" xfId="0" applyFont="1" applyBorder="1" applyAlignment="1"/>
    <xf numFmtId="0" fontId="14" fillId="0" borderId="0" xfId="0" applyFont="1" applyAlignment="1">
      <alignment horizontal="center" vertical="center"/>
    </xf>
    <xf numFmtId="0" fontId="8" fillId="0" borderId="0" xfId="0" applyFont="1" applyAlignment="1">
      <alignment horizontal="distributed"/>
    </xf>
    <xf numFmtId="0" fontId="8" fillId="0" borderId="0" xfId="0" applyFont="1" applyAlignment="1">
      <alignment horizontal="distributed" vertical="center"/>
    </xf>
    <xf numFmtId="0" fontId="8" fillId="0" borderId="4" xfId="0" applyFont="1" applyBorder="1" applyAlignment="1">
      <alignment vertical="top"/>
    </xf>
    <xf numFmtId="0" fontId="29" fillId="6" borderId="56" xfId="0" applyFont="1" applyFill="1" applyBorder="1" applyAlignment="1" applyProtection="1">
      <alignment horizontal="center" vertical="center"/>
    </xf>
    <xf numFmtId="0" fontId="29" fillId="6" borderId="56" xfId="0" applyFont="1" applyFill="1" applyBorder="1" applyAlignment="1" applyProtection="1">
      <alignment vertical="center"/>
    </xf>
    <xf numFmtId="0" fontId="96" fillId="0" borderId="0" xfId="3" applyNumberFormat="1" applyFont="1" applyFill="1" applyAlignment="1">
      <alignment vertical="center"/>
    </xf>
    <xf numFmtId="0" fontId="96" fillId="0" borderId="0" xfId="3" applyNumberFormat="1" applyFont="1" applyFill="1" applyBorder="1" applyAlignment="1">
      <alignment vertical="center"/>
    </xf>
    <xf numFmtId="0" fontId="7" fillId="0" borderId="0" xfId="3" applyNumberFormat="1" applyFont="1" applyFill="1" applyBorder="1">
      <alignment vertical="center"/>
    </xf>
    <xf numFmtId="0" fontId="7" fillId="0" borderId="0" xfId="3" applyNumberFormat="1" applyFont="1" applyFill="1">
      <alignment vertical="center"/>
    </xf>
    <xf numFmtId="0" fontId="7" fillId="0" borderId="0" xfId="3" applyFont="1" applyFill="1">
      <alignment vertical="center"/>
    </xf>
    <xf numFmtId="0" fontId="7" fillId="0" borderId="8" xfId="3" applyNumberFormat="1" applyFont="1" applyFill="1" applyBorder="1">
      <alignment vertical="center"/>
    </xf>
    <xf numFmtId="0" fontId="6" fillId="0" borderId="0" xfId="3" applyNumberFormat="1" applyFont="1" applyFill="1" applyBorder="1">
      <alignment vertical="center"/>
    </xf>
    <xf numFmtId="0" fontId="6" fillId="0" borderId="4" xfId="3" applyNumberFormat="1" applyFont="1" applyFill="1" applyBorder="1" applyAlignment="1">
      <alignment vertical="center"/>
    </xf>
    <xf numFmtId="0" fontId="8" fillId="0" borderId="4" xfId="3" applyNumberFormat="1" applyFont="1" applyFill="1" applyBorder="1" applyAlignment="1">
      <alignment horizontal="left" vertical="center"/>
    </xf>
    <xf numFmtId="0" fontId="6" fillId="0" borderId="4" xfId="3" applyNumberFormat="1" applyFont="1" applyFill="1" applyBorder="1">
      <alignment vertical="center"/>
    </xf>
    <xf numFmtId="0" fontId="6" fillId="0" borderId="0" xfId="3" applyNumberFormat="1" applyFont="1" applyFill="1" applyBorder="1" applyAlignment="1">
      <alignment vertical="center"/>
    </xf>
    <xf numFmtId="0" fontId="7" fillId="0" borderId="0" xfId="3" applyNumberFormat="1" applyFont="1" applyFill="1" applyBorder="1" applyAlignment="1" applyProtection="1">
      <alignment horizontal="center" vertical="center" shrinkToFit="1"/>
    </xf>
    <xf numFmtId="0" fontId="7" fillId="0" borderId="0" xfId="3" applyNumberFormat="1" applyFont="1" applyFill="1" applyBorder="1" applyAlignment="1">
      <alignment vertical="center" wrapText="1"/>
    </xf>
    <xf numFmtId="0" fontId="8" fillId="0" borderId="0" xfId="3" applyNumberFormat="1" applyFont="1" applyFill="1" applyBorder="1">
      <alignment vertical="center"/>
    </xf>
    <xf numFmtId="0" fontId="6" fillId="0" borderId="0" xfId="3" applyNumberFormat="1" applyFont="1" applyFill="1" applyBorder="1" applyAlignment="1">
      <alignment vertical="center" wrapText="1"/>
    </xf>
    <xf numFmtId="0" fontId="8" fillId="0" borderId="0" xfId="3" applyNumberFormat="1" applyFont="1" applyFill="1" applyBorder="1" applyAlignment="1">
      <alignment vertical="center"/>
    </xf>
    <xf numFmtId="0" fontId="98" fillId="0" borderId="0" xfId="3" applyNumberFormat="1" applyFont="1" applyFill="1" applyBorder="1" applyAlignment="1">
      <alignment vertical="center" wrapText="1"/>
    </xf>
    <xf numFmtId="0" fontId="7" fillId="0" borderId="0" xfId="3" applyNumberFormat="1" applyFont="1" applyFill="1" applyBorder="1" applyAlignment="1">
      <alignment vertical="center"/>
    </xf>
    <xf numFmtId="0" fontId="98" fillId="0" borderId="4" xfId="3" applyNumberFormat="1" applyFont="1" applyFill="1" applyBorder="1" applyAlignment="1">
      <alignment vertical="center" wrapText="1"/>
    </xf>
    <xf numFmtId="0" fontId="7" fillId="0" borderId="4" xfId="3" applyNumberFormat="1" applyFont="1" applyFill="1" applyBorder="1" applyAlignment="1">
      <alignment vertical="center"/>
    </xf>
    <xf numFmtId="0" fontId="7" fillId="0" borderId="4" xfId="3" applyNumberFormat="1" applyFont="1" applyFill="1" applyBorder="1">
      <alignment vertical="center"/>
    </xf>
    <xf numFmtId="0" fontId="14" fillId="0" borderId="13" xfId="3" applyNumberFormat="1" applyFont="1" applyFill="1" applyBorder="1" applyAlignment="1">
      <alignment vertical="center"/>
    </xf>
    <xf numFmtId="0" fontId="8" fillId="0" borderId="13" xfId="3" applyNumberFormat="1" applyFont="1" applyFill="1" applyBorder="1" applyAlignment="1">
      <alignment vertical="center"/>
    </xf>
    <xf numFmtId="0" fontId="14" fillId="0" borderId="0" xfId="3" applyNumberFormat="1" applyFont="1" applyFill="1" applyBorder="1" applyAlignment="1">
      <alignment vertical="center"/>
    </xf>
    <xf numFmtId="0" fontId="16" fillId="0" borderId="4" xfId="3" applyNumberFormat="1" applyFont="1" applyFill="1" applyBorder="1" applyAlignment="1">
      <alignment vertical="center"/>
    </xf>
    <xf numFmtId="0" fontId="7" fillId="0" borderId="3" xfId="3" applyNumberFormat="1" applyFont="1" applyFill="1" applyBorder="1">
      <alignment vertical="center"/>
    </xf>
    <xf numFmtId="0" fontId="14" fillId="0" borderId="0" xfId="3" applyNumberFormat="1" applyFont="1" applyFill="1" applyBorder="1">
      <alignment vertical="center"/>
    </xf>
    <xf numFmtId="0" fontId="14" fillId="0" borderId="4" xfId="3" applyNumberFormat="1" applyFont="1" applyFill="1" applyBorder="1" applyAlignment="1">
      <alignment vertical="center" wrapText="1"/>
    </xf>
    <xf numFmtId="0" fontId="14" fillId="0" borderId="4" xfId="3" applyNumberFormat="1" applyFont="1" applyFill="1" applyBorder="1" applyAlignment="1">
      <alignment vertical="center"/>
    </xf>
    <xf numFmtId="0" fontId="14" fillId="0" borderId="4" xfId="3" applyNumberFormat="1" applyFont="1" applyFill="1" applyBorder="1">
      <alignment vertical="center"/>
    </xf>
    <xf numFmtId="0" fontId="7" fillId="0" borderId="34" xfId="3" applyNumberFormat="1" applyFont="1" applyFill="1" applyBorder="1">
      <alignment vertical="center"/>
    </xf>
    <xf numFmtId="0" fontId="8" fillId="0" borderId="0" xfId="3" applyNumberFormat="1" applyFont="1" applyFill="1" applyBorder="1" applyAlignment="1">
      <alignment horizontal="right" vertical="center"/>
    </xf>
    <xf numFmtId="0" fontId="88" fillId="0" borderId="0" xfId="3" applyNumberFormat="1" applyFont="1" applyFill="1" applyBorder="1" applyAlignment="1">
      <alignment vertical="center"/>
    </xf>
    <xf numFmtId="0" fontId="7" fillId="0" borderId="0" xfId="3" applyNumberFormat="1" applyFont="1" applyFill="1" applyBorder="1" applyAlignment="1">
      <alignment horizontal="right" vertical="center"/>
    </xf>
    <xf numFmtId="0" fontId="34" fillId="0" borderId="0" xfId="3" applyNumberFormat="1" applyFont="1" applyFill="1" applyBorder="1">
      <alignment vertical="center"/>
    </xf>
    <xf numFmtId="0" fontId="6" fillId="0" borderId="0" xfId="3" applyNumberFormat="1" applyFont="1" applyFill="1" applyBorder="1" applyAlignment="1"/>
    <xf numFmtId="0" fontId="7" fillId="0" borderId="0" xfId="3" applyNumberFormat="1" applyFont="1" applyFill="1" applyBorder="1" applyAlignment="1">
      <alignment wrapText="1"/>
    </xf>
    <xf numFmtId="0" fontId="7" fillId="0" borderId="0" xfId="3" applyNumberFormat="1" applyFont="1" applyFill="1" applyAlignment="1"/>
    <xf numFmtId="0" fontId="7" fillId="0" borderId="0" xfId="3" applyFont="1" applyFill="1" applyAlignment="1"/>
    <xf numFmtId="49" fontId="50" fillId="0" borderId="80" xfId="5" applyNumberFormat="1" applyFont="1" applyBorder="1" applyAlignment="1" applyProtection="1">
      <alignment horizontal="center" vertical="center" shrinkToFit="1"/>
    </xf>
    <xf numFmtId="0" fontId="50" fillId="0" borderId="80" xfId="5" applyNumberFormat="1" applyFont="1" applyBorder="1" applyAlignment="1" applyProtection="1">
      <alignment horizontal="center" vertical="center" shrinkToFit="1"/>
    </xf>
    <xf numFmtId="0" fontId="67" fillId="0" borderId="75" xfId="5" applyNumberFormat="1" applyFont="1" applyBorder="1">
      <alignment vertical="center"/>
    </xf>
    <xf numFmtId="0" fontId="67" fillId="0" borderId="75" xfId="5" applyNumberFormat="1" applyFont="1" applyBorder="1" applyAlignment="1">
      <alignment horizontal="center" vertical="center"/>
    </xf>
    <xf numFmtId="0" fontId="67" fillId="0" borderId="79" xfId="5" applyNumberFormat="1" applyFont="1" applyBorder="1">
      <alignment vertical="center"/>
    </xf>
    <xf numFmtId="0" fontId="67" fillId="0" borderId="80" xfId="5" applyNumberFormat="1" applyFont="1" applyBorder="1" applyAlignment="1">
      <alignment horizontal="center" vertical="center"/>
    </xf>
    <xf numFmtId="0" fontId="62" fillId="0" borderId="80" xfId="5" applyNumberFormat="1" applyFont="1" applyBorder="1" applyAlignment="1">
      <alignment vertical="center"/>
    </xf>
    <xf numFmtId="0" fontId="62" fillId="0" borderId="80" xfId="5" applyNumberFormat="1" applyFont="1" applyBorder="1" applyAlignment="1">
      <alignment vertical="top"/>
    </xf>
    <xf numFmtId="0" fontId="63" fillId="0" borderId="92" xfId="5" applyNumberFormat="1" applyFont="1" applyBorder="1" applyAlignment="1" applyProtection="1">
      <alignment vertical="center"/>
    </xf>
    <xf numFmtId="0" fontId="40" fillId="0" borderId="75" xfId="5" applyNumberFormat="1" applyFont="1" applyBorder="1" applyAlignment="1"/>
    <xf numFmtId="0" fontId="40" fillId="0" borderId="75" xfId="5" applyNumberFormat="1" applyFont="1" applyBorder="1" applyAlignment="1">
      <alignment horizontal="center"/>
    </xf>
    <xf numFmtId="0" fontId="40" fillId="0" borderId="75" xfId="5" applyNumberFormat="1" applyFont="1" applyBorder="1">
      <alignment vertical="center"/>
    </xf>
    <xf numFmtId="0" fontId="41" fillId="0" borderId="76" xfId="5" applyNumberFormat="1" applyFont="1" applyBorder="1">
      <alignment vertical="center"/>
    </xf>
    <xf numFmtId="0" fontId="64" fillId="0" borderId="77" xfId="5" applyNumberFormat="1" applyFont="1" applyBorder="1">
      <alignment vertical="center"/>
    </xf>
    <xf numFmtId="0" fontId="68" fillId="0" borderId="78" xfId="5" applyNumberFormat="1" applyFont="1" applyBorder="1">
      <alignment vertical="center"/>
    </xf>
    <xf numFmtId="0" fontId="64" fillId="0" borderId="77" xfId="5" applyNumberFormat="1" applyFont="1" applyBorder="1" applyAlignment="1">
      <alignment horizontal="left" vertical="center"/>
    </xf>
    <xf numFmtId="0" fontId="68" fillId="0" borderId="78" xfId="5" applyNumberFormat="1" applyFont="1" applyBorder="1" applyAlignment="1">
      <alignment vertical="top"/>
    </xf>
    <xf numFmtId="0" fontId="64" fillId="0" borderId="79" xfId="5" applyNumberFormat="1" applyFont="1" applyBorder="1">
      <alignment vertical="center"/>
    </xf>
    <xf numFmtId="0" fontId="67" fillId="0" borderId="80" xfId="5" applyNumberFormat="1" applyFont="1" applyBorder="1" applyAlignment="1">
      <alignment vertical="top"/>
    </xf>
    <xf numFmtId="0" fontId="68" fillId="0" borderId="81" xfId="5" applyNumberFormat="1" applyFont="1" applyBorder="1" applyAlignment="1">
      <alignment vertical="top"/>
    </xf>
    <xf numFmtId="0" fontId="13" fillId="0" borderId="0" xfId="0" applyFont="1"/>
    <xf numFmtId="0" fontId="13" fillId="0" borderId="0" xfId="0" applyFont="1" applyAlignment="1">
      <alignment horizontal="distributed"/>
    </xf>
    <xf numFmtId="0" fontId="13" fillId="0" borderId="0" xfId="0" applyFont="1" applyBorder="1"/>
    <xf numFmtId="0" fontId="13" fillId="0" borderId="0" xfId="0" applyFont="1" applyBorder="1" applyAlignment="1">
      <alignment horizontal="distributed"/>
    </xf>
    <xf numFmtId="0" fontId="11" fillId="0" borderId="6" xfId="0" applyFont="1" applyBorder="1"/>
    <xf numFmtId="0" fontId="106" fillId="0" borderId="0" xfId="3" applyNumberFormat="1" applyFont="1" applyAlignment="1" applyProtection="1">
      <alignment horizontal="right" vertical="center"/>
    </xf>
    <xf numFmtId="0" fontId="54" fillId="0" borderId="16" xfId="0" applyFont="1" applyBorder="1" applyAlignment="1"/>
    <xf numFmtId="0" fontId="67" fillId="0" borderId="0" xfId="5" applyNumberFormat="1" applyFont="1" applyBorder="1" applyAlignment="1">
      <alignment vertical="center"/>
    </xf>
    <xf numFmtId="0" fontId="67" fillId="0" borderId="80" xfId="5" applyNumberFormat="1" applyFont="1" applyBorder="1" applyAlignment="1">
      <alignment vertical="center"/>
    </xf>
    <xf numFmtId="0" fontId="73" fillId="0" borderId="75" xfId="5" applyNumberFormat="1" applyFont="1" applyBorder="1">
      <alignment vertical="center"/>
    </xf>
    <xf numFmtId="0" fontId="64" fillId="0" borderId="0" xfId="5" applyNumberFormat="1" applyFont="1" applyBorder="1">
      <alignment vertical="center"/>
    </xf>
    <xf numFmtId="0" fontId="64" fillId="0" borderId="0" xfId="5" applyNumberFormat="1" applyFont="1" applyBorder="1" applyAlignment="1">
      <alignment horizontal="left" vertical="center"/>
    </xf>
    <xf numFmtId="0" fontId="64" fillId="0" borderId="80" xfId="5" applyNumberFormat="1" applyFont="1" applyBorder="1">
      <alignment vertical="center"/>
    </xf>
    <xf numFmtId="0" fontId="58" fillId="0" borderId="77" xfId="5" applyNumberFormat="1" applyFont="1" applyBorder="1">
      <alignment vertical="center"/>
    </xf>
    <xf numFmtId="0" fontId="62" fillId="0" borderId="0" xfId="5" applyNumberFormat="1" applyFont="1" applyBorder="1">
      <alignment vertical="center"/>
    </xf>
    <xf numFmtId="49" fontId="109" fillId="0" borderId="88" xfId="5" applyNumberFormat="1" applyFont="1" applyBorder="1" applyAlignment="1">
      <alignment horizontal="center" vertical="center"/>
    </xf>
    <xf numFmtId="49" fontId="109" fillId="0" borderId="40" xfId="5" applyNumberFormat="1" applyFont="1" applyBorder="1" applyAlignment="1">
      <alignment horizontal="center" vertical="center"/>
    </xf>
    <xf numFmtId="49" fontId="109" fillId="0" borderId="35" xfId="5" applyNumberFormat="1" applyFont="1" applyBorder="1" applyAlignment="1">
      <alignment horizontal="center" vertical="center"/>
    </xf>
    <xf numFmtId="49" fontId="109" fillId="0" borderId="80" xfId="5" applyNumberFormat="1" applyFont="1" applyBorder="1" applyAlignment="1">
      <alignment horizontal="center" vertical="center"/>
    </xf>
    <xf numFmtId="49" fontId="48" fillId="0" borderId="75" xfId="5" applyNumberFormat="1" applyFont="1" applyBorder="1" applyAlignment="1" applyProtection="1">
      <alignment horizontal="center" vertical="center" shrinkToFit="1"/>
      <protection locked="0"/>
    </xf>
    <xf numFmtId="0" fontId="80" fillId="0" borderId="135" xfId="5" applyFont="1" applyBorder="1" applyAlignment="1" applyProtection="1">
      <alignment vertical="center"/>
    </xf>
    <xf numFmtId="0" fontId="63" fillId="0" borderId="92" xfId="5" applyNumberFormat="1" applyFont="1" applyBorder="1" applyAlignment="1" applyProtection="1">
      <alignment horizontal="center" vertical="center"/>
    </xf>
    <xf numFmtId="0" fontId="63" fillId="0" borderId="0" xfId="5" applyNumberFormat="1" applyFont="1" applyBorder="1" applyAlignment="1" applyProtection="1">
      <alignment horizontal="center" vertical="center"/>
    </xf>
    <xf numFmtId="0" fontId="63" fillId="0" borderId="132" xfId="5" applyNumberFormat="1" applyFont="1" applyBorder="1" applyAlignment="1" applyProtection="1">
      <alignment horizontal="center" vertical="center"/>
    </xf>
    <xf numFmtId="2" fontId="48" fillId="0" borderId="82" xfId="5" applyNumberFormat="1" applyFont="1" applyBorder="1" applyAlignment="1" applyProtection="1">
      <alignment vertical="center" shrinkToFit="1"/>
    </xf>
    <xf numFmtId="38" fontId="48" fillId="0" borderId="136" xfId="2" applyFont="1" applyBorder="1" applyAlignment="1" applyProtection="1">
      <alignment vertical="center" shrinkToFit="1"/>
    </xf>
    <xf numFmtId="38" fontId="48" fillId="0" borderId="133" xfId="2" applyFont="1" applyBorder="1" applyAlignment="1" applyProtection="1">
      <alignment vertical="center" shrinkToFit="1"/>
    </xf>
    <xf numFmtId="0" fontId="50" fillId="0" borderId="135" xfId="5" applyFont="1" applyBorder="1" applyAlignment="1" applyProtection="1">
      <alignment vertical="center"/>
    </xf>
    <xf numFmtId="176" fontId="60" fillId="6" borderId="0" xfId="2" applyNumberFormat="1" applyFont="1" applyFill="1" applyBorder="1" applyAlignment="1" applyProtection="1">
      <alignment vertical="center"/>
    </xf>
    <xf numFmtId="0" fontId="50" fillId="0" borderId="80" xfId="5" applyFont="1" applyBorder="1" applyAlignment="1" applyProtection="1">
      <alignment vertical="center"/>
    </xf>
    <xf numFmtId="0" fontId="50" fillId="0" borderId="133" xfId="5" applyFont="1" applyBorder="1" applyAlignment="1" applyProtection="1">
      <alignment vertical="center"/>
    </xf>
    <xf numFmtId="0" fontId="49" fillId="0" borderId="84" xfId="5" applyNumberFormat="1" applyFont="1" applyBorder="1" applyAlignment="1" applyProtection="1">
      <alignment horizontal="center" vertical="top"/>
    </xf>
    <xf numFmtId="0" fontId="49" fillId="0" borderId="78" xfId="5" applyNumberFormat="1" applyFont="1" applyBorder="1" applyAlignment="1" applyProtection="1">
      <alignment horizontal="center" vertical="top"/>
    </xf>
    <xf numFmtId="0" fontId="49" fillId="0" borderId="134" xfId="5" applyNumberFormat="1" applyFont="1" applyBorder="1" applyAlignment="1" applyProtection="1">
      <alignment horizontal="center" vertical="top"/>
    </xf>
    <xf numFmtId="0" fontId="59" fillId="0" borderId="0" xfId="5" applyNumberFormat="1" applyFont="1" applyBorder="1" applyAlignment="1">
      <alignment vertical="center"/>
    </xf>
    <xf numFmtId="0" fontId="73" fillId="0" borderId="0" xfId="5" applyNumberFormat="1" applyFont="1" applyBorder="1" applyAlignment="1">
      <alignment vertical="center"/>
    </xf>
    <xf numFmtId="0" fontId="38" fillId="0" borderId="0" xfId="5" applyNumberFormat="1" applyFont="1" applyAlignment="1">
      <alignment vertical="center"/>
    </xf>
    <xf numFmtId="0" fontId="69" fillId="0" borderId="0" xfId="5" applyNumberFormat="1" applyFont="1" applyBorder="1" applyAlignment="1">
      <alignment vertical="center"/>
    </xf>
    <xf numFmtId="0" fontId="114" fillId="0" borderId="74" xfId="5" applyNumberFormat="1" applyFont="1" applyBorder="1">
      <alignment vertical="center"/>
    </xf>
    <xf numFmtId="0" fontId="115" fillId="0" borderId="0" xfId="5" applyNumberFormat="1" applyFont="1" applyBorder="1" applyAlignment="1">
      <alignment horizontal="left" vertical="center"/>
    </xf>
    <xf numFmtId="0" fontId="116" fillId="0" borderId="80" xfId="5" applyNumberFormat="1" applyFont="1" applyBorder="1" applyAlignment="1">
      <alignment vertical="center"/>
    </xf>
    <xf numFmtId="0" fontId="117" fillId="0" borderId="0" xfId="5" applyNumberFormat="1" applyFont="1" applyAlignment="1">
      <alignment horizontal="center" vertical="center"/>
    </xf>
    <xf numFmtId="0" fontId="67" fillId="0" borderId="147" xfId="5" applyNumberFormat="1" applyFont="1" applyBorder="1" applyAlignment="1">
      <alignment vertical="center"/>
    </xf>
    <xf numFmtId="0" fontId="69" fillId="0" borderId="77" xfId="5" applyNumberFormat="1" applyFont="1" applyBorder="1">
      <alignment vertical="center"/>
    </xf>
    <xf numFmtId="0" fontId="117" fillId="0" borderId="78" xfId="5" applyNumberFormat="1" applyFont="1" applyBorder="1" applyAlignment="1">
      <alignment vertical="top" textRotation="255"/>
    </xf>
    <xf numFmtId="0" fontId="66" fillId="0" borderId="0" xfId="5" applyNumberFormat="1" applyFont="1" applyBorder="1" applyAlignment="1">
      <alignment horizontal="center" vertical="center" textRotation="255"/>
    </xf>
    <xf numFmtId="0" fontId="67" fillId="0" borderId="0" xfId="5" applyNumberFormat="1" applyFont="1" applyFill="1" applyBorder="1" applyAlignment="1">
      <alignment horizontal="center" vertical="center"/>
    </xf>
    <xf numFmtId="0" fontId="75" fillId="0" borderId="0" xfId="5" applyNumberFormat="1" applyFont="1" applyBorder="1" applyAlignment="1">
      <alignment horizontal="center" vertical="center"/>
    </xf>
    <xf numFmtId="0" fontId="75" fillId="0" borderId="0" xfId="5" applyNumberFormat="1" applyFont="1" applyBorder="1" applyAlignment="1">
      <alignment horizontal="distributed" vertical="center"/>
    </xf>
    <xf numFmtId="0" fontId="75" fillId="0" borderId="0" xfId="5" applyNumberFormat="1" applyFont="1" applyBorder="1" applyAlignment="1">
      <alignment horizontal="center" vertical="center" wrapText="1"/>
    </xf>
    <xf numFmtId="0" fontId="107" fillId="0" borderId="0" xfId="5" applyNumberFormat="1" applyFont="1">
      <alignment vertical="center"/>
    </xf>
    <xf numFmtId="0" fontId="49" fillId="0" borderId="0" xfId="5" applyNumberFormat="1" applyFont="1" applyAlignment="1">
      <alignment horizontal="right" vertical="center"/>
    </xf>
    <xf numFmtId="0" fontId="69" fillId="0" borderId="75" xfId="5" applyNumberFormat="1" applyFont="1" applyBorder="1" applyAlignment="1"/>
    <xf numFmtId="0" fontId="69" fillId="0" borderId="0" xfId="5" applyNumberFormat="1" applyFont="1" applyBorder="1">
      <alignment vertical="center"/>
    </xf>
    <xf numFmtId="0" fontId="93" fillId="0" borderId="75" xfId="5" applyNumberFormat="1" applyFont="1" applyBorder="1" applyAlignment="1"/>
    <xf numFmtId="0" fontId="118" fillId="0" borderId="75" xfId="5" applyNumberFormat="1" applyFont="1" applyBorder="1" applyAlignment="1"/>
    <xf numFmtId="0" fontId="118" fillId="0" borderId="0" xfId="5" applyNumberFormat="1" applyFont="1">
      <alignment vertical="center"/>
    </xf>
    <xf numFmtId="49" fontId="118" fillId="0" borderId="0" xfId="5" applyNumberFormat="1" applyFont="1" applyBorder="1" applyAlignment="1">
      <alignment horizontal="left" vertical="center"/>
    </xf>
    <xf numFmtId="0" fontId="65" fillId="0" borderId="77" xfId="5" applyNumberFormat="1" applyFont="1" applyBorder="1" applyAlignment="1">
      <alignment vertical="distributed" textRotation="255"/>
    </xf>
    <xf numFmtId="0" fontId="49" fillId="0" borderId="82" xfId="5" applyNumberFormat="1" applyFont="1" applyBorder="1" applyAlignment="1" applyProtection="1">
      <alignment horizontal="center" vertical="top"/>
    </xf>
    <xf numFmtId="0" fontId="38" fillId="0" borderId="77" xfId="5" applyNumberFormat="1" applyFont="1" applyBorder="1">
      <alignment vertical="center"/>
    </xf>
    <xf numFmtId="0" fontId="114" fillId="0" borderId="77" xfId="5" applyNumberFormat="1" applyFont="1" applyBorder="1">
      <alignment vertical="center"/>
    </xf>
    <xf numFmtId="0" fontId="73" fillId="0" borderId="0" xfId="5" applyNumberFormat="1" applyFont="1" applyBorder="1">
      <alignment vertical="center"/>
    </xf>
    <xf numFmtId="0" fontId="39" fillId="0" borderId="75" xfId="5" applyNumberFormat="1" applyFont="1" applyBorder="1" applyAlignment="1">
      <alignment horizontal="left" vertical="center"/>
    </xf>
    <xf numFmtId="0" fontId="36" fillId="0" borderId="75" xfId="5" applyBorder="1" applyAlignment="1">
      <alignment horizontal="left" vertical="center"/>
    </xf>
    <xf numFmtId="0" fontId="38" fillId="0" borderId="75" xfId="5" applyNumberFormat="1" applyFont="1" applyBorder="1">
      <alignment vertical="center"/>
    </xf>
    <xf numFmtId="0" fontId="38" fillId="0" borderId="75" xfId="5" applyNumberFormat="1" applyFont="1" applyBorder="1" applyAlignment="1" applyProtection="1">
      <alignment horizontal="center" vertical="center" shrinkToFit="1"/>
      <protection locked="0"/>
    </xf>
    <xf numFmtId="0" fontId="35" fillId="0" borderId="75" xfId="5" applyNumberFormat="1" applyFont="1" applyBorder="1" applyAlignment="1" applyProtection="1">
      <alignment horizontal="center" vertical="center" shrinkToFit="1"/>
      <protection locked="0"/>
    </xf>
    <xf numFmtId="0" fontId="35" fillId="0" borderId="76" xfId="5" applyNumberFormat="1" applyFont="1" applyBorder="1" applyAlignment="1" applyProtection="1">
      <alignment horizontal="center" vertical="center" shrinkToFit="1"/>
      <protection locked="0"/>
    </xf>
    <xf numFmtId="0" fontId="58" fillId="0" borderId="79" xfId="5" applyNumberFormat="1" applyFont="1" applyBorder="1">
      <alignment vertical="center"/>
    </xf>
    <xf numFmtId="0" fontId="69" fillId="0" borderId="80" xfId="5" applyNumberFormat="1" applyFont="1" applyBorder="1" applyAlignment="1">
      <alignment vertical="center"/>
    </xf>
    <xf numFmtId="0" fontId="67" fillId="0" borderId="80" xfId="5" applyNumberFormat="1" applyFont="1" applyBorder="1">
      <alignment vertical="center"/>
    </xf>
    <xf numFmtId="0" fontId="62" fillId="0" borderId="80" xfId="5" applyNumberFormat="1" applyFont="1" applyBorder="1">
      <alignment vertical="center"/>
    </xf>
    <xf numFmtId="0" fontId="62" fillId="0" borderId="81" xfId="5" applyNumberFormat="1" applyFont="1" applyBorder="1">
      <alignment vertical="center"/>
    </xf>
    <xf numFmtId="0" fontId="69" fillId="0" borderId="75" xfId="5" applyNumberFormat="1" applyFont="1" applyBorder="1" applyAlignment="1">
      <alignment vertical="center"/>
    </xf>
    <xf numFmtId="0" fontId="69" fillId="0" borderId="74" xfId="5" applyNumberFormat="1" applyFont="1" applyBorder="1">
      <alignment vertical="center"/>
    </xf>
    <xf numFmtId="0" fontId="64" fillId="0" borderId="168" xfId="5" applyNumberFormat="1" applyFont="1" applyBorder="1">
      <alignment vertical="center"/>
    </xf>
    <xf numFmtId="49" fontId="118" fillId="0" borderId="168" xfId="5" applyNumberFormat="1" applyFont="1" applyBorder="1" applyAlignment="1">
      <alignment horizontal="left" vertical="center"/>
    </xf>
    <xf numFmtId="0" fontId="67" fillId="0" borderId="168" xfId="5" applyNumberFormat="1" applyFont="1" applyBorder="1" applyAlignment="1">
      <alignment vertical="center"/>
    </xf>
    <xf numFmtId="0" fontId="67" fillId="0" borderId="168" xfId="5" applyNumberFormat="1" applyFont="1" applyBorder="1" applyAlignment="1">
      <alignment horizontal="center" vertical="center"/>
    </xf>
    <xf numFmtId="0" fontId="67" fillId="0" borderId="168" xfId="5" applyNumberFormat="1" applyFont="1" applyBorder="1" applyAlignment="1">
      <alignment vertical="top"/>
    </xf>
    <xf numFmtId="0" fontId="68" fillId="0" borderId="168" xfId="5" applyNumberFormat="1" applyFont="1" applyBorder="1" applyAlignment="1">
      <alignment vertical="top"/>
    </xf>
    <xf numFmtId="0" fontId="65" fillId="0" borderId="0" xfId="5" applyNumberFormat="1" applyFont="1" applyBorder="1" applyAlignment="1">
      <alignment horizontal="center" vertical="top" textRotation="255"/>
    </xf>
    <xf numFmtId="0" fontId="67" fillId="0" borderId="78" xfId="5" applyNumberFormat="1" applyFont="1" applyBorder="1">
      <alignment vertical="center"/>
    </xf>
    <xf numFmtId="0" fontId="119" fillId="0" borderId="77" xfId="5" applyNumberFormat="1" applyFont="1" applyBorder="1" applyAlignment="1">
      <alignment horizontal="center" vertical="center"/>
    </xf>
    <xf numFmtId="0" fontId="108" fillId="0" borderId="170" xfId="5" applyNumberFormat="1" applyFont="1" applyBorder="1" applyAlignment="1">
      <alignment horizontal="center" vertical="center"/>
    </xf>
    <xf numFmtId="0" fontId="123" fillId="0" borderId="171" xfId="5" applyNumberFormat="1" applyFont="1" applyBorder="1" applyAlignment="1" applyProtection="1">
      <alignment horizontal="center"/>
      <protection locked="0"/>
    </xf>
    <xf numFmtId="0" fontId="108" fillId="0" borderId="172" xfId="5" applyNumberFormat="1" applyFont="1" applyBorder="1" applyAlignment="1">
      <alignment horizontal="center" vertical="center"/>
    </xf>
    <xf numFmtId="0" fontId="57" fillId="0" borderId="152" xfId="5" applyNumberFormat="1" applyFont="1" applyBorder="1" applyAlignment="1">
      <alignment vertical="top"/>
    </xf>
    <xf numFmtId="0" fontId="67" fillId="0" borderId="180" xfId="5" applyNumberFormat="1" applyFont="1" applyBorder="1" applyAlignment="1">
      <alignment horizontal="center" vertical="center"/>
    </xf>
    <xf numFmtId="0" fontId="123" fillId="0" borderId="80" xfId="5" applyNumberFormat="1" applyFont="1" applyBorder="1" applyAlignment="1" applyProtection="1">
      <alignment horizontal="center"/>
      <protection locked="0"/>
    </xf>
    <xf numFmtId="0" fontId="108" fillId="0" borderId="170" xfId="5" applyNumberFormat="1" applyFont="1" applyBorder="1">
      <alignment vertical="center"/>
    </xf>
    <xf numFmtId="0" fontId="108" fillId="0" borderId="172" xfId="5" applyNumberFormat="1" applyFont="1" applyBorder="1">
      <alignment vertical="center"/>
    </xf>
    <xf numFmtId="0" fontId="123" fillId="0" borderId="191" xfId="5" applyNumberFormat="1" applyFont="1" applyBorder="1" applyAlignment="1" applyProtection="1">
      <alignment horizontal="left"/>
      <protection locked="0"/>
    </xf>
    <xf numFmtId="2" fontId="126" fillId="0" borderId="171" xfId="5" applyNumberFormat="1" applyFont="1" applyBorder="1" applyAlignment="1" applyProtection="1">
      <alignment vertical="center"/>
      <protection locked="0"/>
    </xf>
    <xf numFmtId="0" fontId="124" fillId="0" borderId="171" xfId="5" applyNumberFormat="1" applyFont="1" applyBorder="1" applyAlignment="1">
      <alignment vertical="center"/>
    </xf>
    <xf numFmtId="0" fontId="44" fillId="0" borderId="152" xfId="5" applyNumberFormat="1" applyFont="1" applyBorder="1">
      <alignment vertical="center"/>
    </xf>
    <xf numFmtId="0" fontId="38" fillId="0" borderId="146" xfId="5" applyNumberFormat="1" applyFont="1" applyBorder="1" applyAlignment="1">
      <alignment vertical="center"/>
    </xf>
    <xf numFmtId="0" fontId="40" fillId="0" borderId="80" xfId="5" applyNumberFormat="1" applyFont="1" applyBorder="1">
      <alignment vertical="center"/>
    </xf>
    <xf numFmtId="0" fontId="44" fillId="0" borderId="152" xfId="5" applyNumberFormat="1" applyFont="1" applyBorder="1" applyAlignment="1">
      <alignment horizontal="center" vertical="center"/>
    </xf>
    <xf numFmtId="0" fontId="40" fillId="0" borderId="0" xfId="5" applyNumberFormat="1" applyFont="1" applyBorder="1" applyAlignment="1">
      <alignment horizontal="left" vertical="center"/>
    </xf>
    <xf numFmtId="0" fontId="67" fillId="0" borderId="177" xfId="5" applyNumberFormat="1" applyFont="1" applyBorder="1" applyAlignment="1">
      <alignment vertical="center"/>
    </xf>
    <xf numFmtId="0" fontId="118" fillId="0" borderId="74" xfId="5" applyNumberFormat="1" applyFont="1" applyBorder="1" applyAlignment="1"/>
    <xf numFmtId="0" fontId="108" fillId="0" borderId="0" xfId="5" applyNumberFormat="1" applyFont="1" applyBorder="1" applyAlignment="1">
      <alignment textRotation="255" shrinkToFit="1"/>
    </xf>
    <xf numFmtId="0" fontId="108" fillId="0" borderId="78" xfId="5" applyNumberFormat="1" applyFont="1" applyBorder="1" applyAlignment="1">
      <alignment textRotation="255" shrinkToFit="1"/>
    </xf>
    <xf numFmtId="0" fontId="5" fillId="0" borderId="133" xfId="0" applyNumberFormat="1" applyFont="1" applyBorder="1" applyAlignment="1" applyProtection="1">
      <alignment vertical="center" shrinkToFit="1"/>
    </xf>
    <xf numFmtId="0" fontId="8" fillId="0" borderId="0" xfId="0" applyNumberFormat="1" applyFont="1" applyFill="1" applyBorder="1" applyAlignment="1">
      <alignment vertical="center"/>
    </xf>
    <xf numFmtId="0" fontId="7" fillId="0" borderId="0" xfId="0" applyNumberFormat="1" applyFont="1" applyFill="1" applyBorder="1" applyAlignment="1">
      <alignment vertical="center"/>
    </xf>
    <xf numFmtId="0" fontId="13" fillId="0" borderId="0" xfId="0" applyNumberFormat="1" applyFont="1" applyFill="1" applyBorder="1" applyAlignment="1"/>
    <xf numFmtId="0" fontId="0" fillId="0" borderId="15" xfId="0" applyNumberFormat="1" applyFill="1" applyBorder="1" applyAlignment="1" applyProtection="1">
      <alignment horizontal="center" vertical="center" shrinkToFit="1"/>
    </xf>
    <xf numFmtId="0" fontId="13" fillId="0" borderId="0" xfId="0" applyNumberFormat="1" applyFont="1" applyFill="1" applyBorder="1" applyAlignment="1"/>
    <xf numFmtId="0" fontId="8" fillId="0" borderId="206" xfId="0" applyNumberFormat="1" applyFont="1" applyFill="1" applyBorder="1" applyAlignment="1">
      <alignment vertical="center"/>
    </xf>
    <xf numFmtId="0" fontId="97" fillId="0" borderId="0" xfId="0" applyNumberFormat="1" applyFont="1" applyFill="1" applyBorder="1" applyAlignment="1">
      <alignment horizontal="center" vertical="center"/>
    </xf>
    <xf numFmtId="0" fontId="11" fillId="6" borderId="49" xfId="4" applyNumberFormat="1" applyFont="1" applyFill="1" applyBorder="1" applyAlignment="1">
      <alignment horizontal="center" vertical="center"/>
    </xf>
    <xf numFmtId="38" fontId="56" fillId="3" borderId="0" xfId="0" applyNumberFormat="1" applyFont="1" applyFill="1" applyBorder="1" applyAlignment="1" applyProtection="1">
      <alignment vertical="center"/>
    </xf>
    <xf numFmtId="0" fontId="2" fillId="10" borderId="38" xfId="0" applyFont="1" applyFill="1" applyBorder="1" applyAlignment="1" applyProtection="1">
      <alignment horizontal="center" vertical="center"/>
    </xf>
    <xf numFmtId="0" fontId="2" fillId="6" borderId="49" xfId="0" applyNumberFormat="1" applyFont="1" applyFill="1" applyBorder="1" applyAlignment="1">
      <alignment horizontal="center" vertical="center"/>
    </xf>
    <xf numFmtId="0" fontId="18" fillId="10" borderId="215" xfId="3" applyNumberFormat="1" applyFont="1" applyFill="1" applyBorder="1" applyAlignment="1">
      <alignment horizontal="center" vertical="center"/>
    </xf>
    <xf numFmtId="0" fontId="18" fillId="10" borderId="209" xfId="0" applyFont="1" applyFill="1" applyBorder="1" applyAlignment="1">
      <alignment horizontal="center" vertical="center"/>
    </xf>
    <xf numFmtId="0" fontId="18" fillId="10" borderId="209" xfId="0" applyFont="1" applyFill="1" applyBorder="1" applyAlignment="1">
      <alignment horizontal="center" vertical="center" wrapText="1"/>
    </xf>
    <xf numFmtId="0" fontId="18" fillId="10" borderId="210" xfId="3" applyNumberFormat="1" applyFont="1" applyFill="1" applyBorder="1" applyAlignment="1">
      <alignment horizontal="center" vertical="center"/>
    </xf>
    <xf numFmtId="0" fontId="29" fillId="6" borderId="211" xfId="0" applyFont="1" applyFill="1" applyBorder="1" applyAlignment="1" applyProtection="1">
      <alignment horizontal="center" vertical="center"/>
    </xf>
    <xf numFmtId="0" fontId="53" fillId="3" borderId="66" xfId="0" applyFont="1" applyFill="1" applyBorder="1" applyAlignment="1" applyProtection="1">
      <alignment horizontal="center" vertical="center"/>
    </xf>
    <xf numFmtId="0" fontId="136" fillId="10" borderId="215" xfId="3" applyNumberFormat="1" applyFont="1" applyFill="1" applyBorder="1" applyAlignment="1">
      <alignment horizontal="center" vertical="center" wrapText="1"/>
    </xf>
    <xf numFmtId="0" fontId="1" fillId="10" borderId="30" xfId="3" applyNumberFormat="1" applyFill="1" applyBorder="1">
      <alignment vertical="center"/>
    </xf>
    <xf numFmtId="0" fontId="136" fillId="10" borderId="210" xfId="3" applyNumberFormat="1" applyFont="1" applyFill="1" applyBorder="1" applyAlignment="1">
      <alignment horizontal="center" vertical="center" wrapText="1"/>
    </xf>
    <xf numFmtId="0" fontId="53" fillId="3" borderId="218" xfId="0" applyFont="1" applyFill="1" applyBorder="1" applyAlignment="1" applyProtection="1">
      <alignment horizontal="center" vertical="center"/>
    </xf>
    <xf numFmtId="0" fontId="53" fillId="10" borderId="71" xfId="0" applyFont="1" applyFill="1" applyBorder="1" applyAlignment="1" applyProtection="1">
      <alignment horizontal="center" vertical="center"/>
    </xf>
    <xf numFmtId="0" fontId="53" fillId="10" borderId="56" xfId="0" applyFont="1" applyFill="1" applyBorder="1" applyAlignment="1" applyProtection="1">
      <alignment horizontal="center" vertical="center"/>
    </xf>
    <xf numFmtId="0" fontId="53" fillId="10" borderId="56" xfId="0" applyFont="1" applyFill="1" applyBorder="1" applyAlignment="1" applyProtection="1">
      <alignment vertical="center"/>
    </xf>
    <xf numFmtId="0" fontId="2" fillId="6" borderId="48" xfId="0" applyNumberFormat="1" applyFont="1" applyFill="1" applyBorder="1" applyAlignment="1">
      <alignment horizontal="center" vertical="center"/>
    </xf>
    <xf numFmtId="0" fontId="53" fillId="10" borderId="211" xfId="0" applyFont="1" applyFill="1" applyBorder="1" applyAlignment="1" applyProtection="1">
      <alignment horizontal="center" vertical="center"/>
    </xf>
    <xf numFmtId="0" fontId="2" fillId="6" borderId="66" xfId="0" applyNumberFormat="1" applyFont="1" applyFill="1" applyBorder="1" applyAlignment="1">
      <alignment horizontal="center" vertical="center"/>
    </xf>
    <xf numFmtId="0" fontId="6" fillId="0" borderId="213" xfId="0" applyNumberFormat="1" applyFont="1" applyFill="1" applyBorder="1" applyAlignment="1">
      <alignment horizontal="center" vertical="center"/>
    </xf>
    <xf numFmtId="0" fontId="137" fillId="0" borderId="0" xfId="0" applyNumberFormat="1" applyFont="1" applyFill="1" applyAlignment="1">
      <alignment vertical="center"/>
    </xf>
    <xf numFmtId="0" fontId="11" fillId="0" borderId="206" xfId="0" applyNumberFormat="1" applyFont="1" applyFill="1" applyBorder="1" applyAlignment="1">
      <alignment vertical="center"/>
    </xf>
    <xf numFmtId="0" fontId="11" fillId="0" borderId="113" xfId="0" applyNumberFormat="1" applyFont="1" applyFill="1" applyBorder="1" applyAlignment="1">
      <alignment vertical="center"/>
    </xf>
    <xf numFmtId="0" fontId="0" fillId="0" borderId="0" xfId="0"/>
    <xf numFmtId="177" fontId="0" fillId="11" borderId="36" xfId="0" applyNumberFormat="1" applyFill="1" applyBorder="1" applyAlignment="1" applyProtection="1">
      <alignment horizontal="center" vertical="center"/>
      <protection locked="0"/>
    </xf>
    <xf numFmtId="0" fontId="0" fillId="11" borderId="36" xfId="0" applyFill="1" applyBorder="1" applyAlignment="1" applyProtection="1">
      <alignment horizontal="center" vertical="center"/>
      <protection locked="0"/>
    </xf>
    <xf numFmtId="0" fontId="51" fillId="11" borderId="36" xfId="0" applyFont="1" applyFill="1" applyBorder="1" applyAlignment="1" applyProtection="1">
      <alignment horizontal="center" vertical="center"/>
      <protection locked="0"/>
    </xf>
    <xf numFmtId="0" fontId="0" fillId="11" borderId="36" xfId="0" applyFont="1" applyFill="1" applyBorder="1" applyAlignment="1" applyProtection="1">
      <alignment horizontal="center" vertical="center"/>
      <protection locked="0"/>
    </xf>
    <xf numFmtId="0" fontId="51" fillId="12" borderId="36" xfId="0" applyFont="1" applyFill="1" applyBorder="1" applyAlignment="1" applyProtection="1">
      <alignment horizontal="center" vertical="center"/>
      <protection locked="0"/>
    </xf>
    <xf numFmtId="0" fontId="0" fillId="0" borderId="0" xfId="0" applyFill="1"/>
    <xf numFmtId="0" fontId="0" fillId="13" borderId="0" xfId="0" applyFill="1" applyAlignment="1">
      <alignment vertical="center"/>
    </xf>
    <xf numFmtId="0" fontId="0" fillId="13" borderId="1" xfId="0" applyFill="1" applyBorder="1"/>
    <xf numFmtId="0" fontId="0" fillId="13" borderId="224" xfId="0" applyFill="1" applyBorder="1" applyAlignment="1">
      <alignment vertical="center"/>
    </xf>
    <xf numFmtId="0" fontId="0" fillId="13" borderId="225" xfId="0" applyFill="1" applyBorder="1" applyAlignment="1">
      <alignment vertical="center"/>
    </xf>
    <xf numFmtId="0" fontId="0" fillId="13" borderId="227" xfId="0" applyFill="1" applyBorder="1"/>
    <xf numFmtId="0" fontId="0" fillId="13" borderId="228" xfId="0" applyFill="1" applyBorder="1"/>
    <xf numFmtId="0" fontId="0" fillId="13" borderId="229" xfId="0" applyFill="1" applyBorder="1" applyAlignment="1">
      <alignment vertical="center"/>
    </xf>
    <xf numFmtId="0" fontId="0" fillId="13" borderId="229" xfId="0" applyFill="1" applyBorder="1" applyAlignment="1">
      <alignment horizontal="center" vertical="center"/>
    </xf>
    <xf numFmtId="0" fontId="0" fillId="13" borderId="229" xfId="0" applyFill="1" applyBorder="1" applyAlignment="1" applyProtection="1">
      <alignment horizontal="center" vertical="center"/>
      <protection locked="0"/>
    </xf>
    <xf numFmtId="0" fontId="0" fillId="13" borderId="227" xfId="0" applyFill="1" applyBorder="1" applyAlignment="1">
      <alignment horizontal="center"/>
    </xf>
    <xf numFmtId="0" fontId="0" fillId="11" borderId="238" xfId="0" applyFill="1" applyBorder="1" applyAlignment="1" applyProtection="1">
      <alignment horizontal="center" vertical="center"/>
      <protection locked="0"/>
    </xf>
    <xf numFmtId="0" fontId="48" fillId="10" borderId="36" xfId="0" applyFont="1" applyFill="1" applyBorder="1" applyAlignment="1">
      <alignment vertical="center" textRotation="255"/>
    </xf>
    <xf numFmtId="0" fontId="51" fillId="2" borderId="36" xfId="0" applyFont="1" applyFill="1" applyBorder="1" applyAlignment="1" applyProtection="1">
      <alignment horizontal="center" vertical="center" shrinkToFit="1"/>
      <protection locked="0"/>
    </xf>
    <xf numFmtId="0" fontId="11" fillId="0" borderId="0" xfId="9" applyNumberFormat="1" applyFont="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67" fillId="0" borderId="80" xfId="5" applyNumberFormat="1" applyFont="1" applyBorder="1" applyAlignment="1">
      <alignment horizontal="center" vertical="center"/>
    </xf>
    <xf numFmtId="0" fontId="0" fillId="0" borderId="0" xfId="0" applyNumberFormat="1" applyFill="1" applyBorder="1" applyAlignment="1" applyProtection="1"/>
    <xf numFmtId="38" fontId="18" fillId="3" borderId="71" xfId="2" applyFont="1" applyFill="1" applyBorder="1" applyAlignment="1" applyProtection="1">
      <alignment vertical="center"/>
    </xf>
    <xf numFmtId="38" fontId="18" fillId="3" borderId="56" xfId="2" applyFont="1" applyFill="1" applyBorder="1" applyAlignment="1" applyProtection="1">
      <alignment vertical="center"/>
    </xf>
    <xf numFmtId="38" fontId="18" fillId="3" borderId="211" xfId="2" applyFont="1" applyFill="1" applyBorder="1" applyAlignment="1" applyProtection="1">
      <alignment vertical="center"/>
    </xf>
    <xf numFmtId="38" fontId="18" fillId="3" borderId="212" xfId="2" applyFont="1" applyFill="1" applyBorder="1" applyAlignment="1" applyProtection="1">
      <alignment vertical="center"/>
    </xf>
    <xf numFmtId="38" fontId="18" fillId="6" borderId="212" xfId="2" applyFont="1" applyFill="1" applyBorder="1" applyAlignment="1">
      <alignment vertical="center"/>
    </xf>
    <xf numFmtId="38" fontId="18" fillId="6" borderId="214" xfId="2" applyFont="1" applyFill="1" applyBorder="1" applyAlignment="1">
      <alignment vertical="center"/>
    </xf>
    <xf numFmtId="38" fontId="18" fillId="6" borderId="211" xfId="2" applyFont="1" applyFill="1" applyBorder="1" applyAlignment="1">
      <alignment vertical="center"/>
    </xf>
    <xf numFmtId="38" fontId="18" fillId="6" borderId="56" xfId="2" applyFont="1" applyFill="1" applyBorder="1" applyAlignment="1">
      <alignment vertical="center"/>
    </xf>
    <xf numFmtId="38" fontId="18" fillId="6" borderId="219" xfId="2" applyFont="1" applyFill="1" applyBorder="1" applyAlignment="1">
      <alignment vertical="center"/>
    </xf>
    <xf numFmtId="0" fontId="11" fillId="0" borderId="26" xfId="9" applyNumberFormat="1" applyFont="1" applyBorder="1" applyAlignment="1" applyProtection="1">
      <alignment horizontal="center"/>
    </xf>
    <xf numFmtId="49" fontId="8" fillId="0" borderId="26" xfId="9" applyNumberFormat="1" applyFont="1" applyFill="1" applyBorder="1" applyAlignment="1" applyProtection="1">
      <alignment vertical="center"/>
    </xf>
    <xf numFmtId="49" fontId="8" fillId="0" borderId="27" xfId="9" applyNumberFormat="1" applyFont="1" applyFill="1" applyBorder="1" applyAlignment="1" applyProtection="1">
      <alignment vertical="center"/>
    </xf>
    <xf numFmtId="0" fontId="8" fillId="0" borderId="27" xfId="9" applyNumberFormat="1" applyFont="1" applyFill="1" applyBorder="1" applyAlignment="1" applyProtection="1">
      <alignment vertical="center"/>
    </xf>
    <xf numFmtId="0" fontId="8" fillId="0" borderId="26" xfId="9" applyNumberFormat="1" applyFont="1" applyFill="1" applyBorder="1" applyAlignment="1" applyProtection="1">
      <alignment horizontal="right" vertical="center"/>
    </xf>
    <xf numFmtId="0" fontId="13" fillId="0" borderId="6" xfId="9" applyNumberFormat="1" applyFont="1" applyFill="1" applyBorder="1" applyAlignment="1" applyProtection="1">
      <alignment vertical="center" wrapText="1"/>
    </xf>
    <xf numFmtId="0" fontId="13" fillId="0" borderId="5" xfId="9" applyNumberFormat="1" applyFont="1" applyFill="1" applyBorder="1" applyAlignment="1" applyProtection="1">
      <alignment vertical="center" wrapText="1"/>
    </xf>
    <xf numFmtId="0" fontId="11" fillId="0" borderId="2" xfId="3" applyNumberFormat="1" applyFont="1" applyFill="1" applyBorder="1" applyProtection="1">
      <alignment vertical="center"/>
    </xf>
    <xf numFmtId="0" fontId="8" fillId="0" borderId="27" xfId="9" applyNumberFormat="1" applyFont="1" applyBorder="1" applyAlignment="1" applyProtection="1">
      <alignment horizontal="center" vertical="top"/>
    </xf>
    <xf numFmtId="0" fontId="8" fillId="0" borderId="26" xfId="9" applyNumberFormat="1" applyFont="1" applyFill="1" applyBorder="1" applyAlignment="1" applyProtection="1">
      <alignment horizontal="center" vertical="top" shrinkToFit="1"/>
    </xf>
    <xf numFmtId="0" fontId="11" fillId="0" borderId="0" xfId="9" applyNumberFormat="1" applyFont="1" applyBorder="1" applyAlignment="1" applyProtection="1">
      <alignment horizontal="center"/>
    </xf>
    <xf numFmtId="0" fontId="8" fillId="0" borderId="0" xfId="9" applyNumberFormat="1" applyFont="1" applyBorder="1" applyAlignment="1" applyProtection="1">
      <alignment vertical="distributed"/>
    </xf>
    <xf numFmtId="0" fontId="11" fillId="0" borderId="0" xfId="9" applyNumberFormat="1" applyFont="1" applyBorder="1" applyAlignment="1" applyProtection="1">
      <alignment horizontal="center" vertical="center"/>
    </xf>
    <xf numFmtId="0" fontId="11" fillId="0" borderId="0" xfId="3" applyNumberFormat="1" applyFont="1" applyProtection="1">
      <alignment vertical="center"/>
    </xf>
    <xf numFmtId="0" fontId="11" fillId="0" borderId="0" xfId="9" applyNumberFormat="1" applyFont="1" applyBorder="1" applyAlignment="1" applyProtection="1">
      <alignment vertical="distributed"/>
    </xf>
    <xf numFmtId="0" fontId="11" fillId="0" borderId="5" xfId="9" applyNumberFormat="1" applyFont="1" applyBorder="1" applyProtection="1"/>
    <xf numFmtId="0" fontId="8" fillId="0" borderId="4" xfId="9" applyNumberFormat="1" applyFont="1" applyFill="1" applyBorder="1" applyAlignment="1" applyProtection="1">
      <alignment horizontal="center" vertical="center"/>
    </xf>
    <xf numFmtId="0" fontId="8" fillId="0" borderId="13" xfId="9" applyNumberFormat="1" applyFont="1" applyFill="1" applyBorder="1" applyAlignment="1" applyProtection="1">
      <alignment horizontal="center" vertical="top" shrinkToFit="1"/>
    </xf>
    <xf numFmtId="0" fontId="6" fillId="0" borderId="0" xfId="9" applyNumberFormat="1" applyFont="1" applyFill="1" applyBorder="1" applyAlignment="1" applyProtection="1">
      <alignment vertical="distributed"/>
    </xf>
    <xf numFmtId="0" fontId="11" fillId="0" borderId="4" xfId="9" applyNumberFormat="1" applyFont="1" applyBorder="1" applyAlignment="1" applyProtection="1">
      <alignment horizontal="center"/>
    </xf>
    <xf numFmtId="0" fontId="11" fillId="0" borderId="2" xfId="9" applyNumberFormat="1" applyFont="1" applyBorder="1" applyProtection="1"/>
    <xf numFmtId="0" fontId="15" fillId="0" borderId="4" xfId="9" applyNumberFormat="1" applyFont="1" applyFill="1" applyBorder="1" applyAlignment="1" applyProtection="1">
      <alignment vertical="center" shrinkToFit="1"/>
    </xf>
    <xf numFmtId="179" fontId="29" fillId="15" borderId="26" xfId="9" applyNumberFormat="1" applyFont="1" applyFill="1" applyBorder="1" applyAlignment="1" applyProtection="1">
      <alignment horizontal="center" vertical="center"/>
    </xf>
    <xf numFmtId="180" fontId="29" fillId="15" borderId="0" xfId="0" applyNumberFormat="1" applyFont="1" applyFill="1" applyAlignment="1" applyProtection="1">
      <alignment horizontal="center" vertical="center"/>
    </xf>
    <xf numFmtId="0" fontId="37" fillId="0" borderId="0" xfId="5" applyFont="1" applyProtection="1">
      <alignment vertical="center"/>
    </xf>
    <xf numFmtId="0" fontId="37" fillId="0" borderId="0" xfId="5" applyFont="1" applyBorder="1" applyProtection="1">
      <alignment vertical="center"/>
    </xf>
    <xf numFmtId="0" fontId="82" fillId="0" borderId="0" xfId="5" applyFont="1" applyAlignment="1" applyProtection="1">
      <alignment vertical="center"/>
    </xf>
    <xf numFmtId="0" fontId="3" fillId="0" borderId="139" xfId="5" applyFont="1" applyBorder="1" applyAlignment="1" applyProtection="1">
      <alignment vertical="center" justifyLastLine="1"/>
    </xf>
    <xf numFmtId="0" fontId="3" fillId="0" borderId="0" xfId="5" applyFont="1" applyBorder="1" applyAlignment="1" applyProtection="1">
      <alignment vertical="center" justifyLastLine="1"/>
    </xf>
    <xf numFmtId="0" fontId="38" fillId="0" borderId="0" xfId="5" applyNumberFormat="1" applyFont="1" applyBorder="1" applyProtection="1">
      <alignment vertical="center"/>
    </xf>
    <xf numFmtId="0" fontId="39" fillId="0" borderId="74" xfId="5" applyNumberFormat="1" applyFont="1" applyBorder="1" applyAlignment="1" applyProtection="1">
      <alignment horizontal="left" vertical="center"/>
    </xf>
    <xf numFmtId="0" fontId="39" fillId="0" borderId="75" xfId="5" applyNumberFormat="1" applyFont="1" applyBorder="1" applyAlignment="1" applyProtection="1">
      <alignment horizontal="left" vertical="center"/>
    </xf>
    <xf numFmtId="0" fontId="69" fillId="0" borderId="75" xfId="5" applyNumberFormat="1" applyFont="1" applyBorder="1" applyAlignment="1" applyProtection="1">
      <alignment vertical="center"/>
    </xf>
    <xf numFmtId="0" fontId="36" fillId="0" borderId="75" xfId="5" applyBorder="1" applyAlignment="1" applyProtection="1">
      <alignment horizontal="left" vertical="center"/>
    </xf>
    <xf numFmtId="0" fontId="38" fillId="0" borderId="75" xfId="5" applyNumberFormat="1" applyFont="1" applyBorder="1" applyProtection="1">
      <alignment vertical="center"/>
    </xf>
    <xf numFmtId="0" fontId="38" fillId="0" borderId="75"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58" fillId="0" borderId="77" xfId="5" applyNumberFormat="1" applyFont="1" applyBorder="1" applyProtection="1">
      <alignment vertical="center"/>
    </xf>
    <xf numFmtId="0" fontId="59" fillId="0" borderId="0" xfId="5" applyNumberFormat="1" applyFont="1" applyBorder="1" applyAlignment="1" applyProtection="1">
      <alignment vertical="center"/>
    </xf>
    <xf numFmtId="0" fontId="69" fillId="0" borderId="0" xfId="5" applyNumberFormat="1" applyFont="1" applyBorder="1" applyAlignment="1" applyProtection="1">
      <alignment vertical="center"/>
    </xf>
    <xf numFmtId="0" fontId="67" fillId="0" borderId="0" xfId="5" applyNumberFormat="1" applyFont="1" applyBorder="1" applyAlignment="1" applyProtection="1">
      <alignment vertical="center"/>
    </xf>
    <xf numFmtId="0" fontId="67" fillId="0" borderId="0" xfId="5" applyNumberFormat="1" applyFont="1" applyBorder="1" applyAlignment="1" applyProtection="1">
      <alignment horizontal="center" vertical="center"/>
    </xf>
    <xf numFmtId="0" fontId="67" fillId="0" borderId="0" xfId="5" applyNumberFormat="1" applyFont="1" applyBorder="1" applyProtection="1">
      <alignment vertical="center"/>
    </xf>
    <xf numFmtId="0" fontId="62" fillId="0" borderId="0" xfId="5" applyNumberFormat="1" applyFont="1" applyBorder="1" applyProtection="1">
      <alignment vertical="center"/>
    </xf>
    <xf numFmtId="0" fontId="62" fillId="0" borderId="78" xfId="5" applyNumberFormat="1" applyFont="1" applyBorder="1" applyProtection="1">
      <alignment vertical="center"/>
    </xf>
    <xf numFmtId="0" fontId="67" fillId="0" borderId="80" xfId="5" applyNumberFormat="1" applyFont="1" applyBorder="1" applyAlignment="1" applyProtection="1">
      <alignment vertical="center"/>
    </xf>
    <xf numFmtId="0" fontId="67" fillId="0" borderId="80" xfId="5" applyNumberFormat="1" applyFont="1" applyBorder="1" applyAlignment="1" applyProtection="1">
      <alignment horizontal="center" vertical="center"/>
    </xf>
    <xf numFmtId="0" fontId="38" fillId="0" borderId="0" xfId="5" applyNumberFormat="1" applyFont="1" applyProtection="1">
      <alignment vertical="center"/>
    </xf>
    <xf numFmtId="0" fontId="67" fillId="0" borderId="146" xfId="5" applyNumberFormat="1" applyFont="1" applyBorder="1" applyProtection="1">
      <alignment vertical="center"/>
    </xf>
    <xf numFmtId="0" fontId="69" fillId="0" borderId="147" xfId="5" applyNumberFormat="1" applyFont="1" applyBorder="1" applyAlignment="1" applyProtection="1">
      <alignment vertical="center"/>
    </xf>
    <xf numFmtId="0" fontId="67" fillId="0" borderId="147" xfId="5" applyNumberFormat="1" applyFont="1" applyBorder="1" applyAlignment="1" applyProtection="1">
      <alignment vertical="center"/>
    </xf>
    <xf numFmtId="0" fontId="67" fillId="0" borderId="147" xfId="5" applyNumberFormat="1" applyFont="1" applyBorder="1" applyAlignment="1" applyProtection="1">
      <alignment horizontal="center" vertical="center"/>
    </xf>
    <xf numFmtId="0" fontId="67" fillId="0" borderId="147" xfId="5" applyNumberFormat="1" applyFont="1" applyBorder="1" applyProtection="1">
      <alignment vertical="center"/>
    </xf>
    <xf numFmtId="0" fontId="62" fillId="0" borderId="147" xfId="5" applyNumberFormat="1" applyFont="1" applyBorder="1" applyProtection="1">
      <alignment vertical="center"/>
    </xf>
    <xf numFmtId="0" fontId="62" fillId="0" borderId="148" xfId="5" applyNumberFormat="1" applyFont="1" applyBorder="1" applyProtection="1">
      <alignment vertical="center"/>
    </xf>
    <xf numFmtId="0" fontId="69" fillId="0" borderId="149" xfId="5" applyNumberFormat="1" applyFont="1" applyBorder="1" applyAlignment="1" applyProtection="1">
      <alignment vertical="center"/>
    </xf>
    <xf numFmtId="0" fontId="62" fillId="0" borderId="150" xfId="5" applyNumberFormat="1" applyFont="1" applyBorder="1" applyProtection="1">
      <alignment vertical="center"/>
    </xf>
    <xf numFmtId="0" fontId="69" fillId="0" borderId="151" xfId="5" applyNumberFormat="1" applyFont="1" applyBorder="1" applyAlignment="1" applyProtection="1">
      <alignment vertical="center"/>
    </xf>
    <xf numFmtId="0" fontId="67" fillId="0" borderId="152" xfId="5" applyNumberFormat="1" applyFont="1" applyBorder="1" applyAlignment="1" applyProtection="1">
      <alignment vertical="center"/>
    </xf>
    <xf numFmtId="0" fontId="115" fillId="0" borderId="152" xfId="5" applyNumberFormat="1" applyFont="1" applyBorder="1" applyAlignment="1" applyProtection="1">
      <alignment horizontal="left" vertical="center"/>
    </xf>
    <xf numFmtId="0" fontId="67" fillId="0" borderId="152" xfId="5" applyNumberFormat="1" applyFont="1" applyBorder="1" applyAlignment="1" applyProtection="1">
      <alignment horizontal="center" vertical="center"/>
    </xf>
    <xf numFmtId="0" fontId="67" fillId="0" borderId="152" xfId="5" applyNumberFormat="1" applyFont="1" applyBorder="1" applyProtection="1">
      <alignment vertical="center"/>
    </xf>
    <xf numFmtId="0" fontId="62" fillId="0" borderId="152" xfId="5" applyNumberFormat="1" applyFont="1" applyBorder="1" applyProtection="1">
      <alignment vertical="center"/>
    </xf>
    <xf numFmtId="0" fontId="62" fillId="0" borderId="153" xfId="5" applyNumberFormat="1" applyFont="1" applyBorder="1" applyProtection="1">
      <alignment vertical="center"/>
    </xf>
    <xf numFmtId="0" fontId="73" fillId="0" borderId="0" xfId="5" applyNumberFormat="1" applyFont="1" applyBorder="1" applyAlignment="1" applyProtection="1">
      <alignment vertical="center"/>
    </xf>
    <xf numFmtId="0" fontId="115" fillId="0" borderId="0" xfId="5" applyNumberFormat="1" applyFont="1" applyBorder="1" applyAlignment="1" applyProtection="1">
      <alignment horizontal="left" vertical="center"/>
    </xf>
    <xf numFmtId="49" fontId="109"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horizontal="left" vertical="center" shrinkToFit="1"/>
    </xf>
    <xf numFmtId="0" fontId="110" fillId="0" borderId="89" xfId="5" applyNumberFormat="1" applyFont="1" applyBorder="1" applyAlignment="1" applyProtection="1">
      <alignment vertical="center"/>
    </xf>
    <xf numFmtId="49" fontId="74" fillId="0" borderId="47" xfId="5" applyNumberFormat="1" applyFont="1" applyBorder="1" applyAlignment="1" applyProtection="1">
      <alignment vertical="center" wrapText="1"/>
    </xf>
    <xf numFmtId="49" fontId="109" fillId="0" borderId="42" xfId="5" applyNumberFormat="1" applyFont="1" applyBorder="1" applyAlignment="1" applyProtection="1">
      <alignment horizontal="center" vertical="center"/>
    </xf>
    <xf numFmtId="49" fontId="63" fillId="0" borderId="120" xfId="5" applyNumberFormat="1" applyFont="1" applyBorder="1" applyAlignment="1" applyProtection="1">
      <alignment horizontal="center" vertical="center"/>
    </xf>
    <xf numFmtId="0" fontId="49" fillId="0" borderId="43" xfId="5" applyNumberFormat="1" applyFont="1" applyBorder="1" applyAlignment="1" applyProtection="1">
      <alignment horizontal="center" vertical="top"/>
    </xf>
    <xf numFmtId="49" fontId="74" fillId="0" borderId="91" xfId="5" applyNumberFormat="1" applyFont="1" applyBorder="1" applyAlignment="1" applyProtection="1">
      <alignment vertical="center" wrapText="1"/>
    </xf>
    <xf numFmtId="49" fontId="109" fillId="0" borderId="93" xfId="5" applyNumberFormat="1" applyFont="1" applyBorder="1" applyAlignment="1" applyProtection="1">
      <alignment horizontal="center" vertical="center"/>
    </xf>
    <xf numFmtId="49" fontId="63" fillId="0" borderId="80" xfId="5" applyNumberFormat="1" applyFont="1" applyBorder="1" applyAlignment="1" applyProtection="1">
      <alignment horizontal="center" vertical="center"/>
    </xf>
    <xf numFmtId="0" fontId="49" fillId="0" borderId="94" xfId="5" applyNumberFormat="1" applyFont="1" applyBorder="1" applyAlignment="1" applyProtection="1">
      <alignment horizontal="center" vertical="top"/>
    </xf>
    <xf numFmtId="49" fontId="63"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vertical="center" shrinkToFit="1"/>
    </xf>
    <xf numFmtId="49" fontId="63" fillId="0" borderId="42" xfId="5" applyNumberFormat="1" applyFont="1" applyBorder="1" applyAlignment="1" applyProtection="1">
      <alignment horizontal="center" vertical="center"/>
    </xf>
    <xf numFmtId="49" fontId="63" fillId="0" borderId="93" xfId="5" applyNumberFormat="1" applyFont="1" applyBorder="1" applyAlignment="1" applyProtection="1">
      <alignment horizontal="center" vertical="center"/>
    </xf>
    <xf numFmtId="185" fontId="19" fillId="11" borderId="0" xfId="5" applyNumberFormat="1" applyFont="1" applyFill="1" applyBorder="1" applyAlignment="1" applyProtection="1">
      <alignment horizontal="right" vertical="center"/>
      <protection locked="0"/>
    </xf>
    <xf numFmtId="0" fontId="19" fillId="11" borderId="0" xfId="5" applyNumberFormat="1" applyFont="1" applyFill="1" applyBorder="1" applyAlignment="1" applyProtection="1">
      <alignment horizontal="right" vertical="center"/>
      <protection locked="0"/>
    </xf>
    <xf numFmtId="184" fontId="19" fillId="11" borderId="0" xfId="5" applyNumberFormat="1" applyFont="1" applyFill="1" applyAlignment="1" applyProtection="1">
      <alignment vertical="center"/>
      <protection locked="0"/>
    </xf>
    <xf numFmtId="0" fontId="19" fillId="11" borderId="0" xfId="5" applyNumberFormat="1" applyFont="1" applyFill="1" applyAlignment="1" applyProtection="1">
      <alignment vertical="center"/>
      <protection locked="0"/>
    </xf>
    <xf numFmtId="38" fontId="19" fillId="11" borderId="0" xfId="2" applyFont="1" applyFill="1" applyAlignment="1" applyProtection="1">
      <alignment vertical="center"/>
      <protection locked="0"/>
    </xf>
    <xf numFmtId="0" fontId="42" fillId="0" borderId="0" xfId="5" applyNumberFormat="1" applyFont="1" applyAlignment="1">
      <alignment horizontal="center"/>
    </xf>
    <xf numFmtId="0" fontId="42" fillId="0" borderId="0" xfId="5" applyNumberFormat="1" applyFont="1" applyBorder="1" applyAlignment="1"/>
    <xf numFmtId="0" fontId="42" fillId="0" borderId="0" xfId="5" applyNumberFormat="1" applyFont="1" applyAlignment="1"/>
    <xf numFmtId="0" fontId="143" fillId="0" borderId="0" xfId="5" applyNumberFormat="1" applyFont="1" applyBorder="1" applyAlignment="1">
      <alignment horizontal="center" vertical="top" textRotation="255"/>
    </xf>
    <xf numFmtId="0" fontId="143" fillId="0" borderId="0" xfId="5" applyNumberFormat="1" applyFont="1" applyBorder="1" applyAlignment="1">
      <alignment horizontal="center" textRotation="255"/>
    </xf>
    <xf numFmtId="0" fontId="143" fillId="0" borderId="0" xfId="5" applyFont="1" applyBorder="1" applyAlignment="1">
      <alignment textRotation="255"/>
    </xf>
    <xf numFmtId="0" fontId="143" fillId="0" borderId="0" xfId="5" applyNumberFormat="1" applyFont="1" applyBorder="1" applyAlignment="1">
      <alignment horizontal="center" vertical="center"/>
    </xf>
    <xf numFmtId="38" fontId="42" fillId="0" borderId="0" xfId="2" applyFont="1" applyAlignment="1">
      <alignment horizontal="center" vertical="center"/>
    </xf>
    <xf numFmtId="49" fontId="144" fillId="0" borderId="0" xfId="5" applyNumberFormat="1" applyFont="1" applyBorder="1" applyAlignment="1">
      <alignment horizontal="center" vertical="center"/>
    </xf>
    <xf numFmtId="0" fontId="60" fillId="0" borderId="247" xfId="5" applyNumberFormat="1" applyFont="1" applyBorder="1" applyAlignment="1">
      <alignment horizontal="center" vertical="center"/>
    </xf>
    <xf numFmtId="0" fontId="38" fillId="0" borderId="246" xfId="5" applyNumberFormat="1" applyFont="1" applyBorder="1">
      <alignment vertical="center"/>
    </xf>
    <xf numFmtId="0" fontId="42" fillId="0" borderId="0" xfId="5" applyNumberFormat="1" applyFont="1">
      <alignment vertical="center"/>
    </xf>
    <xf numFmtId="2" fontId="60" fillId="6" borderId="245" xfId="5" applyNumberFormat="1" applyFont="1" applyFill="1" applyBorder="1" applyAlignment="1">
      <alignment vertical="center"/>
    </xf>
    <xf numFmtId="0" fontId="44" fillId="0" borderId="0" xfId="5" applyFont="1" applyProtection="1">
      <alignment vertical="center"/>
    </xf>
    <xf numFmtId="0" fontId="71" fillId="0" borderId="0" xfId="5" applyNumberFormat="1" applyFont="1" applyBorder="1" applyAlignment="1" applyProtection="1">
      <alignment horizontal="center" textRotation="255"/>
    </xf>
    <xf numFmtId="0" fontId="44" fillId="0" borderId="0" xfId="5" applyNumberFormat="1" applyFont="1" applyProtection="1">
      <alignment vertical="center"/>
    </xf>
    <xf numFmtId="0" fontId="11" fillId="0" borderId="0" xfId="4" applyNumberFormat="1" applyFont="1" applyProtection="1">
      <alignment vertical="center"/>
    </xf>
    <xf numFmtId="0" fontId="114" fillId="0" borderId="74" xfId="5" applyNumberFormat="1" applyFont="1" applyBorder="1" applyProtection="1">
      <alignment vertical="center"/>
    </xf>
    <xf numFmtId="0" fontId="73" fillId="0" borderId="75" xfId="5" applyNumberFormat="1" applyFont="1" applyBorder="1" applyProtection="1">
      <alignment vertical="center"/>
    </xf>
    <xf numFmtId="0" fontId="67" fillId="0" borderId="75" xfId="5" applyNumberFormat="1" applyFont="1" applyBorder="1" applyProtection="1">
      <alignment vertical="center"/>
    </xf>
    <xf numFmtId="0" fontId="67" fillId="0" borderId="75" xfId="5" applyNumberFormat="1" applyFont="1" applyBorder="1" applyAlignment="1" applyProtection="1">
      <alignment horizontal="center" vertical="center"/>
    </xf>
    <xf numFmtId="0" fontId="38" fillId="0" borderId="77" xfId="5" applyNumberFormat="1" applyFont="1" applyBorder="1" applyProtection="1">
      <alignment vertical="center"/>
    </xf>
    <xf numFmtId="0" fontId="71" fillId="0" borderId="0" xfId="5" applyNumberFormat="1" applyFont="1" applyBorder="1" applyAlignment="1" applyProtection="1">
      <alignment horizontal="center" vertical="center"/>
    </xf>
    <xf numFmtId="49" fontId="38" fillId="0" borderId="0" xfId="5" applyNumberFormat="1" applyFont="1" applyProtection="1">
      <alignment vertical="center"/>
    </xf>
    <xf numFmtId="0" fontId="117" fillId="0" borderId="0" xfId="5" applyNumberFormat="1" applyFont="1" applyAlignment="1" applyProtection="1">
      <alignment horizontal="center" vertical="center"/>
    </xf>
    <xf numFmtId="0" fontId="65" fillId="0" borderId="7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center" textRotation="255"/>
    </xf>
    <xf numFmtId="0" fontId="11" fillId="6" borderId="49" xfId="4" applyNumberFormat="1" applyFont="1" applyFill="1" applyBorder="1" applyAlignment="1" applyProtection="1">
      <alignment horizontal="center" vertical="center"/>
    </xf>
    <xf numFmtId="0" fontId="69" fillId="0" borderId="77" xfId="5" applyNumberFormat="1" applyFont="1" applyBorder="1" applyProtection="1">
      <alignment vertical="center"/>
    </xf>
    <xf numFmtId="0" fontId="67" fillId="0" borderId="79" xfId="5" applyNumberFormat="1" applyFont="1" applyBorder="1" applyProtection="1">
      <alignment vertical="center"/>
    </xf>
    <xf numFmtId="0" fontId="38" fillId="0" borderId="0" xfId="5" applyNumberFormat="1" applyFont="1" applyAlignment="1" applyProtection="1">
      <alignment vertical="center"/>
    </xf>
    <xf numFmtId="0" fontId="116" fillId="0" borderId="80" xfId="5" applyNumberFormat="1" applyFont="1" applyBorder="1" applyAlignment="1" applyProtection="1">
      <alignment vertical="center"/>
    </xf>
    <xf numFmtId="0" fontId="62" fillId="0" borderId="80" xfId="5" applyNumberFormat="1" applyFont="1" applyBorder="1" applyAlignment="1" applyProtection="1">
      <alignment vertical="center"/>
    </xf>
    <xf numFmtId="0" fontId="62" fillId="0" borderId="80" xfId="5" applyNumberFormat="1" applyFont="1" applyBorder="1" applyAlignment="1" applyProtection="1">
      <alignment vertical="top"/>
    </xf>
    <xf numFmtId="0" fontId="71" fillId="0" borderId="0" xfId="5" applyNumberFormat="1" applyFont="1" applyBorder="1" applyAlignment="1" applyProtection="1">
      <alignment horizontal="center" vertical="center" textRotation="255"/>
    </xf>
    <xf numFmtId="49" fontId="109" fillId="0" borderId="88" xfId="5" applyNumberFormat="1" applyFont="1" applyBorder="1" applyAlignment="1" applyProtection="1">
      <alignment horizontal="center" vertical="center"/>
    </xf>
    <xf numFmtId="49" fontId="109" fillId="0" borderId="40" xfId="5" applyNumberFormat="1" applyFont="1" applyBorder="1" applyAlignment="1" applyProtection="1">
      <alignment horizontal="center" vertical="center"/>
    </xf>
    <xf numFmtId="0" fontId="71" fillId="0" borderId="0" xfId="5" applyNumberFormat="1" applyFont="1" applyBorder="1" applyAlignment="1" applyProtection="1">
      <alignment horizontal="center" vertical="top" textRotation="255"/>
    </xf>
    <xf numFmtId="49" fontId="109" fillId="0" borderId="35" xfId="5" applyNumberFormat="1" applyFont="1" applyBorder="1" applyAlignment="1" applyProtection="1">
      <alignment horizontal="center" vertical="center"/>
    </xf>
    <xf numFmtId="0" fontId="44" fillId="0" borderId="0" xfId="5" applyNumberFormat="1" applyFont="1" applyAlignment="1" applyProtection="1">
      <alignment vertical="top"/>
    </xf>
    <xf numFmtId="49" fontId="109" fillId="0" borderId="80" xfId="5" applyNumberFormat="1" applyFont="1" applyBorder="1" applyAlignment="1" applyProtection="1">
      <alignment horizontal="center" vertical="center"/>
    </xf>
    <xf numFmtId="0" fontId="78" fillId="0" borderId="0" xfId="5" applyNumberFormat="1" applyFont="1" applyAlignment="1" applyProtection="1">
      <alignment vertical="top"/>
    </xf>
    <xf numFmtId="0" fontId="76" fillId="0" borderId="0" xfId="5" applyNumberFormat="1" applyFont="1" applyBorder="1" applyAlignment="1" applyProtection="1">
      <alignment horizontal="center" vertical="top" textRotation="255"/>
    </xf>
    <xf numFmtId="38" fontId="60" fillId="3" borderId="0" xfId="2" applyFont="1" applyFill="1" applyAlignment="1" applyProtection="1">
      <alignment vertical="center"/>
    </xf>
    <xf numFmtId="38" fontId="57" fillId="0" borderId="0" xfId="2" applyFont="1" applyBorder="1" applyAlignment="1" applyProtection="1">
      <alignment vertical="center"/>
    </xf>
    <xf numFmtId="38" fontId="59" fillId="0" borderId="0" xfId="2" applyFont="1" applyAlignment="1" applyProtection="1">
      <alignment vertical="center"/>
    </xf>
    <xf numFmtId="38" fontId="57" fillId="0" borderId="0" xfId="2" applyFont="1" applyAlignment="1" applyProtection="1">
      <alignment vertical="center"/>
    </xf>
    <xf numFmtId="0" fontId="76" fillId="0" borderId="0" xfId="5" applyNumberFormat="1" applyFont="1" applyBorder="1" applyAlignment="1" applyProtection="1">
      <alignment horizontal="center" textRotation="255"/>
    </xf>
    <xf numFmtId="0" fontId="117" fillId="0" borderId="78" xfId="5" applyNumberFormat="1" applyFont="1" applyBorder="1" applyAlignment="1" applyProtection="1">
      <alignment vertical="top" textRotation="255"/>
    </xf>
    <xf numFmtId="0" fontId="76" fillId="0" borderId="0" xfId="5" applyFont="1" applyBorder="1" applyAlignment="1" applyProtection="1">
      <alignment textRotation="255"/>
    </xf>
    <xf numFmtId="0" fontId="40" fillId="0" borderId="0" xfId="5" applyNumberFormat="1" applyFont="1" applyBorder="1" applyProtection="1">
      <alignment vertical="center"/>
    </xf>
    <xf numFmtId="0" fontId="40" fillId="0" borderId="0" xfId="5" applyNumberFormat="1" applyFont="1" applyProtection="1">
      <alignment vertical="center"/>
    </xf>
    <xf numFmtId="0" fontId="76" fillId="0" borderId="0" xfId="5" applyNumberFormat="1" applyFont="1" applyBorder="1" applyAlignment="1" applyProtection="1">
      <alignment horizontal="center" vertical="center"/>
    </xf>
    <xf numFmtId="0" fontId="76" fillId="0" borderId="0" xfId="5" applyFont="1" applyBorder="1" applyAlignment="1" applyProtection="1">
      <alignment horizontal="center" vertical="top" textRotation="255"/>
    </xf>
    <xf numFmtId="0" fontId="81" fillId="0" borderId="77" xfId="5" applyFont="1" applyBorder="1" applyAlignment="1" applyProtection="1">
      <alignment vertical="top" textRotation="255"/>
    </xf>
    <xf numFmtId="0" fontId="37" fillId="0" borderId="0" xfId="5" applyNumberFormat="1" applyFont="1" applyBorder="1" applyAlignment="1" applyProtection="1">
      <alignment horizontal="center" textRotation="255"/>
    </xf>
    <xf numFmtId="49" fontId="77" fillId="0" borderId="47" xfId="5" applyNumberFormat="1" applyFont="1" applyBorder="1" applyAlignment="1" applyProtection="1">
      <alignment vertical="center" wrapText="1"/>
    </xf>
    <xf numFmtId="0" fontId="58" fillId="0" borderId="0" xfId="5" applyNumberFormat="1" applyFont="1" applyBorder="1" applyAlignment="1" applyProtection="1">
      <alignment horizontal="center" textRotation="255"/>
    </xf>
    <xf numFmtId="49" fontId="77" fillId="0" borderId="91" xfId="5" applyNumberFormat="1" applyFont="1" applyBorder="1" applyAlignment="1" applyProtection="1">
      <alignment vertical="center" wrapText="1"/>
    </xf>
    <xf numFmtId="0" fontId="29" fillId="0" borderId="0" xfId="5" applyNumberFormat="1" applyFont="1" applyProtection="1">
      <alignment vertical="center"/>
    </xf>
    <xf numFmtId="0" fontId="118" fillId="0" borderId="74" xfId="5" applyNumberFormat="1" applyFont="1" applyBorder="1" applyAlignment="1" applyProtection="1"/>
    <xf numFmtId="0" fontId="69" fillId="0" borderId="75" xfId="5" applyNumberFormat="1" applyFont="1" applyBorder="1" applyAlignment="1" applyProtection="1"/>
    <xf numFmtId="0" fontId="118" fillId="0" borderId="75" xfId="5" applyNumberFormat="1" applyFont="1" applyBorder="1" applyAlignment="1" applyProtection="1"/>
    <xf numFmtId="0" fontId="93" fillId="0" borderId="75" xfId="5" applyNumberFormat="1" applyFont="1" applyBorder="1" applyAlignment="1" applyProtection="1"/>
    <xf numFmtId="0" fontId="40" fillId="0" borderId="75" xfId="5" applyNumberFormat="1" applyFont="1" applyBorder="1" applyAlignment="1" applyProtection="1">
      <alignment horizontal="center"/>
    </xf>
    <xf numFmtId="0" fontId="40" fillId="0" borderId="75" xfId="5" applyNumberFormat="1" applyFont="1" applyBorder="1" applyAlignment="1" applyProtection="1"/>
    <xf numFmtId="0" fontId="40" fillId="0" borderId="75" xfId="5" applyNumberFormat="1" applyFont="1" applyBorder="1" applyProtection="1">
      <alignment vertical="center"/>
    </xf>
    <xf numFmtId="0" fontId="41" fillId="0" borderId="76" xfId="5" applyNumberFormat="1" applyFont="1" applyBorder="1" applyProtection="1">
      <alignment vertical="center"/>
    </xf>
    <xf numFmtId="0" fontId="37" fillId="0" borderId="0" xfId="5" applyNumberFormat="1" applyFont="1" applyBorder="1" applyAlignment="1" applyProtection="1">
      <alignment horizontal="left" vertical="top" textRotation="255"/>
    </xf>
    <xf numFmtId="0" fontId="64" fillId="0" borderId="77" xfId="5" applyNumberFormat="1" applyFont="1" applyBorder="1" applyAlignment="1" applyProtection="1">
      <alignment horizontal="left" vertical="center"/>
    </xf>
    <xf numFmtId="0" fontId="64" fillId="0" borderId="0" xfId="5" applyNumberFormat="1" applyFont="1" applyBorder="1" applyAlignment="1" applyProtection="1">
      <alignment horizontal="left" vertical="center"/>
    </xf>
    <xf numFmtId="0" fontId="118" fillId="0" borderId="0" xfId="5" applyNumberFormat="1" applyFont="1" applyProtection="1">
      <alignment vertical="center"/>
    </xf>
    <xf numFmtId="0" fontId="69" fillId="0" borderId="0" xfId="5" applyNumberFormat="1" applyFont="1" applyBorder="1" applyProtection="1">
      <alignment vertical="center"/>
    </xf>
    <xf numFmtId="0" fontId="68" fillId="0" borderId="78" xfId="5" applyNumberFormat="1" applyFont="1" applyBorder="1" applyProtection="1">
      <alignment vertical="center"/>
    </xf>
    <xf numFmtId="0" fontId="37" fillId="0" borderId="0" xfId="5" applyNumberFormat="1" applyFont="1" applyBorder="1" applyAlignment="1" applyProtection="1">
      <alignment horizontal="center" vertical="center"/>
    </xf>
    <xf numFmtId="0" fontId="64" fillId="0" borderId="77" xfId="5" applyNumberFormat="1" applyFont="1" applyBorder="1" applyProtection="1">
      <alignment vertical="center"/>
    </xf>
    <xf numFmtId="0" fontId="64" fillId="0" borderId="0" xfId="5" applyNumberFormat="1" applyFont="1" applyBorder="1" applyProtection="1">
      <alignment vertical="center"/>
    </xf>
    <xf numFmtId="49" fontId="118" fillId="0" borderId="0" xfId="5" applyNumberFormat="1" applyFont="1" applyBorder="1" applyAlignment="1" applyProtection="1">
      <alignment horizontal="left" vertical="center"/>
    </xf>
    <xf numFmtId="0" fontId="67" fillId="0" borderId="0" xfId="5" applyNumberFormat="1" applyFont="1" applyBorder="1" applyAlignment="1" applyProtection="1">
      <alignment vertical="top"/>
    </xf>
    <xf numFmtId="0" fontId="68" fillId="0" borderId="78" xfId="5" applyNumberFormat="1" applyFont="1" applyBorder="1" applyAlignment="1" applyProtection="1">
      <alignment vertical="top"/>
    </xf>
    <xf numFmtId="0" fontId="64" fillId="0" borderId="79" xfId="5" applyNumberFormat="1" applyFont="1" applyBorder="1" applyProtection="1">
      <alignment vertical="center"/>
    </xf>
    <xf numFmtId="0" fontId="64" fillId="0" borderId="80" xfId="5" applyNumberFormat="1" applyFont="1" applyBorder="1" applyProtection="1">
      <alignment vertical="center"/>
    </xf>
    <xf numFmtId="49" fontId="118" fillId="0" borderId="80" xfId="5" applyNumberFormat="1" applyFont="1" applyBorder="1" applyAlignment="1" applyProtection="1">
      <alignment horizontal="left" vertical="center"/>
    </xf>
    <xf numFmtId="0" fontId="67" fillId="0" borderId="80" xfId="5" applyNumberFormat="1" applyFont="1" applyBorder="1" applyAlignment="1" applyProtection="1">
      <alignment vertical="top"/>
    </xf>
    <xf numFmtId="0" fontId="68" fillId="0" borderId="81" xfId="5" applyNumberFormat="1" applyFont="1" applyBorder="1" applyAlignment="1" applyProtection="1">
      <alignment vertical="top"/>
    </xf>
    <xf numFmtId="0" fontId="38" fillId="0" borderId="0" xfId="5" applyNumberFormat="1" applyFont="1" applyBorder="1" applyAlignment="1" applyProtection="1">
      <alignment horizontal="center" vertical="center" textRotation="255" shrinkToFit="1"/>
    </xf>
    <xf numFmtId="0" fontId="72" fillId="0" borderId="0" xfId="5" applyNumberFormat="1" applyFont="1" applyBorder="1" applyProtection="1">
      <alignment vertical="center"/>
    </xf>
    <xf numFmtId="0" fontId="62" fillId="0" borderId="0" xfId="5" applyNumberFormat="1" applyFont="1" applyBorder="1" applyAlignment="1" applyProtection="1">
      <alignment vertical="center"/>
    </xf>
    <xf numFmtId="0" fontId="62" fillId="0" borderId="0" xfId="5" applyNumberFormat="1" applyFont="1" applyBorder="1" applyAlignment="1" applyProtection="1">
      <alignment horizontal="center" vertical="center"/>
    </xf>
    <xf numFmtId="0" fontId="38" fillId="0" borderId="0" xfId="5" applyNumberFormat="1" applyFont="1" applyBorder="1" applyAlignment="1" applyProtection="1">
      <alignment vertical="center"/>
    </xf>
    <xf numFmtId="0" fontId="38" fillId="0" borderId="0" xfId="5" applyNumberFormat="1" applyFont="1" applyBorder="1" applyAlignment="1" applyProtection="1">
      <alignment vertical="top"/>
    </xf>
    <xf numFmtId="0" fontId="44" fillId="0" borderId="0" xfId="5" applyNumberFormat="1" applyFont="1" applyBorder="1" applyAlignment="1" applyProtection="1">
      <alignment horizontal="left" vertical="top" textRotation="255"/>
    </xf>
    <xf numFmtId="0" fontId="66" fillId="0" borderId="44" xfId="5" applyNumberFormat="1" applyFont="1" applyBorder="1" applyAlignment="1" applyProtection="1">
      <alignment horizontal="center" vertical="center"/>
    </xf>
    <xf numFmtId="0" fontId="75" fillId="0" borderId="44" xfId="5" applyNumberFormat="1" applyFont="1" applyBorder="1" applyAlignment="1" applyProtection="1">
      <alignment horizontal="center" vertical="center"/>
    </xf>
    <xf numFmtId="0" fontId="38" fillId="0" borderId="0" xfId="5" applyNumberFormat="1" applyFont="1" applyBorder="1" applyAlignment="1" applyProtection="1">
      <alignment horizontal="center" vertical="center"/>
    </xf>
    <xf numFmtId="0" fontId="66" fillId="0" borderId="45" xfId="5" applyNumberFormat="1" applyFont="1" applyBorder="1" applyAlignment="1" applyProtection="1">
      <alignment horizontal="center" vertical="center" textRotation="255"/>
    </xf>
    <xf numFmtId="0" fontId="75" fillId="0" borderId="45" xfId="5" applyNumberFormat="1" applyFont="1" applyBorder="1" applyAlignment="1" applyProtection="1">
      <alignment horizontal="center" vertical="center"/>
    </xf>
    <xf numFmtId="0" fontId="66" fillId="0" borderId="0" xfId="5" applyNumberFormat="1" applyFont="1" applyBorder="1" applyAlignment="1" applyProtection="1">
      <alignment horizontal="center" vertical="center" textRotation="255"/>
    </xf>
    <xf numFmtId="0" fontId="67" fillId="0" borderId="0" xfId="5" applyNumberFormat="1" applyFont="1" applyFill="1" applyBorder="1" applyAlignment="1" applyProtection="1">
      <alignment horizontal="center" vertical="center"/>
    </xf>
    <xf numFmtId="0" fontId="75" fillId="0" borderId="0" xfId="5" applyNumberFormat="1" applyFont="1" applyBorder="1" applyAlignment="1" applyProtection="1">
      <alignment horizontal="center" vertical="center"/>
    </xf>
    <xf numFmtId="0" fontId="75" fillId="0" borderId="0" xfId="5" applyNumberFormat="1" applyFont="1" applyBorder="1" applyAlignment="1" applyProtection="1">
      <alignment horizontal="distributed" vertical="center"/>
    </xf>
    <xf numFmtId="0" fontId="75" fillId="0" borderId="0" xfId="5" applyNumberFormat="1" applyFont="1" applyBorder="1" applyAlignment="1" applyProtection="1">
      <alignment horizontal="center" vertical="center" wrapText="1"/>
    </xf>
    <xf numFmtId="0" fontId="38" fillId="0" borderId="0" xfId="5" applyNumberFormat="1" applyFont="1" applyFill="1" applyBorder="1" applyAlignment="1" applyProtection="1">
      <alignment horizontal="center" vertical="center"/>
    </xf>
    <xf numFmtId="0" fontId="38" fillId="0" borderId="0" xfId="5" applyNumberFormat="1" applyFont="1" applyBorder="1" applyAlignment="1" applyProtection="1">
      <alignment horizontal="distributed" vertical="center" justifyLastLine="1"/>
    </xf>
    <xf numFmtId="0" fontId="107" fillId="0" borderId="0" xfId="5" applyNumberFormat="1" applyFont="1" applyProtection="1">
      <alignment vertical="center"/>
    </xf>
    <xf numFmtId="0" fontId="26" fillId="0" borderId="0" xfId="5" applyNumberFormat="1" applyFont="1" applyProtection="1">
      <alignment vertical="center"/>
    </xf>
    <xf numFmtId="0" fontId="38" fillId="0" borderId="0" xfId="5" applyNumberFormat="1" applyFont="1" applyAlignment="1" applyProtection="1">
      <alignment horizontal="center" vertical="center"/>
    </xf>
    <xf numFmtId="0" fontId="45" fillId="0" borderId="0" xfId="5" applyFont="1" applyAlignment="1" applyProtection="1">
      <alignment vertical="center"/>
    </xf>
    <xf numFmtId="0" fontId="49" fillId="0" borderId="0" xfId="5" applyNumberFormat="1" applyFont="1" applyAlignment="1" applyProtection="1">
      <alignment horizontal="right" vertical="center"/>
    </xf>
    <xf numFmtId="0" fontId="37" fillId="0" borderId="0" xfId="5" applyNumberFormat="1" applyFont="1" applyAlignment="1" applyProtection="1">
      <alignment horizontal="center" vertical="center"/>
    </xf>
    <xf numFmtId="0" fontId="37" fillId="0" borderId="0" xfId="5" applyNumberFormat="1" applyFont="1" applyProtection="1">
      <alignment vertical="center"/>
    </xf>
    <xf numFmtId="38" fontId="42" fillId="0" borderId="0" xfId="2" applyFont="1" applyAlignment="1" applyProtection="1">
      <alignment horizontal="center" vertical="center"/>
    </xf>
    <xf numFmtId="0" fontId="33" fillId="0" borderId="0" xfId="3" applyNumberFormat="1" applyFont="1" applyFill="1" applyBorder="1" applyAlignment="1">
      <alignment vertical="center"/>
    </xf>
    <xf numFmtId="0" fontId="100" fillId="0" borderId="0" xfId="3" applyNumberFormat="1" applyFont="1" applyFill="1" applyAlignment="1">
      <alignment horizontal="distributed" vertical="center"/>
    </xf>
    <xf numFmtId="0" fontId="6" fillId="0" borderId="0" xfId="3" applyNumberFormat="1" applyFont="1" applyFill="1" applyBorder="1" applyAlignment="1">
      <alignment horizontal="center" vertical="center"/>
    </xf>
    <xf numFmtId="0" fontId="99" fillId="0" borderId="0" xfId="3" applyNumberFormat="1" applyFont="1" applyFill="1" applyBorder="1" applyAlignment="1">
      <alignment horizontal="left"/>
    </xf>
    <xf numFmtId="0" fontId="6" fillId="0" borderId="0" xfId="3" applyNumberFormat="1" applyFont="1" applyFill="1" applyBorder="1" applyAlignment="1" applyProtection="1">
      <alignment horizontal="center" vertical="center" wrapText="1"/>
    </xf>
    <xf numFmtId="0" fontId="8" fillId="0" borderId="0" xfId="0" applyFont="1" applyAlignment="1">
      <alignment vertical="center"/>
    </xf>
    <xf numFmtId="0" fontId="6" fillId="0" borderId="0" xfId="3" applyNumberFormat="1" applyFont="1" applyFill="1" applyBorder="1" applyAlignment="1">
      <alignment horizontal="center" vertical="center"/>
    </xf>
    <xf numFmtId="0" fontId="6" fillId="0" borderId="4" xfId="3" applyNumberFormat="1" applyFont="1" applyFill="1" applyBorder="1" applyAlignment="1">
      <alignment horizontal="center" vertical="center"/>
    </xf>
    <xf numFmtId="0" fontId="100" fillId="0" borderId="0" xfId="3" applyNumberFormat="1" applyFont="1" applyFill="1" applyAlignment="1">
      <alignment horizontal="distributed" vertical="center"/>
    </xf>
    <xf numFmtId="0" fontId="0" fillId="0" borderId="8" xfId="0" applyNumberFormat="1" applyFill="1" applyBorder="1" applyAlignment="1" applyProtection="1">
      <alignment horizontal="center" vertical="center" shrinkToFit="1"/>
    </xf>
    <xf numFmtId="0" fontId="8" fillId="0" borderId="8" xfId="0" applyNumberFormat="1" applyFont="1" applyFill="1" applyBorder="1" applyAlignment="1">
      <alignment vertical="center"/>
    </xf>
    <xf numFmtId="0" fontId="147" fillId="0" borderId="0" xfId="0" applyNumberFormat="1" applyFont="1" applyFill="1"/>
    <xf numFmtId="0" fontId="11" fillId="0" borderId="8" xfId="9" applyNumberFormat="1" applyFont="1" applyFill="1" applyBorder="1" applyAlignment="1">
      <alignment vertical="top" wrapText="1"/>
    </xf>
    <xf numFmtId="0" fontId="11" fillId="0" borderId="113" xfId="9" applyNumberFormat="1" applyFont="1" applyFill="1" applyBorder="1" applyAlignment="1">
      <alignment vertical="top" wrapText="1"/>
    </xf>
    <xf numFmtId="0" fontId="14" fillId="0" borderId="26" xfId="9" applyNumberFormat="1" applyFont="1" applyFill="1" applyBorder="1" applyAlignment="1"/>
    <xf numFmtId="0" fontId="14" fillId="0" borderId="246" xfId="9" applyNumberFormat="1" applyFont="1" applyFill="1" applyBorder="1" applyAlignment="1">
      <alignment vertical="center"/>
    </xf>
    <xf numFmtId="0" fontId="8" fillId="0" borderId="0" xfId="3" applyNumberFormat="1" applyFont="1" applyFill="1" applyBorder="1" applyAlignment="1">
      <alignment vertical="center"/>
    </xf>
    <xf numFmtId="0" fontId="33" fillId="0" borderId="0" xfId="3" applyNumberFormat="1" applyFont="1" applyFill="1" applyBorder="1" applyAlignment="1"/>
    <xf numFmtId="0" fontId="47" fillId="0" borderId="0" xfId="3" applyNumberFormat="1" applyFont="1" applyFill="1" applyBorder="1" applyAlignment="1">
      <alignment vertical="center"/>
    </xf>
    <xf numFmtId="0" fontId="8" fillId="0" borderId="4" xfId="3" applyNumberFormat="1" applyFont="1" applyFill="1" applyBorder="1" applyAlignment="1">
      <alignment vertical="top"/>
    </xf>
    <xf numFmtId="0" fontId="100" fillId="0" borderId="0" xfId="3" applyNumberFormat="1" applyFont="1" applyFill="1" applyAlignment="1">
      <alignment vertical="center"/>
    </xf>
    <xf numFmtId="0" fontId="34" fillId="0" borderId="0" xfId="3" applyNumberFormat="1" applyFont="1" applyFill="1" applyBorder="1" applyAlignment="1">
      <alignment vertical="center"/>
    </xf>
    <xf numFmtId="0" fontId="8" fillId="0" borderId="0" xfId="3" applyNumberFormat="1" applyFont="1" applyFill="1" applyBorder="1" applyAlignment="1">
      <alignment vertical="top"/>
    </xf>
    <xf numFmtId="0" fontId="34" fillId="0" borderId="18" xfId="3" applyNumberFormat="1" applyFont="1" applyFill="1" applyBorder="1" applyAlignment="1">
      <alignment vertical="center"/>
    </xf>
    <xf numFmtId="0" fontId="16" fillId="0" borderId="0" xfId="3" applyNumberFormat="1" applyFont="1" applyFill="1" applyBorder="1" applyAlignment="1" applyProtection="1">
      <alignment horizontal="center" vertical="center" shrinkToFit="1"/>
    </xf>
    <xf numFmtId="0" fontId="15" fillId="0" borderId="0" xfId="3" applyNumberFormat="1" applyFont="1" applyFill="1" applyBorder="1" applyAlignment="1" applyProtection="1">
      <alignment horizontal="center" vertical="center" shrinkToFit="1"/>
      <protection locked="0"/>
    </xf>
    <xf numFmtId="0" fontId="24" fillId="0" borderId="0" xfId="3" applyNumberFormat="1" applyFont="1" applyFill="1" applyBorder="1" applyAlignment="1" applyProtection="1">
      <alignment horizontal="center" vertical="center" shrinkToFit="1"/>
      <protection locked="0"/>
    </xf>
    <xf numFmtId="0" fontId="8" fillId="0" borderId="114" xfId="3" applyNumberFormat="1" applyFont="1" applyFill="1" applyBorder="1" applyAlignment="1">
      <alignment vertical="center"/>
    </xf>
    <xf numFmtId="38" fontId="22" fillId="0" borderId="114" xfId="2" applyFont="1" applyFill="1" applyBorder="1" applyAlignment="1" applyProtection="1">
      <alignment horizontal="right" vertical="center" shrinkToFit="1"/>
      <protection locked="0"/>
    </xf>
    <xf numFmtId="49" fontId="16" fillId="11" borderId="258" xfId="3" applyNumberFormat="1" applyFont="1" applyFill="1" applyBorder="1" applyAlignment="1" applyProtection="1">
      <alignment horizontal="center" vertical="center" shrinkToFit="1"/>
      <protection locked="0"/>
    </xf>
    <xf numFmtId="49" fontId="14" fillId="0" borderId="258" xfId="3" applyNumberFormat="1" applyFont="1" applyFill="1" applyBorder="1" applyAlignment="1">
      <alignment horizontal="center" vertical="center"/>
    </xf>
    <xf numFmtId="49" fontId="35" fillId="11" borderId="258" xfId="3" applyNumberFormat="1" applyFont="1" applyFill="1" applyBorder="1" applyAlignment="1" applyProtection="1">
      <alignment horizontal="center" vertical="center" shrinkToFit="1"/>
      <protection locked="0"/>
    </xf>
    <xf numFmtId="49" fontId="35" fillId="11" borderId="257" xfId="3" applyNumberFormat="1" applyFont="1" applyFill="1" applyBorder="1" applyAlignment="1" applyProtection="1">
      <alignment horizontal="center" vertical="center" shrinkToFit="1"/>
      <protection locked="0"/>
    </xf>
    <xf numFmtId="0" fontId="97" fillId="0" borderId="0" xfId="3" applyNumberFormat="1" applyFont="1" applyFill="1" applyBorder="1" applyAlignment="1">
      <alignment horizontal="center" vertical="center"/>
    </xf>
    <xf numFmtId="0" fontId="7" fillId="0" borderId="258" xfId="3" applyNumberFormat="1" applyFont="1" applyFill="1" applyBorder="1" applyAlignment="1" applyProtection="1">
      <alignment horizontal="center" vertical="center" shrinkToFit="1"/>
    </xf>
    <xf numFmtId="0" fontId="7" fillId="0" borderId="257" xfId="3" applyNumberFormat="1" applyFont="1" applyFill="1" applyBorder="1" applyAlignment="1" applyProtection="1">
      <alignment horizontal="center" vertical="center" shrinkToFit="1"/>
    </xf>
    <xf numFmtId="0" fontId="23" fillId="0" borderId="0" xfId="3" applyNumberFormat="1" applyFont="1" applyFill="1" applyBorder="1" applyAlignment="1" applyProtection="1">
      <alignment shrinkToFit="1"/>
    </xf>
    <xf numFmtId="0" fontId="8" fillId="0" borderId="0" xfId="3" applyNumberFormat="1" applyFont="1" applyFill="1" applyBorder="1" applyAlignment="1">
      <alignment vertical="center" wrapText="1"/>
    </xf>
    <xf numFmtId="0" fontId="8" fillId="0" borderId="4" xfId="3" applyNumberFormat="1" applyFont="1" applyFill="1" applyBorder="1" applyAlignment="1">
      <alignment vertical="center" wrapText="1"/>
    </xf>
    <xf numFmtId="0" fontId="14" fillId="0" borderId="114" xfId="3" applyNumberFormat="1" applyFont="1" applyFill="1" applyBorder="1" applyAlignment="1">
      <alignment vertical="top"/>
    </xf>
    <xf numFmtId="0" fontId="7" fillId="0" borderId="114" xfId="3" applyNumberFormat="1" applyFont="1" applyFill="1" applyBorder="1">
      <alignment vertical="center"/>
    </xf>
    <xf numFmtId="0" fontId="98" fillId="0" borderId="17" xfId="3" applyNumberFormat="1" applyFont="1" applyFill="1" applyBorder="1" applyAlignment="1">
      <alignment vertical="center" wrapText="1"/>
    </xf>
    <xf numFmtId="38" fontId="22" fillId="0" borderId="258" xfId="2" applyFont="1" applyFill="1" applyBorder="1" applyAlignment="1" applyProtection="1">
      <alignment horizontal="right" vertical="center" shrinkToFit="1"/>
    </xf>
    <xf numFmtId="38" fontId="22" fillId="0" borderId="258" xfId="2" applyFont="1" applyFill="1" applyBorder="1" applyAlignment="1" applyProtection="1">
      <alignment horizontal="right" vertical="center" shrinkToFit="1"/>
      <protection locked="0"/>
    </xf>
    <xf numFmtId="0" fontId="6" fillId="0" borderId="0" xfId="3" applyNumberFormat="1" applyFont="1" applyFill="1" applyBorder="1" applyAlignment="1" applyProtection="1">
      <alignment horizontal="center" vertical="top" wrapText="1"/>
    </xf>
    <xf numFmtId="0" fontId="33" fillId="0" borderId="0" xfId="3" applyNumberFormat="1" applyFont="1" applyFill="1" applyBorder="1" applyAlignment="1">
      <alignment vertical="top"/>
    </xf>
    <xf numFmtId="0" fontId="33" fillId="0" borderId="0" xfId="3" applyNumberFormat="1" applyFont="1" applyFill="1" applyBorder="1">
      <alignment vertical="center"/>
    </xf>
    <xf numFmtId="0" fontId="33" fillId="0" borderId="0" xfId="3" applyNumberFormat="1" applyFont="1" applyFill="1" applyBorder="1" applyAlignment="1">
      <alignment horizontal="distributed" vertical="top"/>
    </xf>
    <xf numFmtId="0" fontId="6" fillId="0" borderId="0" xfId="3" applyNumberFormat="1" applyFont="1" applyFill="1" applyBorder="1" applyAlignment="1">
      <alignment vertical="top"/>
    </xf>
    <xf numFmtId="0" fontId="14" fillId="0" borderId="114" xfId="3" applyNumberFormat="1" applyFont="1" applyFill="1" applyBorder="1" applyAlignment="1">
      <alignment vertical="center"/>
    </xf>
    <xf numFmtId="0" fontId="7" fillId="0" borderId="114" xfId="3" applyFont="1" applyFill="1" applyBorder="1">
      <alignment vertical="center"/>
    </xf>
    <xf numFmtId="0" fontId="6" fillId="0" borderId="244" xfId="3" applyNumberFormat="1" applyFont="1" applyFill="1" applyBorder="1" applyAlignment="1">
      <alignment vertical="top"/>
    </xf>
    <xf numFmtId="0" fontId="6" fillId="0" borderId="5" xfId="3" applyNumberFormat="1" applyFont="1" applyFill="1" applyBorder="1" applyAlignment="1">
      <alignment vertical="top"/>
    </xf>
    <xf numFmtId="0" fontId="7" fillId="0" borderId="5" xfId="3" applyNumberFormat="1" applyFont="1" applyFill="1" applyBorder="1" applyAlignment="1">
      <alignment vertical="center"/>
    </xf>
    <xf numFmtId="0" fontId="7" fillId="0" borderId="0" xfId="3" applyFont="1" applyFill="1" applyBorder="1">
      <alignment vertical="center"/>
    </xf>
    <xf numFmtId="0" fontId="23" fillId="0" borderId="5" xfId="3" applyNumberFormat="1" applyFont="1" applyFill="1" applyBorder="1" applyAlignment="1" applyProtection="1">
      <alignment shrinkToFit="1"/>
    </xf>
    <xf numFmtId="0" fontId="7" fillId="0" borderId="15" xfId="3" applyNumberFormat="1" applyFont="1" applyFill="1" applyBorder="1">
      <alignment vertical="center"/>
    </xf>
    <xf numFmtId="0" fontId="7" fillId="0" borderId="7" xfId="3" applyNumberFormat="1" applyFont="1" applyFill="1" applyBorder="1">
      <alignment vertical="center"/>
    </xf>
    <xf numFmtId="0" fontId="6" fillId="0" borderId="18" xfId="3" applyNumberFormat="1" applyFont="1" applyFill="1" applyBorder="1" applyAlignment="1">
      <alignment vertical="distributed" wrapText="1"/>
    </xf>
    <xf numFmtId="0" fontId="7" fillId="0" borderId="17" xfId="3" applyNumberFormat="1" applyFont="1" applyFill="1" applyBorder="1" applyAlignment="1">
      <alignment vertical="center"/>
    </xf>
    <xf numFmtId="0" fontId="6" fillId="0" borderId="261" xfId="3" applyNumberFormat="1" applyFont="1" applyFill="1" applyBorder="1" applyAlignment="1" applyProtection="1">
      <alignment horizontal="center" vertical="top" wrapText="1"/>
    </xf>
    <xf numFmtId="0" fontId="7" fillId="0" borderId="261" xfId="3" applyNumberFormat="1" applyFont="1" applyFill="1" applyBorder="1" applyAlignment="1" applyProtection="1">
      <alignment horizontal="center" vertical="center" shrinkToFit="1"/>
    </xf>
    <xf numFmtId="0" fontId="6" fillId="0" borderId="205" xfId="3" applyNumberFormat="1" applyFont="1" applyFill="1" applyBorder="1" applyAlignment="1">
      <alignment vertical="center"/>
    </xf>
    <xf numFmtId="0" fontId="6" fillId="0" borderId="0" xfId="3" applyNumberFormat="1" applyFont="1" applyFill="1" applyBorder="1" applyAlignment="1">
      <alignment vertical="top" textRotation="255"/>
    </xf>
    <xf numFmtId="0" fontId="6" fillId="0" borderId="257" xfId="3" applyNumberFormat="1" applyFont="1" applyFill="1" applyBorder="1" applyAlignment="1" applyProtection="1">
      <alignment horizontal="center" vertical="top"/>
    </xf>
    <xf numFmtId="0" fontId="20" fillId="0" borderId="0" xfId="3" applyNumberFormat="1" applyFont="1" applyFill="1" applyBorder="1" applyAlignment="1">
      <alignment horizontal="distributed" vertical="center" wrapText="1" indent="1"/>
    </xf>
    <xf numFmtId="0" fontId="97" fillId="0" borderId="222" xfId="3" applyNumberFormat="1" applyFont="1" applyFill="1" applyBorder="1" applyAlignment="1">
      <alignment horizontal="center" vertical="center"/>
    </xf>
    <xf numFmtId="0" fontId="97" fillId="0" borderId="9" xfId="3" applyNumberFormat="1" applyFont="1" applyFill="1" applyBorder="1" applyAlignment="1">
      <alignment horizontal="center" vertical="center"/>
    </xf>
    <xf numFmtId="0" fontId="7" fillId="0" borderId="246" xfId="3" applyNumberFormat="1" applyFont="1" applyFill="1" applyBorder="1" applyAlignment="1" applyProtection="1">
      <alignment horizontal="center" vertical="center" shrinkToFit="1"/>
    </xf>
    <xf numFmtId="0" fontId="13" fillId="0" borderId="0" xfId="3" applyNumberFormat="1" applyFont="1" applyFill="1" applyBorder="1" applyAlignment="1">
      <alignment vertical="center"/>
    </xf>
    <xf numFmtId="0" fontId="8" fillId="0" borderId="0" xfId="0" applyFont="1" applyAlignment="1">
      <alignment vertical="center"/>
    </xf>
    <xf numFmtId="49" fontId="151" fillId="0" borderId="0" xfId="3" applyNumberFormat="1" applyFont="1" applyFill="1">
      <alignment vertical="center"/>
    </xf>
    <xf numFmtId="0" fontId="6" fillId="0" borderId="113" xfId="3" applyNumberFormat="1" applyFont="1" applyFill="1" applyBorder="1" applyAlignment="1">
      <alignment vertical="center"/>
    </xf>
    <xf numFmtId="0" fontId="98" fillId="0" borderId="113" xfId="3" applyNumberFormat="1" applyFont="1" applyFill="1" applyBorder="1" applyAlignment="1">
      <alignment vertical="center" wrapText="1"/>
    </xf>
    <xf numFmtId="0" fontId="20" fillId="0" borderId="113" xfId="3" applyNumberFormat="1" applyFont="1" applyFill="1" applyBorder="1" applyAlignment="1">
      <alignment horizontal="distributed" vertical="center" wrapText="1" indent="1"/>
    </xf>
    <xf numFmtId="0" fontId="8" fillId="0" borderId="113" xfId="3" applyNumberFormat="1" applyFont="1" applyFill="1" applyBorder="1" applyAlignment="1">
      <alignment horizontal="left" vertical="center"/>
    </xf>
    <xf numFmtId="0" fontId="8" fillId="0" borderId="113" xfId="3" applyNumberFormat="1" applyFont="1" applyFill="1" applyBorder="1" applyAlignment="1">
      <alignment vertical="top"/>
    </xf>
    <xf numFmtId="0" fontId="7" fillId="0" borderId="113" xfId="3" applyNumberFormat="1" applyFont="1" applyFill="1" applyBorder="1" applyAlignment="1">
      <alignment vertical="center"/>
    </xf>
    <xf numFmtId="0" fontId="7" fillId="0" borderId="113" xfId="3" applyNumberFormat="1" applyFont="1" applyFill="1" applyBorder="1">
      <alignment vertical="center"/>
    </xf>
    <xf numFmtId="1" fontId="3" fillId="0" borderId="0" xfId="0" applyNumberFormat="1" applyFont="1" applyAlignment="1">
      <alignment horizontal="center" vertical="center"/>
    </xf>
    <xf numFmtId="192" fontId="3" fillId="0" borderId="0" xfId="0" applyNumberFormat="1" applyFont="1" applyAlignment="1">
      <alignment horizontal="center" vertical="center"/>
    </xf>
    <xf numFmtId="1" fontId="2" fillId="0" borderId="0" xfId="0" applyNumberFormat="1" applyFont="1" applyAlignment="1">
      <alignment horizontal="center" vertical="center"/>
    </xf>
    <xf numFmtId="0" fontId="0" fillId="0" borderId="113" xfId="0" applyBorder="1" applyAlignment="1">
      <alignment vertical="center"/>
    </xf>
    <xf numFmtId="0" fontId="0" fillId="0" borderId="0" xfId="0" applyBorder="1" applyAlignment="1">
      <alignment vertical="center"/>
    </xf>
    <xf numFmtId="0" fontId="33" fillId="0" borderId="0" xfId="0" applyFont="1" applyAlignment="1">
      <alignment vertical="center"/>
    </xf>
    <xf numFmtId="0" fontId="11" fillId="0" borderId="0" xfId="0" applyFont="1" applyAlignment="1">
      <alignment vertical="center"/>
    </xf>
    <xf numFmtId="0" fontId="6" fillId="0" borderId="0" xfId="3" applyNumberFormat="1" applyFont="1" applyFill="1" applyBorder="1" applyAlignment="1">
      <alignment textRotation="255"/>
    </xf>
    <xf numFmtId="0" fontId="6" fillId="0" borderId="0" xfId="0" applyFont="1" applyBorder="1" applyAlignment="1">
      <alignment vertical="center"/>
    </xf>
    <xf numFmtId="0" fontId="8" fillId="0" borderId="0" xfId="0" applyFont="1" applyBorder="1" applyAlignment="1">
      <alignment vertical="center"/>
    </xf>
    <xf numFmtId="0" fontId="8" fillId="0" borderId="213" xfId="0" applyFont="1" applyBorder="1" applyAlignment="1">
      <alignment vertical="center"/>
    </xf>
    <xf numFmtId="0" fontId="8" fillId="0" borderId="213" xfId="0" applyFont="1" applyBorder="1" applyAlignment="1">
      <alignment horizontal="center" vertical="center"/>
    </xf>
    <xf numFmtId="0" fontId="8" fillId="0" borderId="0" xfId="0" applyFont="1" applyAlignment="1">
      <alignment horizontal="center" vertical="center"/>
    </xf>
    <xf numFmtId="0" fontId="8" fillId="0" borderId="263" xfId="0" applyFont="1" applyBorder="1" applyAlignment="1">
      <alignment horizontal="center" vertical="center"/>
    </xf>
    <xf numFmtId="0" fontId="0" fillId="0" borderId="206" xfId="0" applyBorder="1" applyAlignment="1">
      <alignment vertical="center"/>
    </xf>
    <xf numFmtId="0" fontId="0" fillId="0" borderId="213" xfId="0" applyBorder="1" applyAlignment="1">
      <alignment vertical="center"/>
    </xf>
    <xf numFmtId="0" fontId="0" fillId="0" borderId="272" xfId="0" applyBorder="1" applyAlignment="1">
      <alignment vertical="center"/>
    </xf>
    <xf numFmtId="0" fontId="6" fillId="0" borderId="214" xfId="0" applyFont="1" applyBorder="1" applyAlignment="1">
      <alignment horizontal="center" vertical="center"/>
    </xf>
    <xf numFmtId="0" fontId="8" fillId="0" borderId="206" xfId="0" applyFont="1" applyBorder="1" applyAlignment="1">
      <alignment vertical="top"/>
    </xf>
    <xf numFmtId="0" fontId="8" fillId="0" borderId="213" xfId="0" applyFont="1" applyBorder="1" applyAlignment="1">
      <alignment vertical="top"/>
    </xf>
    <xf numFmtId="0" fontId="8" fillId="0" borderId="0" xfId="0" applyFont="1" applyAlignment="1">
      <alignment horizontal="right" vertical="center"/>
    </xf>
    <xf numFmtId="0" fontId="8" fillId="0" borderId="113" xfId="0" applyFont="1" applyBorder="1" applyAlignment="1">
      <alignment vertical="center"/>
    </xf>
    <xf numFmtId="0" fontId="97" fillId="0" borderId="0" xfId="4" applyNumberFormat="1" applyFont="1" applyBorder="1" applyAlignment="1">
      <alignment horizontal="center" vertical="center"/>
    </xf>
    <xf numFmtId="0" fontId="155" fillId="0" borderId="0" xfId="3" applyNumberFormat="1" applyFont="1" applyFill="1" applyBorder="1" applyAlignment="1">
      <alignment horizontal="center" wrapText="1"/>
    </xf>
    <xf numFmtId="38" fontId="34" fillId="17" borderId="32" xfId="0" applyNumberFormat="1" applyFont="1" applyFill="1" applyBorder="1" applyAlignment="1">
      <alignment vertical="center"/>
    </xf>
    <xf numFmtId="38" fontId="34" fillId="17" borderId="32" xfId="2" applyFont="1" applyFill="1" applyBorder="1" applyAlignment="1" applyProtection="1">
      <alignment horizontal="right" vertical="center"/>
    </xf>
    <xf numFmtId="0" fontId="8" fillId="0" borderId="0" xfId="0" applyFont="1" applyAlignment="1">
      <alignment vertical="center"/>
    </xf>
    <xf numFmtId="0" fontId="6" fillId="0" borderId="0" xfId="0" applyFont="1" applyAlignment="1">
      <alignment vertical="center"/>
    </xf>
    <xf numFmtId="0" fontId="34" fillId="0" borderId="0" xfId="0" applyFont="1" applyAlignment="1">
      <alignment horizontal="center" vertical="center"/>
    </xf>
    <xf numFmtId="0" fontId="6" fillId="0" borderId="0" xfId="0" applyFont="1" applyAlignment="1">
      <alignment horizontal="center" vertical="center"/>
    </xf>
    <xf numFmtId="0" fontId="136" fillId="0" borderId="0" xfId="0" applyFont="1" applyAlignment="1">
      <alignment horizontal="center" vertical="center"/>
    </xf>
    <xf numFmtId="0" fontId="84" fillId="0" borderId="0" xfId="0" applyFont="1" applyAlignment="1">
      <alignment vertical="center"/>
    </xf>
    <xf numFmtId="0" fontId="6" fillId="0" borderId="278" xfId="0" applyFont="1" applyBorder="1" applyAlignment="1">
      <alignment vertical="center"/>
    </xf>
    <xf numFmtId="0" fontId="6" fillId="0" borderId="280" xfId="0" applyFont="1" applyBorder="1" applyAlignment="1">
      <alignment vertical="center"/>
    </xf>
    <xf numFmtId="0" fontId="6" fillId="0" borderId="277" xfId="0" applyFont="1" applyBorder="1" applyAlignment="1">
      <alignment vertical="center"/>
    </xf>
    <xf numFmtId="0" fontId="6" fillId="0" borderId="109" xfId="0" applyFont="1" applyBorder="1" applyAlignment="1">
      <alignment vertical="center"/>
    </xf>
    <xf numFmtId="0" fontId="6" fillId="0" borderId="275" xfId="0" applyFont="1" applyBorder="1" applyAlignment="1">
      <alignment vertical="center"/>
    </xf>
    <xf numFmtId="0" fontId="6" fillId="0" borderId="12" xfId="0" applyFont="1" applyBorder="1" applyAlignment="1">
      <alignment vertical="center"/>
    </xf>
    <xf numFmtId="0" fontId="6" fillId="0" borderId="67" xfId="0" applyFont="1" applyBorder="1" applyAlignment="1">
      <alignment vertical="center"/>
    </xf>
    <xf numFmtId="0" fontId="6" fillId="0" borderId="30" xfId="0" applyFont="1" applyBorder="1" applyAlignment="1">
      <alignment vertical="center"/>
    </xf>
    <xf numFmtId="0" fontId="6" fillId="0" borderId="289" xfId="0" applyFont="1" applyBorder="1" applyAlignment="1">
      <alignment vertical="center"/>
    </xf>
    <xf numFmtId="0" fontId="6" fillId="0" borderId="288" xfId="0" applyFont="1" applyBorder="1" applyAlignment="1">
      <alignment vertical="center"/>
    </xf>
    <xf numFmtId="0" fontId="131" fillId="0" borderId="282" xfId="0" applyFont="1" applyBorder="1" applyAlignment="1">
      <alignment horizontal="center" vertical="center" wrapText="1"/>
    </xf>
    <xf numFmtId="0" fontId="131" fillId="0" borderId="39" xfId="0" applyFont="1" applyBorder="1" applyAlignment="1">
      <alignment horizontal="center" vertical="center" wrapText="1"/>
    </xf>
    <xf numFmtId="0" fontId="18" fillId="0" borderId="286" xfId="0" applyFont="1" applyBorder="1" applyAlignment="1">
      <alignment horizontal="left" vertical="center" wrapText="1"/>
    </xf>
    <xf numFmtId="0" fontId="8" fillId="0" borderId="67" xfId="0" applyFont="1" applyBorder="1" applyAlignment="1">
      <alignment vertical="top"/>
    </xf>
    <xf numFmtId="0" fontId="8" fillId="0" borderId="30" xfId="0" applyFont="1" applyBorder="1" applyAlignment="1">
      <alignment vertical="top"/>
    </xf>
    <xf numFmtId="0" fontId="6" fillId="0" borderId="100" xfId="0" applyFont="1" applyBorder="1" applyAlignment="1">
      <alignment vertical="center"/>
    </xf>
    <xf numFmtId="0" fontId="8" fillId="0" borderId="280" xfId="0" applyFont="1" applyBorder="1" applyAlignment="1">
      <alignment vertical="top"/>
    </xf>
    <xf numFmtId="0" fontId="8" fillId="0" borderId="278" xfId="0" applyFont="1" applyBorder="1" applyAlignment="1">
      <alignment horizontal="center" vertical="top"/>
    </xf>
    <xf numFmtId="0" fontId="8" fillId="0" borderId="280" xfId="0" applyFont="1" applyBorder="1" applyAlignment="1">
      <alignment horizontal="center" vertical="top"/>
    </xf>
    <xf numFmtId="0" fontId="97" fillId="0" borderId="285" xfId="0" applyFont="1" applyBorder="1" applyAlignment="1">
      <alignment horizontal="center" vertical="center"/>
    </xf>
    <xf numFmtId="0" fontId="6" fillId="0" borderId="281" xfId="0" applyFont="1" applyBorder="1" applyAlignment="1">
      <alignment vertical="center"/>
    </xf>
    <xf numFmtId="0" fontId="6" fillId="0" borderId="205" xfId="0" applyFont="1" applyBorder="1" applyAlignment="1">
      <alignment vertical="top"/>
    </xf>
    <xf numFmtId="0" fontId="97" fillId="0" borderId="274" xfId="0" applyFont="1" applyBorder="1" applyAlignment="1">
      <alignment horizontal="center" vertical="center"/>
    </xf>
    <xf numFmtId="0" fontId="97" fillId="0" borderId="0" xfId="0" applyFont="1" applyAlignment="1">
      <alignment vertical="center"/>
    </xf>
    <xf numFmtId="0" fontId="20" fillId="0" borderId="0" xfId="0" applyFont="1" applyAlignment="1">
      <alignment vertical="center"/>
    </xf>
    <xf numFmtId="0" fontId="35" fillId="11" borderId="274" xfId="0" applyFont="1" applyFill="1" applyBorder="1" applyAlignment="1" applyProtection="1">
      <alignment horizontal="center" vertical="center"/>
      <protection locked="0"/>
    </xf>
    <xf numFmtId="49" fontId="8" fillId="7" borderId="278" xfId="0" applyNumberFormat="1" applyFont="1" applyFill="1" applyBorder="1" applyAlignment="1" applyProtection="1">
      <alignment vertical="top"/>
      <protection locked="0"/>
    </xf>
    <xf numFmtId="49" fontId="8" fillId="7" borderId="274" xfId="0" applyNumberFormat="1" applyFont="1" applyFill="1" applyBorder="1" applyAlignment="1" applyProtection="1">
      <alignment horizontal="center" vertical="center" shrinkToFit="1"/>
      <protection locked="0"/>
    </xf>
    <xf numFmtId="38" fontId="29" fillId="11" borderId="279" xfId="2" applyFont="1" applyFill="1" applyBorder="1" applyAlignment="1" applyProtection="1">
      <alignment vertical="center"/>
      <protection locked="0"/>
    </xf>
    <xf numFmtId="0" fontId="136" fillId="0" borderId="0" xfId="0" applyFont="1" applyAlignment="1">
      <alignment vertical="center"/>
    </xf>
    <xf numFmtId="0" fontId="6" fillId="0" borderId="104" xfId="0" applyFont="1" applyBorder="1" applyAlignment="1">
      <alignment vertical="center"/>
    </xf>
    <xf numFmtId="0" fontId="8" fillId="0" borderId="280" xfId="0" applyFont="1" applyBorder="1" applyAlignment="1">
      <alignment horizontal="center" vertical="center"/>
    </xf>
    <xf numFmtId="0" fontId="8" fillId="0" borderId="278" xfId="0" applyFont="1" applyBorder="1" applyAlignment="1">
      <alignment horizontal="center" vertical="center"/>
    </xf>
    <xf numFmtId="0" fontId="8" fillId="0" borderId="253" xfId="0" applyFont="1" applyBorder="1" applyAlignment="1">
      <alignment horizontal="center" vertical="center"/>
    </xf>
    <xf numFmtId="0" fontId="8" fillId="0" borderId="279" xfId="0" applyFont="1" applyBorder="1" applyAlignment="1">
      <alignment horizontal="center" vertical="center"/>
    </xf>
    <xf numFmtId="0" fontId="8" fillId="0" borderId="281" xfId="0" applyFont="1" applyBorder="1" applyAlignment="1">
      <alignment horizontal="center" vertical="center"/>
    </xf>
    <xf numFmtId="0" fontId="8" fillId="0" borderId="0" xfId="0" applyFont="1" applyBorder="1" applyAlignment="1">
      <alignment horizontal="center" vertical="center"/>
    </xf>
    <xf numFmtId="0" fontId="6" fillId="0" borderId="294" xfId="0" applyFont="1" applyBorder="1" applyAlignment="1">
      <alignment vertical="center"/>
    </xf>
    <xf numFmtId="0" fontId="6" fillId="0" borderId="304" xfId="0" applyFont="1" applyBorder="1" applyAlignment="1">
      <alignment vertical="center"/>
    </xf>
    <xf numFmtId="0" fontId="6" fillId="0" borderId="307" xfId="0" applyFont="1" applyBorder="1" applyAlignment="1">
      <alignment vertical="center"/>
    </xf>
    <xf numFmtId="0" fontId="8" fillId="0" borderId="302" xfId="0" applyFont="1" applyBorder="1" applyAlignment="1">
      <alignment horizontal="left" vertical="top"/>
    </xf>
    <xf numFmtId="0" fontId="8" fillId="0" borderId="110" xfId="0" applyFont="1" applyBorder="1" applyAlignment="1">
      <alignment horizontal="left" vertical="top"/>
    </xf>
    <xf numFmtId="0" fontId="8" fillId="0" borderId="310" xfId="0" applyFont="1" applyBorder="1" applyAlignment="1">
      <alignment horizontal="left" vertical="top"/>
    </xf>
    <xf numFmtId="0" fontId="8" fillId="0" borderId="279" xfId="0" applyFont="1" applyBorder="1" applyAlignment="1">
      <alignment horizontal="left" vertical="top"/>
    </xf>
    <xf numFmtId="0" fontId="8" fillId="0" borderId="281" xfId="0" applyFont="1" applyBorder="1" applyAlignment="1">
      <alignment horizontal="left" vertical="top"/>
    </xf>
    <xf numFmtId="0" fontId="8" fillId="0" borderId="256" xfId="0" applyFont="1" applyBorder="1" applyAlignment="1">
      <alignment horizontal="left" vertical="top"/>
    </xf>
    <xf numFmtId="0" fontId="22" fillId="11" borderId="104" xfId="0" applyFont="1" applyFill="1" applyBorder="1" applyAlignment="1" applyProtection="1">
      <alignment horizontal="center" vertical="center"/>
      <protection locked="0"/>
    </xf>
    <xf numFmtId="0" fontId="20" fillId="0" borderId="298" xfId="0" applyFont="1" applyBorder="1" applyAlignment="1">
      <alignment horizontal="center" vertical="center"/>
    </xf>
    <xf numFmtId="38" fontId="163" fillId="11" borderId="303" xfId="2" applyFont="1" applyFill="1" applyBorder="1" applyAlignment="1" applyProtection="1">
      <alignment horizontal="right" vertical="center" indent="1"/>
      <protection locked="0"/>
    </xf>
    <xf numFmtId="38" fontId="163" fillId="11" borderId="111" xfId="2" applyFont="1" applyFill="1" applyBorder="1" applyAlignment="1" applyProtection="1">
      <alignment horizontal="right" vertical="center" indent="1"/>
      <protection locked="0"/>
    </xf>
    <xf numFmtId="0" fontId="6" fillId="0" borderId="303" xfId="0" applyFont="1" applyBorder="1" applyAlignment="1">
      <alignment horizontal="center" vertical="center"/>
    </xf>
    <xf numFmtId="0" fontId="6" fillId="0" borderId="111" xfId="0" applyFont="1" applyBorder="1" applyAlignment="1">
      <alignment horizontal="center" vertical="center"/>
    </xf>
    <xf numFmtId="0" fontId="6" fillId="0" borderId="317" xfId="0" applyFont="1" applyBorder="1" applyAlignment="1">
      <alignment vertical="center"/>
    </xf>
    <xf numFmtId="0" fontId="22" fillId="11" borderId="100" xfId="0" applyFont="1" applyFill="1" applyBorder="1" applyAlignment="1" applyProtection="1">
      <alignment horizontal="center" vertical="center"/>
      <protection locked="0"/>
    </xf>
    <xf numFmtId="2" fontId="163" fillId="11" borderId="298" xfId="0" applyNumberFormat="1" applyFont="1" applyFill="1" applyBorder="1" applyAlignment="1" applyProtection="1">
      <alignment horizontal="right" vertical="center" indent="1" shrinkToFit="1"/>
      <protection locked="0"/>
    </xf>
    <xf numFmtId="2" fontId="163" fillId="11" borderId="300" xfId="0" applyNumberFormat="1" applyFont="1" applyFill="1" applyBorder="1" applyAlignment="1" applyProtection="1">
      <alignment horizontal="right" vertical="center" indent="1" shrinkToFit="1"/>
      <protection locked="0"/>
    </xf>
    <xf numFmtId="2" fontId="163" fillId="11" borderId="312" xfId="0" applyNumberFormat="1" applyFont="1" applyFill="1" applyBorder="1" applyAlignment="1" applyProtection="1">
      <alignment horizontal="right" vertical="center" indent="1" shrinkToFit="1"/>
      <protection locked="0"/>
    </xf>
    <xf numFmtId="0" fontId="69" fillId="0" borderId="0" xfId="6" applyFont="1" applyAlignment="1" applyProtection="1">
      <alignment vertical="center"/>
    </xf>
    <xf numFmtId="0" fontId="14"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280"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100" xfId="0" applyFont="1" applyBorder="1" applyAlignment="1">
      <alignment vertical="center"/>
    </xf>
    <xf numFmtId="0" fontId="8" fillId="0" borderId="111" xfId="0" applyFont="1" applyBorder="1" applyAlignment="1">
      <alignment vertical="center"/>
    </xf>
    <xf numFmtId="0" fontId="8" fillId="0" borderId="100" xfId="0" applyFont="1" applyBorder="1" applyAlignment="1">
      <alignment vertical="top"/>
    </xf>
    <xf numFmtId="0" fontId="8" fillId="0" borderId="205" xfId="0" applyFont="1" applyBorder="1" applyAlignment="1">
      <alignment vertical="center"/>
    </xf>
    <xf numFmtId="0" fontId="6" fillId="0" borderId="279" xfId="0" applyFont="1" applyBorder="1" applyAlignment="1">
      <alignment vertical="top"/>
    </xf>
    <xf numFmtId="0" fontId="84" fillId="0" borderId="0" xfId="0" applyFont="1" applyBorder="1" applyAlignment="1">
      <alignment vertical="center"/>
    </xf>
    <xf numFmtId="0" fontId="8" fillId="0" borderId="102" xfId="0" applyFont="1" applyBorder="1" applyAlignment="1">
      <alignment vertical="center"/>
    </xf>
    <xf numFmtId="0" fontId="8" fillId="0" borderId="303" xfId="0" applyFont="1" applyBorder="1" applyAlignment="1">
      <alignment horizontal="center" vertical="center"/>
    </xf>
    <xf numFmtId="0" fontId="8" fillId="0" borderId="253" xfId="0" applyFont="1" applyBorder="1" applyAlignment="1">
      <alignment vertical="center"/>
    </xf>
    <xf numFmtId="0" fontId="8" fillId="0" borderId="255" xfId="0" applyFont="1" applyBorder="1" applyAlignment="1">
      <alignment vertical="center"/>
    </xf>
    <xf numFmtId="0" fontId="8" fillId="0" borderId="315" xfId="0" applyFont="1" applyBorder="1" applyAlignment="1">
      <alignment vertical="center"/>
    </xf>
    <xf numFmtId="0" fontId="8" fillId="0" borderId="205" xfId="0" applyFont="1" applyBorder="1" applyAlignment="1">
      <alignment horizontal="center" vertical="center"/>
    </xf>
    <xf numFmtId="0" fontId="8" fillId="0" borderId="0" xfId="0" applyFont="1" applyAlignment="1">
      <alignment vertical="distributed" wrapText="1"/>
    </xf>
    <xf numFmtId="0" fontId="34" fillId="0" borderId="0" xfId="0" applyFont="1" applyFill="1" applyAlignment="1">
      <alignment horizontal="center" vertical="center"/>
    </xf>
    <xf numFmtId="0" fontId="136" fillId="0" borderId="0" xfId="0" applyFont="1" applyFill="1" applyAlignment="1">
      <alignment horizontal="center" vertical="center"/>
    </xf>
    <xf numFmtId="0" fontId="20" fillId="0" borderId="205" xfId="0" applyFont="1" applyBorder="1" applyAlignment="1">
      <alignment vertical="top"/>
    </xf>
    <xf numFmtId="0" fontId="20" fillId="0" borderId="109" xfId="0" applyFont="1" applyBorder="1" applyAlignment="1">
      <alignment vertical="center"/>
    </xf>
    <xf numFmtId="0" fontId="20" fillId="0" borderId="205" xfId="0" applyFont="1" applyBorder="1" applyAlignment="1">
      <alignment horizontal="center" vertical="center"/>
    </xf>
    <xf numFmtId="0" fontId="8" fillId="0" borderId="253" xfId="0" applyFont="1" applyBorder="1" applyAlignment="1">
      <alignment vertical="distributed" wrapText="1"/>
    </xf>
    <xf numFmtId="0" fontId="6" fillId="0" borderId="109" xfId="0" applyFont="1" applyBorder="1" applyAlignment="1">
      <alignment vertical="center"/>
    </xf>
    <xf numFmtId="0" fontId="6" fillId="0" borderId="277" xfId="0" applyFont="1" applyBorder="1" applyAlignment="1">
      <alignment vertical="center"/>
    </xf>
    <xf numFmtId="0" fontId="11" fillId="0" borderId="0" xfId="0" applyFont="1" applyAlignment="1">
      <alignment horizontal="center" vertical="center"/>
    </xf>
    <xf numFmtId="0" fontId="168" fillId="0" borderId="0" xfId="0" applyFont="1" applyAlignment="1">
      <alignment horizontal="center" vertical="center"/>
    </xf>
    <xf numFmtId="0" fontId="169" fillId="0" borderId="0" xfId="0" applyFont="1" applyAlignment="1">
      <alignment horizontal="center" vertical="center"/>
    </xf>
    <xf numFmtId="0" fontId="6" fillId="0" borderId="0" xfId="0" applyFont="1" applyAlignment="1">
      <alignment vertical="top" textRotation="255"/>
    </xf>
    <xf numFmtId="0" fontId="6" fillId="0" borderId="277" xfId="0" applyFont="1" applyBorder="1" applyAlignment="1">
      <alignment vertical="center"/>
    </xf>
    <xf numFmtId="0" fontId="6" fillId="0" borderId="109" xfId="0" applyFont="1" applyBorder="1" applyAlignment="1">
      <alignment vertical="center"/>
    </xf>
    <xf numFmtId="0" fontId="20" fillId="0" borderId="0" xfId="0" applyFont="1" applyAlignment="1">
      <alignment vertical="center"/>
    </xf>
    <xf numFmtId="0" fontId="97" fillId="0" borderId="0" xfId="0" applyFont="1" applyAlignment="1">
      <alignment vertical="top" textRotation="255"/>
    </xf>
    <xf numFmtId="0" fontId="6" fillId="0" borderId="279" xfId="0" applyFont="1" applyBorder="1" applyAlignment="1">
      <alignment horizontal="center" vertical="center"/>
    </xf>
    <xf numFmtId="0" fontId="6" fillId="0" borderId="0" xfId="0" applyFont="1" applyAlignment="1">
      <alignment vertical="center"/>
    </xf>
    <xf numFmtId="0" fontId="6" fillId="0" borderId="281" xfId="0" applyFont="1" applyBorder="1" applyAlignment="1">
      <alignment horizontal="center" vertical="center"/>
    </xf>
    <xf numFmtId="0" fontId="6" fillId="0" borderId="255" xfId="0" applyFont="1" applyBorder="1" applyAlignment="1">
      <alignment vertical="center"/>
    </xf>
    <xf numFmtId="0" fontId="6" fillId="0" borderId="253" xfId="0" applyFont="1" applyBorder="1" applyAlignment="1">
      <alignment vertical="center"/>
    </xf>
    <xf numFmtId="0" fontId="6" fillId="0" borderId="108" xfId="0" applyFont="1" applyBorder="1" applyAlignment="1">
      <alignment vertical="center"/>
    </xf>
    <xf numFmtId="0" fontId="6" fillId="0" borderId="205" xfId="0" applyFont="1" applyBorder="1" applyAlignment="1">
      <alignment vertical="center"/>
    </xf>
    <xf numFmtId="0" fontId="6" fillId="0" borderId="102" xfId="0" applyFont="1" applyBorder="1" applyAlignment="1">
      <alignment vertical="center"/>
    </xf>
    <xf numFmtId="0" fontId="8" fillId="11" borderId="280" xfId="0" applyFont="1" applyFill="1" applyBorder="1" applyAlignment="1" applyProtection="1">
      <alignment horizontal="center" vertical="center" shrinkToFit="1"/>
      <protection locked="0"/>
    </xf>
    <xf numFmtId="0" fontId="8" fillId="11" borderId="280" xfId="0" applyFont="1" applyFill="1" applyBorder="1" applyAlignment="1" applyProtection="1">
      <alignment vertical="center" shrinkToFit="1"/>
      <protection locked="0"/>
    </xf>
    <xf numFmtId="0" fontId="8" fillId="11" borderId="278" xfId="0" applyFont="1" applyFill="1" applyBorder="1" applyAlignment="1" applyProtection="1">
      <alignment vertical="center" shrinkToFit="1"/>
      <protection locked="0"/>
    </xf>
    <xf numFmtId="0" fontId="20" fillId="0" borderId="205" xfId="0" applyFont="1" applyBorder="1" applyAlignment="1">
      <alignment vertical="center" wrapText="1"/>
    </xf>
    <xf numFmtId="0" fontId="34" fillId="10" borderId="24" xfId="0" applyNumberFormat="1" applyFont="1" applyFill="1" applyBorder="1" applyAlignment="1">
      <alignment horizontal="center" vertical="center"/>
    </xf>
    <xf numFmtId="0" fontId="7" fillId="0" borderId="0" xfId="0" applyNumberFormat="1" applyFont="1" applyBorder="1" applyAlignment="1">
      <alignment vertical="top"/>
    </xf>
    <xf numFmtId="0" fontId="8" fillId="0" borderId="0" xfId="0" applyFont="1" applyAlignment="1">
      <alignment vertical="center"/>
    </xf>
    <xf numFmtId="0" fontId="8" fillId="0" borderId="0" xfId="0" applyFont="1" applyAlignment="1">
      <alignment horizontal="center" vertical="center"/>
    </xf>
    <xf numFmtId="0" fontId="8" fillId="0" borderId="109" xfId="0" applyFont="1" applyBorder="1" applyAlignment="1">
      <alignment vertical="center"/>
    </xf>
    <xf numFmtId="0" fontId="136" fillId="0" borderId="0" xfId="0" applyFont="1" applyAlignment="1">
      <alignment horizontal="center" vertical="center"/>
    </xf>
    <xf numFmtId="0" fontId="8" fillId="0" borderId="205" xfId="0" applyFont="1" applyBorder="1" applyAlignment="1">
      <alignment vertical="center"/>
    </xf>
    <xf numFmtId="0" fontId="8" fillId="0" borderId="277" xfId="0" applyFont="1" applyBorder="1" applyAlignment="1">
      <alignment horizontal="right" vertical="center"/>
    </xf>
    <xf numFmtId="0" fontId="20" fillId="0" borderId="205" xfId="0" applyFont="1" applyBorder="1" applyAlignment="1">
      <alignment vertical="center"/>
    </xf>
    <xf numFmtId="0" fontId="20" fillId="0" borderId="0" xfId="0" applyFont="1" applyBorder="1" applyAlignment="1">
      <alignment vertical="center"/>
    </xf>
    <xf numFmtId="0" fontId="6" fillId="0" borderId="303" xfId="0" applyFont="1" applyBorder="1" applyAlignment="1">
      <alignment vertical="center"/>
    </xf>
    <xf numFmtId="0" fontId="6" fillId="0" borderId="111" xfId="0" applyFont="1" applyBorder="1" applyAlignment="1">
      <alignment vertical="center"/>
    </xf>
    <xf numFmtId="0" fontId="6" fillId="0" borderId="105" xfId="0" applyFont="1" applyBorder="1" applyAlignment="1">
      <alignment vertical="center"/>
    </xf>
    <xf numFmtId="0" fontId="6" fillId="0" borderId="291" xfId="0" applyFont="1" applyBorder="1" applyAlignment="1">
      <alignment vertical="center"/>
    </xf>
    <xf numFmtId="0" fontId="8" fillId="0" borderId="277" xfId="0" applyFont="1" applyBorder="1" applyAlignment="1">
      <alignment horizontal="right" vertical="top"/>
    </xf>
    <xf numFmtId="0" fontId="8" fillId="0" borderId="278" xfId="0" applyFont="1" applyBorder="1" applyAlignment="1">
      <alignment horizontal="right" vertical="top"/>
    </xf>
    <xf numFmtId="0" fontId="8" fillId="0" borderId="280" xfId="0" applyFont="1" applyBorder="1" applyAlignment="1">
      <alignment horizontal="right" vertical="top"/>
    </xf>
    <xf numFmtId="0" fontId="6" fillId="0" borderId="292" xfId="0" applyFont="1" applyBorder="1" applyAlignment="1">
      <alignment horizontal="center" vertical="center"/>
    </xf>
    <xf numFmtId="0" fontId="8" fillId="0" borderId="303" xfId="0" applyFont="1" applyBorder="1" applyAlignment="1">
      <alignment horizontal="right" vertical="top"/>
    </xf>
    <xf numFmtId="0" fontId="6" fillId="0" borderId="0" xfId="0" applyFont="1" applyAlignment="1">
      <alignment vertical="center" textRotation="255"/>
    </xf>
    <xf numFmtId="0" fontId="8" fillId="11" borderId="278" xfId="0" applyFont="1" applyFill="1" applyBorder="1" applyAlignment="1" applyProtection="1">
      <alignment horizontal="center" vertical="center" shrinkToFit="1"/>
      <protection locked="0"/>
    </xf>
    <xf numFmtId="49" fontId="171" fillId="0" borderId="26" xfId="3" applyNumberFormat="1" applyFont="1" applyBorder="1" applyAlignment="1">
      <alignment horizontal="center" vertical="center" wrapText="1"/>
    </xf>
    <xf numFmtId="0" fontId="8" fillId="0" borderId="277" xfId="0" applyFont="1" applyFill="1" applyBorder="1" applyAlignment="1" applyProtection="1">
      <alignment vertical="center" shrinkToFit="1"/>
    </xf>
    <xf numFmtId="0" fontId="8" fillId="0" borderId="255" xfId="0" applyFont="1" applyFill="1" applyBorder="1" applyAlignment="1" applyProtection="1">
      <alignment vertical="center" shrinkToFit="1"/>
    </xf>
    <xf numFmtId="0" fontId="8" fillId="11" borderId="281" xfId="0" applyFont="1" applyFill="1" applyBorder="1" applyAlignment="1" applyProtection="1">
      <alignment horizontal="center" vertical="center" shrinkToFit="1"/>
      <protection locked="0"/>
    </xf>
    <xf numFmtId="0" fontId="8" fillId="11" borderId="277" xfId="0" applyFont="1" applyFill="1" applyBorder="1" applyAlignment="1" applyProtection="1">
      <alignment horizontal="center" vertical="center" shrinkToFit="1"/>
      <protection locked="0"/>
    </xf>
    <xf numFmtId="0" fontId="18" fillId="0" borderId="0" xfId="0" applyFont="1" applyAlignment="1">
      <alignment horizontal="center" vertical="center"/>
    </xf>
    <xf numFmtId="0" fontId="8" fillId="0" borderId="254" xfId="0" applyFont="1" applyBorder="1" applyAlignment="1">
      <alignment vertical="center"/>
    </xf>
    <xf numFmtId="0" fontId="8" fillId="0" borderId="256" xfId="0" applyFont="1" applyBorder="1" applyAlignment="1">
      <alignment vertical="center"/>
    </xf>
    <xf numFmtId="0" fontId="8" fillId="0" borderId="255" xfId="0" applyFont="1" applyBorder="1" applyAlignment="1">
      <alignment vertical="top"/>
    </xf>
    <xf numFmtId="0" fontId="8" fillId="0" borderId="114" xfId="0" applyFont="1" applyBorder="1" applyAlignment="1">
      <alignment vertical="center"/>
    </xf>
    <xf numFmtId="0" fontId="29" fillId="16" borderId="282" xfId="0" applyFont="1" applyFill="1" applyBorder="1" applyAlignment="1" applyProtection="1">
      <alignment horizontal="center" vertical="center"/>
      <protection locked="0"/>
    </xf>
    <xf numFmtId="0" fontId="8" fillId="0" borderId="254" xfId="0" applyFont="1" applyBorder="1" applyAlignment="1">
      <alignment horizontal="distributed" vertical="center"/>
    </xf>
    <xf numFmtId="0" fontId="131" fillId="0" borderId="0" xfId="0" applyFont="1" applyAlignment="1">
      <alignment vertical="center"/>
    </xf>
    <xf numFmtId="0" fontId="20" fillId="0" borderId="0" xfId="0" applyFont="1" applyBorder="1" applyAlignment="1">
      <alignment horizontal="right" vertical="center"/>
    </xf>
    <xf numFmtId="0" fontId="20"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8" fillId="0" borderId="109" xfId="0" applyFont="1" applyBorder="1" applyAlignment="1">
      <alignment vertical="center"/>
    </xf>
    <xf numFmtId="0" fontId="8" fillId="0" borderId="205" xfId="0" applyFont="1" applyBorder="1" applyAlignment="1">
      <alignment vertical="center"/>
    </xf>
    <xf numFmtId="0" fontId="8" fillId="0" borderId="109" xfId="0" applyFont="1" applyBorder="1" applyAlignment="1">
      <alignment vertical="top"/>
    </xf>
    <xf numFmtId="0" fontId="8" fillId="0" borderId="277" xfId="0" applyFont="1" applyBorder="1" applyAlignment="1">
      <alignment vertical="top"/>
    </xf>
    <xf numFmtId="0" fontId="8" fillId="0" borderId="0" xfId="0" applyFont="1" applyBorder="1" applyAlignment="1">
      <alignment horizontal="center" vertical="center"/>
    </xf>
    <xf numFmtId="0" fontId="8" fillId="0" borderId="337" xfId="0" applyFont="1" applyBorder="1" applyAlignment="1">
      <alignment vertical="center"/>
    </xf>
    <xf numFmtId="0" fontId="8" fillId="0" borderId="344" xfId="0" applyFont="1" applyBorder="1" applyAlignment="1">
      <alignment vertical="center"/>
    </xf>
    <xf numFmtId="0" fontId="8" fillId="0" borderId="97" xfId="0" applyFont="1" applyBorder="1" applyAlignment="1">
      <alignment vertical="center"/>
    </xf>
    <xf numFmtId="0" fontId="8" fillId="0" borderId="0" xfId="0" applyFont="1" applyBorder="1" applyAlignment="1">
      <alignment vertical="center"/>
    </xf>
    <xf numFmtId="0" fontId="8" fillId="0" borderId="344" xfId="0" applyFont="1" applyBorder="1" applyAlignment="1">
      <alignment vertical="top"/>
    </xf>
    <xf numFmtId="0" fontId="8" fillId="0" borderId="337" xfId="0" applyFont="1" applyBorder="1" applyAlignment="1">
      <alignment vertical="top"/>
    </xf>
    <xf numFmtId="0" fontId="8" fillId="0" borderId="291" xfId="0" applyFont="1" applyBorder="1" applyAlignment="1">
      <alignment vertical="top"/>
    </xf>
    <xf numFmtId="0" fontId="8" fillId="0" borderId="253" xfId="0" applyFont="1" applyBorder="1" applyAlignment="1">
      <alignment horizontal="center" vertical="center"/>
    </xf>
    <xf numFmtId="38" fontId="18" fillId="6" borderId="49" xfId="2" applyFont="1" applyFill="1" applyBorder="1" applyAlignment="1" applyProtection="1">
      <alignment vertical="center"/>
    </xf>
    <xf numFmtId="38" fontId="18" fillId="6" borderId="349" xfId="2" applyFont="1" applyFill="1" applyBorder="1" applyAlignment="1" applyProtection="1">
      <alignment vertical="center"/>
    </xf>
    <xf numFmtId="0" fontId="34" fillId="10" borderId="51" xfId="0" applyNumberFormat="1" applyFont="1" applyFill="1" applyBorder="1" applyAlignment="1">
      <alignment horizontal="center" vertical="center"/>
    </xf>
    <xf numFmtId="38" fontId="53" fillId="6" borderId="49" xfId="2" applyFont="1" applyFill="1" applyBorder="1" applyAlignment="1">
      <alignment vertical="center"/>
    </xf>
    <xf numFmtId="38" fontId="53" fillId="6" borderId="349" xfId="2" applyFont="1" applyFill="1" applyBorder="1" applyAlignment="1">
      <alignment vertical="center"/>
    </xf>
    <xf numFmtId="0" fontId="18" fillId="0" borderId="0" xfId="0" applyFont="1" applyAlignment="1">
      <alignment horizontal="center" vertical="center"/>
    </xf>
    <xf numFmtId="0" fontId="8" fillId="0" borderId="109" xfId="0" applyFont="1" applyBorder="1" applyAlignment="1">
      <alignment horizontal="center" vertical="top"/>
    </xf>
    <xf numFmtId="0" fontId="97" fillId="0" borderId="0" xfId="0" applyFont="1" applyAlignment="1">
      <alignment horizontal="center" vertical="center"/>
    </xf>
    <xf numFmtId="0" fontId="6" fillId="0" borderId="0" xfId="0" applyNumberFormat="1" applyFont="1" applyBorder="1" applyAlignment="1">
      <alignment vertical="top" textRotation="255"/>
    </xf>
    <xf numFmtId="0" fontId="15"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Alignment="1" applyProtection="1">
      <alignment vertical="center"/>
    </xf>
    <xf numFmtId="0" fontId="20" fillId="0" borderId="205" xfId="0" applyFont="1" applyBorder="1" applyAlignment="1">
      <alignment horizontal="center" vertical="top"/>
    </xf>
    <xf numFmtId="0" fontId="20" fillId="0" borderId="256" xfId="0" applyFont="1" applyBorder="1" applyAlignment="1">
      <alignment horizontal="center" vertical="top"/>
    </xf>
    <xf numFmtId="0" fontId="6" fillId="0" borderId="0" xfId="0" applyNumberFormat="1" applyFont="1" applyBorder="1" applyAlignment="1"/>
    <xf numFmtId="0" fontId="8" fillId="0" borderId="0" xfId="0" applyFont="1" applyBorder="1" applyAlignment="1">
      <alignment vertical="center"/>
    </xf>
    <xf numFmtId="0" fontId="8" fillId="0" borderId="205" xfId="0" applyFont="1" applyBorder="1" applyAlignment="1">
      <alignment vertical="center"/>
    </xf>
    <xf numFmtId="0" fontId="8" fillId="0" borderId="0" xfId="0" applyFont="1" applyAlignment="1">
      <alignment vertical="center"/>
    </xf>
    <xf numFmtId="0" fontId="8" fillId="0" borderId="109" xfId="0" applyFont="1" applyBorder="1" applyAlignment="1">
      <alignment vertical="center"/>
    </xf>
    <xf numFmtId="0" fontId="6" fillId="0" borderId="0" xfId="0" applyFont="1" applyAlignment="1">
      <alignment vertical="center"/>
    </xf>
    <xf numFmtId="0" fontId="6" fillId="0" borderId="280" xfId="0" applyFont="1" applyBorder="1" applyAlignment="1">
      <alignment horizontal="center" vertical="top"/>
    </xf>
    <xf numFmtId="0" fontId="25" fillId="0" borderId="253" xfId="0" applyFont="1" applyBorder="1" applyAlignment="1">
      <alignment horizontal="left"/>
    </xf>
    <xf numFmtId="0" fontId="9" fillId="0" borderId="0" xfId="0" applyFont="1" applyBorder="1" applyAlignment="1">
      <alignment vertical="top"/>
    </xf>
    <xf numFmtId="0" fontId="98" fillId="0" borderId="0" xfId="0" applyNumberFormat="1" applyFont="1" applyFill="1" applyBorder="1" applyAlignment="1">
      <alignment horizontal="center" vertical="center"/>
    </xf>
    <xf numFmtId="0" fontId="21" fillId="0" borderId="177" xfId="0" applyFont="1" applyBorder="1" applyAlignment="1">
      <alignment horizontal="center" vertical="center"/>
    </xf>
    <xf numFmtId="0" fontId="21" fillId="0" borderId="356" xfId="0" applyFont="1" applyBorder="1" applyAlignment="1">
      <alignment horizontal="center" vertical="center"/>
    </xf>
    <xf numFmtId="0" fontId="21" fillId="0" borderId="168" xfId="0" applyFont="1" applyBorder="1" applyAlignment="1">
      <alignment horizontal="center" vertical="center"/>
    </xf>
    <xf numFmtId="0" fontId="21" fillId="0" borderId="86" xfId="0" applyFont="1" applyBorder="1" applyAlignment="1">
      <alignment horizontal="center" vertical="center"/>
    </xf>
    <xf numFmtId="0" fontId="21" fillId="0" borderId="171" xfId="0" applyFont="1" applyBorder="1" applyAlignment="1">
      <alignment horizontal="center" vertical="center"/>
    </xf>
    <xf numFmtId="0" fontId="21" fillId="0" borderId="147" xfId="0" applyFont="1" applyBorder="1" applyAlignment="1">
      <alignment horizontal="center" vertical="center"/>
    </xf>
    <xf numFmtId="0" fontId="21" fillId="0" borderId="152" xfId="0" applyFont="1" applyBorder="1" applyAlignment="1">
      <alignment horizontal="center" vertical="center"/>
    </xf>
    <xf numFmtId="0" fontId="21" fillId="0" borderId="141" xfId="0" applyFont="1" applyBorder="1" applyAlignment="1">
      <alignment horizontal="center" vertical="center"/>
    </xf>
    <xf numFmtId="0" fontId="5" fillId="0" borderId="168" xfId="0" applyFont="1" applyBorder="1" applyAlignment="1">
      <alignment horizontal="center" vertical="center"/>
    </xf>
    <xf numFmtId="38" fontId="29" fillId="3" borderId="234" xfId="2" applyFont="1" applyFill="1" applyBorder="1" applyAlignment="1" applyProtection="1">
      <alignment vertical="center"/>
    </xf>
    <xf numFmtId="38" fontId="29" fillId="3" borderId="240" xfId="2" applyFont="1" applyFill="1" applyBorder="1" applyAlignment="1" applyProtection="1">
      <alignment vertical="center"/>
    </xf>
    <xf numFmtId="38" fontId="19" fillId="11" borderId="238" xfId="2" applyFont="1" applyFill="1" applyBorder="1" applyAlignment="1" applyProtection="1">
      <alignment vertical="center"/>
      <protection locked="0"/>
    </xf>
    <xf numFmtId="38" fontId="19" fillId="11" borderId="241" xfId="2" applyFont="1" applyFill="1" applyBorder="1" applyAlignment="1" applyProtection="1">
      <alignment vertical="center"/>
      <protection locked="0"/>
    </xf>
    <xf numFmtId="38" fontId="19" fillId="3" borderId="236" xfId="2" applyFont="1" applyFill="1" applyBorder="1" applyAlignment="1" applyProtection="1">
      <alignment vertical="center"/>
    </xf>
    <xf numFmtId="38" fontId="19" fillId="11" borderId="36" xfId="2" applyFont="1" applyFill="1" applyBorder="1" applyAlignment="1" applyProtection="1">
      <alignment vertical="center"/>
      <protection locked="0"/>
    </xf>
    <xf numFmtId="38" fontId="19" fillId="3" borderId="239" xfId="2" applyFont="1" applyFill="1" applyBorder="1" applyAlignment="1" applyProtection="1">
      <alignment vertical="center"/>
    </xf>
    <xf numFmtId="38" fontId="19" fillId="11" borderId="39" xfId="2" applyFont="1" applyFill="1" applyBorder="1" applyAlignment="1" applyProtection="1">
      <alignment vertical="center"/>
      <protection locked="0"/>
    </xf>
    <xf numFmtId="0" fontId="187" fillId="0" borderId="0" xfId="0" applyFont="1" applyBorder="1" applyAlignment="1">
      <alignment vertical="center"/>
    </xf>
    <xf numFmtId="0" fontId="188" fillId="0" borderId="0" xfId="0" applyFont="1" applyBorder="1" applyAlignment="1">
      <alignment horizontal="center" vertical="center"/>
    </xf>
    <xf numFmtId="0" fontId="188" fillId="0" borderId="0" xfId="0" applyFont="1" applyBorder="1" applyAlignment="1">
      <alignment horizontal="center" vertical="center"/>
    </xf>
    <xf numFmtId="0" fontId="189" fillId="0" borderId="0" xfId="0" applyFont="1" applyBorder="1" applyAlignment="1">
      <alignment horizontal="center" vertical="center"/>
    </xf>
    <xf numFmtId="0" fontId="190" fillId="0" borderId="0" xfId="0" applyFont="1" applyBorder="1" applyAlignment="1">
      <alignment horizontal="center" vertical="center"/>
    </xf>
    <xf numFmtId="0" fontId="187" fillId="19" borderId="0" xfId="0" applyFont="1" applyFill="1" applyBorder="1" applyAlignment="1">
      <alignment vertical="center"/>
    </xf>
    <xf numFmtId="0" fontId="182" fillId="0" borderId="80" xfId="0" applyFont="1" applyBorder="1" applyAlignment="1"/>
    <xf numFmtId="0" fontId="191" fillId="0" borderId="356" xfId="0" applyFont="1" applyBorder="1" applyAlignment="1">
      <alignment horizontal="center" vertical="center"/>
    </xf>
    <xf numFmtId="0" fontId="191" fillId="0" borderId="168" xfId="0" applyFont="1" applyBorder="1" applyAlignment="1">
      <alignment horizontal="center" vertical="center"/>
    </xf>
    <xf numFmtId="0" fontId="187" fillId="0" borderId="0" xfId="0" applyFont="1" applyBorder="1" applyAlignment="1">
      <alignment horizontal="center" vertical="center"/>
    </xf>
    <xf numFmtId="0" fontId="192" fillId="0" borderId="0" xfId="0" applyFont="1" applyBorder="1" applyAlignment="1">
      <alignment vertical="top" textRotation="255"/>
    </xf>
    <xf numFmtId="0" fontId="101" fillId="0" borderId="366" xfId="0" applyFont="1" applyBorder="1" applyAlignment="1">
      <alignment horizontal="center" vertical="center"/>
    </xf>
    <xf numFmtId="0" fontId="51" fillId="0" borderId="366" xfId="0" applyFont="1" applyBorder="1" applyAlignment="1">
      <alignment horizontal="center" vertical="center"/>
    </xf>
    <xf numFmtId="0" fontId="101" fillId="0" borderId="366" xfId="0" applyFont="1" applyBorder="1" applyAlignment="1">
      <alignment vertical="center"/>
    </xf>
    <xf numFmtId="0" fontId="101" fillId="0" borderId="367" xfId="0" applyFont="1" applyBorder="1" applyAlignment="1">
      <alignment vertical="center"/>
    </xf>
    <xf numFmtId="0" fontId="189" fillId="0" borderId="0" xfId="0" applyFont="1" applyBorder="1" applyAlignment="1">
      <alignment vertical="center"/>
    </xf>
    <xf numFmtId="0" fontId="180" fillId="0" borderId="0" xfId="0" applyFont="1" applyBorder="1" applyAlignment="1">
      <alignment vertical="center"/>
    </xf>
    <xf numFmtId="0" fontId="191" fillId="0" borderId="368" xfId="0" applyFont="1" applyBorder="1" applyAlignment="1">
      <alignment horizontal="center" vertical="center"/>
    </xf>
    <xf numFmtId="0" fontId="21" fillId="0" borderId="87" xfId="0" applyFont="1" applyBorder="1" applyAlignment="1">
      <alignment horizontal="center" vertical="center"/>
    </xf>
    <xf numFmtId="0" fontId="21" fillId="0" borderId="191" xfId="0" applyFont="1" applyBorder="1" applyAlignment="1">
      <alignment horizontal="center" vertical="center"/>
    </xf>
    <xf numFmtId="0" fontId="21" fillId="0" borderId="368" xfId="0" applyFont="1" applyBorder="1" applyAlignment="1">
      <alignment horizontal="center" vertical="center"/>
    </xf>
    <xf numFmtId="0" fontId="21" fillId="0" borderId="190" xfId="0" applyFont="1" applyBorder="1" applyAlignment="1">
      <alignment horizontal="center" vertical="center"/>
    </xf>
    <xf numFmtId="0" fontId="21" fillId="0" borderId="360" xfId="0" applyFont="1" applyBorder="1" applyAlignment="1">
      <alignment horizontal="center" vertical="center"/>
    </xf>
    <xf numFmtId="0" fontId="5" fillId="0" borderId="368" xfId="0" applyFont="1" applyBorder="1" applyAlignment="1">
      <alignment horizontal="center" vertical="center"/>
    </xf>
    <xf numFmtId="0" fontId="193" fillId="0" borderId="353" xfId="0" applyFont="1" applyBorder="1" applyAlignment="1">
      <alignment vertical="center" textRotation="255"/>
    </xf>
    <xf numFmtId="0" fontId="193" fillId="0" borderId="191" xfId="0" applyFont="1" applyBorder="1" applyAlignment="1">
      <alignment vertical="center"/>
    </xf>
    <xf numFmtId="0" fontId="193" fillId="0" borderId="354" xfId="0" applyFont="1" applyBorder="1" applyAlignment="1">
      <alignment vertical="center"/>
    </xf>
    <xf numFmtId="0" fontId="193" fillId="0" borderId="170" xfId="0" applyFont="1" applyBorder="1" applyAlignment="1">
      <alignment vertical="center"/>
    </xf>
    <xf numFmtId="0" fontId="196" fillId="0" borderId="354" xfId="0" applyFont="1" applyBorder="1" applyAlignment="1">
      <alignment horizontal="center" vertical="center"/>
    </xf>
    <xf numFmtId="0" fontId="193" fillId="0" borderId="171" xfId="0" applyFont="1" applyBorder="1" applyAlignment="1">
      <alignment vertical="center"/>
    </xf>
    <xf numFmtId="0" fontId="193" fillId="0" borderId="147" xfId="0" applyFont="1" applyBorder="1" applyAlignment="1">
      <alignment vertical="center"/>
    </xf>
    <xf numFmtId="0" fontId="193" fillId="0" borderId="177" xfId="0" applyFont="1" applyBorder="1" applyAlignment="1">
      <alignment vertical="center"/>
    </xf>
    <xf numFmtId="0" fontId="193" fillId="0" borderId="146" xfId="0" applyFont="1" applyBorder="1" applyAlignment="1">
      <alignment vertical="center"/>
    </xf>
    <xf numFmtId="0" fontId="193" fillId="0" borderId="148" xfId="0" applyFont="1" applyBorder="1" applyAlignment="1">
      <alignment vertical="center"/>
    </xf>
    <xf numFmtId="0" fontId="193" fillId="0" borderId="171" xfId="0" applyFont="1" applyBorder="1" applyAlignment="1">
      <alignment horizontal="distributed" vertical="center" wrapText="1"/>
    </xf>
    <xf numFmtId="0" fontId="193" fillId="0" borderId="151" xfId="0" applyFont="1" applyBorder="1" applyAlignment="1">
      <alignment vertical="center"/>
    </xf>
    <xf numFmtId="0" fontId="193" fillId="0" borderId="153" xfId="0" applyFont="1" applyBorder="1" applyAlignment="1">
      <alignment vertical="center"/>
    </xf>
    <xf numFmtId="0" fontId="193" fillId="0" borderId="355" xfId="0" applyFont="1" applyBorder="1" applyAlignment="1">
      <alignment vertical="center"/>
    </xf>
    <xf numFmtId="0" fontId="193" fillId="0" borderId="144" xfId="0" applyFont="1" applyBorder="1" applyAlignment="1">
      <alignment vertical="center"/>
    </xf>
    <xf numFmtId="0" fontId="193" fillId="0" borderId="360" xfId="0" applyFont="1" applyBorder="1" applyAlignment="1">
      <alignment vertical="center"/>
    </xf>
    <xf numFmtId="0" fontId="196" fillId="0" borderId="359" xfId="0" applyFont="1" applyBorder="1" applyAlignment="1">
      <alignment horizontal="center" vertical="center"/>
    </xf>
    <xf numFmtId="0" fontId="193" fillId="0" borderId="85" xfId="0" applyFont="1" applyBorder="1" applyAlignment="1">
      <alignment vertical="center"/>
    </xf>
    <xf numFmtId="0" fontId="193" fillId="0" borderId="87" xfId="0" applyFont="1" applyBorder="1" applyAlignment="1">
      <alignment vertical="center"/>
    </xf>
    <xf numFmtId="0" fontId="196" fillId="0" borderId="361" xfId="0" applyFont="1" applyBorder="1" applyAlignment="1">
      <alignment horizontal="center" vertical="center"/>
    </xf>
    <xf numFmtId="0" fontId="193" fillId="0" borderId="140" xfId="0" applyFont="1" applyBorder="1" applyAlignment="1">
      <alignment vertical="center"/>
    </xf>
    <xf numFmtId="0" fontId="197" fillId="0" borderId="0" xfId="0" applyFont="1" applyBorder="1" applyAlignment="1">
      <alignment vertical="center"/>
    </xf>
    <xf numFmtId="0" fontId="197" fillId="0" borderId="365" xfId="0" applyFont="1" applyBorder="1" applyAlignment="1">
      <alignment vertical="center"/>
    </xf>
    <xf numFmtId="0" fontId="199" fillId="0" borderId="79" xfId="0" applyFont="1" applyBorder="1" applyAlignment="1">
      <alignment horizontal="center" vertical="center"/>
    </xf>
    <xf numFmtId="0" fontId="199" fillId="0" borderId="80" xfId="0" applyFont="1" applyBorder="1" applyAlignment="1">
      <alignment horizontal="center" vertical="center"/>
    </xf>
    <xf numFmtId="0" fontId="197" fillId="0" borderId="366" xfId="0" applyFont="1" applyBorder="1" applyAlignment="1">
      <alignment vertical="center"/>
    </xf>
    <xf numFmtId="0" fontId="34" fillId="3" borderId="369" xfId="0" applyNumberFormat="1" applyFont="1" applyFill="1" applyBorder="1" applyAlignment="1" applyProtection="1">
      <alignment horizontal="center" vertical="center"/>
      <protection locked="0"/>
    </xf>
    <xf numFmtId="0" fontId="34" fillId="3" borderId="370" xfId="0" applyNumberFormat="1" applyFont="1" applyFill="1" applyBorder="1" applyAlignment="1" applyProtection="1">
      <alignment horizontal="center" vertical="center" shrinkToFit="1"/>
      <protection locked="0"/>
    </xf>
    <xf numFmtId="0" fontId="34" fillId="3" borderId="371" xfId="0" applyNumberFormat="1" applyFont="1" applyFill="1" applyBorder="1" applyAlignment="1" applyProtection="1">
      <alignment horizontal="center" vertical="center" shrinkToFit="1"/>
      <protection locked="0"/>
    </xf>
    <xf numFmtId="38" fontId="29" fillId="3" borderId="372" xfId="2" applyFont="1" applyFill="1" applyBorder="1" applyAlignment="1" applyProtection="1">
      <alignment vertical="center"/>
    </xf>
    <xf numFmtId="38" fontId="19" fillId="11" borderId="373" xfId="2" applyFont="1" applyFill="1" applyBorder="1" applyAlignment="1" applyProtection="1">
      <alignment vertical="center"/>
      <protection locked="0"/>
    </xf>
    <xf numFmtId="38" fontId="19" fillId="11" borderId="374" xfId="2" applyFont="1" applyFill="1" applyBorder="1" applyAlignment="1" applyProtection="1">
      <alignment vertical="center"/>
      <protection locked="0"/>
    </xf>
    <xf numFmtId="0" fontId="94" fillId="11" borderId="0" xfId="0" applyNumberFormat="1" applyFont="1" applyFill="1" applyAlignment="1" applyProtection="1">
      <alignment horizontal="center" vertical="center"/>
    </xf>
    <xf numFmtId="0" fontId="94" fillId="3" borderId="0" xfId="0" applyNumberFormat="1" applyFont="1" applyFill="1" applyAlignment="1" applyProtection="1">
      <alignment horizontal="center" vertical="center"/>
    </xf>
    <xf numFmtId="0" fontId="21" fillId="0" borderId="75" xfId="0" applyFont="1" applyBorder="1" applyAlignment="1">
      <alignment horizontal="center" vertical="center"/>
    </xf>
    <xf numFmtId="0" fontId="21" fillId="0" borderId="355" xfId="0" applyFont="1" applyBorder="1" applyAlignment="1">
      <alignment horizontal="center"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18" fillId="19" borderId="0" xfId="0" applyFont="1" applyFill="1" applyAlignment="1">
      <alignment horizontal="center" vertical="center"/>
    </xf>
    <xf numFmtId="0" fontId="8" fillId="19" borderId="0" xfId="0" applyFont="1" applyFill="1" applyAlignment="1">
      <alignment vertical="center"/>
    </xf>
    <xf numFmtId="0" fontId="8" fillId="0" borderId="79" xfId="0" applyFont="1" applyBorder="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78" xfId="0" applyFont="1" applyBorder="1" applyAlignment="1">
      <alignment vertical="center"/>
    </xf>
    <xf numFmtId="49" fontId="8" fillId="0" borderId="97" xfId="0" applyNumberFormat="1" applyFont="1" applyFill="1" applyBorder="1" applyAlignment="1">
      <alignment horizontal="center" vertical="center"/>
    </xf>
    <xf numFmtId="49" fontId="28" fillId="0" borderId="96" xfId="0" applyNumberFormat="1" applyFont="1" applyFill="1" applyBorder="1" applyAlignment="1">
      <alignment horizontal="center" vertical="center"/>
    </xf>
    <xf numFmtId="0" fontId="8" fillId="0" borderId="363" xfId="0" applyFont="1" applyBorder="1" applyAlignment="1">
      <alignment vertical="center"/>
    </xf>
    <xf numFmtId="0" fontId="8" fillId="0" borderId="152" xfId="0" applyFont="1" applyBorder="1" applyAlignment="1">
      <alignment vertical="center"/>
    </xf>
    <xf numFmtId="0" fontId="8" fillId="0" borderId="153" xfId="0" applyFont="1" applyBorder="1" applyAlignment="1">
      <alignment vertical="center"/>
    </xf>
    <xf numFmtId="0" fontId="8" fillId="0" borderId="150" xfId="0" applyFont="1" applyBorder="1" applyAlignment="1">
      <alignment vertical="center"/>
    </xf>
    <xf numFmtId="0" fontId="183" fillId="0" borderId="0" xfId="0" applyFont="1" applyAlignment="1">
      <alignment vertical="center"/>
    </xf>
    <xf numFmtId="0" fontId="8" fillId="0" borderId="146" xfId="0" applyFont="1" applyBorder="1" applyAlignment="1">
      <alignment vertical="center"/>
    </xf>
    <xf numFmtId="0" fontId="8" fillId="0" borderId="0" xfId="0" applyFont="1" applyAlignment="1">
      <alignment vertical="center"/>
    </xf>
    <xf numFmtId="0" fontId="18" fillId="0" borderId="0" xfId="0" applyFont="1" applyAlignment="1">
      <alignment horizontal="center" vertical="center"/>
    </xf>
    <xf numFmtId="0" fontId="52" fillId="0" borderId="0" xfId="0" applyFont="1" applyAlignment="1">
      <alignment horizontal="center" vertical="top" textRotation="255" indent="1"/>
    </xf>
    <xf numFmtId="0" fontId="106" fillId="0" borderId="0" xfId="0" applyFont="1" applyAlignment="1">
      <alignment vertical="center"/>
    </xf>
    <xf numFmtId="0" fontId="55" fillId="0" borderId="0" xfId="0" applyNumberFormat="1" applyFont="1" applyAlignment="1">
      <alignment vertical="center"/>
    </xf>
    <xf numFmtId="0" fontId="209" fillId="0" borderId="0" xfId="0" applyFont="1" applyFill="1" applyAlignment="1">
      <alignment vertical="center"/>
    </xf>
    <xf numFmtId="0" fontId="95" fillId="0" borderId="133" xfId="0" applyNumberFormat="1" applyFont="1" applyBorder="1" applyAlignment="1" applyProtection="1">
      <alignment horizontal="right" vertical="center" shrinkToFit="1"/>
    </xf>
    <xf numFmtId="49" fontId="214" fillId="0" borderId="0" xfId="0" applyNumberFormat="1" applyFont="1" applyBorder="1" applyAlignment="1">
      <alignment horizontal="center" vertical="center"/>
    </xf>
    <xf numFmtId="0" fontId="8" fillId="0" borderId="399" xfId="0" applyFont="1" applyBorder="1" applyAlignment="1">
      <alignment vertical="center"/>
    </xf>
    <xf numFmtId="0" fontId="8" fillId="0" borderId="400" xfId="0" applyFont="1" applyBorder="1" applyAlignment="1">
      <alignment vertical="center"/>
    </xf>
    <xf numFmtId="0" fontId="8" fillId="0" borderId="401" xfId="0" applyFont="1" applyBorder="1" applyAlignment="1">
      <alignment vertical="center"/>
    </xf>
    <xf numFmtId="0" fontId="215" fillId="0" borderId="0" xfId="0" applyFont="1" applyAlignment="1">
      <alignment vertical="center"/>
    </xf>
    <xf numFmtId="0" fontId="215" fillId="0" borderId="77" xfId="0" applyFont="1" applyBorder="1" applyAlignment="1">
      <alignment vertical="center"/>
    </xf>
    <xf numFmtId="0" fontId="215" fillId="0" borderId="363" xfId="0" applyFont="1" applyBorder="1" applyAlignment="1">
      <alignment vertical="center"/>
    </xf>
    <xf numFmtId="0" fontId="215" fillId="0" borderId="152" xfId="0" applyFont="1" applyBorder="1" applyAlignment="1">
      <alignment vertical="center"/>
    </xf>
    <xf numFmtId="0" fontId="215" fillId="0" borderId="362" xfId="0" applyFont="1" applyBorder="1" applyAlignment="1">
      <alignment vertical="center"/>
    </xf>
    <xf numFmtId="0" fontId="215" fillId="0" borderId="147" xfId="0" applyFont="1" applyBorder="1" applyAlignment="1">
      <alignment vertical="center"/>
    </xf>
    <xf numFmtId="0" fontId="215" fillId="0" borderId="355" xfId="0" applyFont="1" applyBorder="1" applyAlignment="1">
      <alignment vertical="center"/>
    </xf>
    <xf numFmtId="0" fontId="215" fillId="0" borderId="171" xfId="0" applyFont="1" applyBorder="1" applyAlignment="1">
      <alignment vertical="center"/>
    </xf>
    <xf numFmtId="0" fontId="215" fillId="0" borderId="0" xfId="0" applyFont="1" applyBorder="1" applyAlignment="1">
      <alignment vertical="center"/>
    </xf>
    <xf numFmtId="0" fontId="215" fillId="0" borderId="177" xfId="0" applyFont="1" applyBorder="1" applyAlignment="1">
      <alignment vertical="center"/>
    </xf>
    <xf numFmtId="0" fontId="215" fillId="0" borderId="356" xfId="0" applyFont="1" applyBorder="1" applyAlignment="1">
      <alignment vertical="center"/>
    </xf>
    <xf numFmtId="0" fontId="215" fillId="0" borderId="368" xfId="0" applyFont="1" applyBorder="1" applyAlignment="1">
      <alignment vertical="center"/>
    </xf>
    <xf numFmtId="0" fontId="215" fillId="0" borderId="75" xfId="0" applyFont="1" applyBorder="1" applyAlignment="1">
      <alignment vertical="center"/>
    </xf>
    <xf numFmtId="0" fontId="215" fillId="0" borderId="151" xfId="0" applyFont="1" applyBorder="1" applyAlignment="1">
      <alignment vertical="center"/>
    </xf>
    <xf numFmtId="0" fontId="215" fillId="0" borderId="153" xfId="0" applyFont="1" applyBorder="1" applyAlignment="1">
      <alignment vertical="center"/>
    </xf>
    <xf numFmtId="0" fontId="215" fillId="0" borderId="180" xfId="0" applyFont="1" applyBorder="1" applyAlignment="1">
      <alignment vertical="center"/>
    </xf>
    <xf numFmtId="0" fontId="215" fillId="0" borderId="364" xfId="0" applyFont="1" applyBorder="1" applyAlignment="1">
      <alignment vertical="center"/>
    </xf>
    <xf numFmtId="0" fontId="215" fillId="0" borderId="166" xfId="0" applyFont="1" applyBorder="1" applyAlignment="1">
      <alignment vertical="center"/>
    </xf>
    <xf numFmtId="0" fontId="215" fillId="0" borderId="146" xfId="0" applyFont="1" applyBorder="1" applyAlignment="1">
      <alignment vertical="center"/>
    </xf>
    <xf numFmtId="0" fontId="215" fillId="0" borderId="148" xfId="0" applyFont="1" applyBorder="1" applyAlignment="1">
      <alignment vertical="center"/>
    </xf>
    <xf numFmtId="0" fontId="215" fillId="0" borderId="149" xfId="0" applyFont="1" applyBorder="1" applyAlignment="1">
      <alignment vertical="center"/>
    </xf>
    <xf numFmtId="0" fontId="215" fillId="0" borderId="150" xfId="0" applyFont="1" applyBorder="1" applyAlignment="1">
      <alignment vertical="center"/>
    </xf>
    <xf numFmtId="0" fontId="215" fillId="0" borderId="0" xfId="0" applyFont="1" applyBorder="1" applyAlignment="1">
      <alignment horizontal="center" vertical="distributed" textRotation="255" indent="2"/>
    </xf>
    <xf numFmtId="0" fontId="215" fillId="0" borderId="151" xfId="0" applyFont="1" applyBorder="1" applyAlignment="1">
      <alignment horizontal="center" vertical="distributed" textRotation="255" indent="2"/>
    </xf>
    <xf numFmtId="0" fontId="50" fillId="0" borderId="0" xfId="0" applyNumberFormat="1" applyFont="1" applyBorder="1" applyAlignment="1" applyProtection="1">
      <alignment horizontal="center" vertical="center"/>
      <protection locked="0"/>
    </xf>
    <xf numFmtId="0" fontId="2" fillId="6" borderId="49" xfId="0" applyNumberFormat="1" applyFont="1" applyFill="1" applyBorder="1" applyAlignment="1" applyProtection="1">
      <alignment horizontal="center" vertical="center"/>
    </xf>
    <xf numFmtId="0" fontId="2" fillId="6" borderId="349" xfId="0" applyNumberFormat="1" applyFont="1" applyFill="1" applyBorder="1" applyAlignment="1" applyProtection="1">
      <alignment horizontal="center"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8" fillId="0" borderId="152" xfId="0" applyFont="1" applyBorder="1" applyAlignment="1">
      <alignment vertical="center"/>
    </xf>
    <xf numFmtId="0" fontId="215" fillId="0" borderId="171" xfId="0" applyFont="1" applyBorder="1" applyAlignment="1">
      <alignment vertical="center"/>
    </xf>
    <xf numFmtId="0" fontId="34" fillId="0" borderId="0" xfId="0" applyFont="1" applyAlignment="1">
      <alignment horizontal="center" vertical="center"/>
    </xf>
    <xf numFmtId="0" fontId="215" fillId="0" borderId="0" xfId="0" applyFont="1" applyAlignment="1">
      <alignment vertical="center"/>
    </xf>
    <xf numFmtId="0" fontId="8" fillId="0" borderId="147"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8" fillId="0" borderId="147" xfId="0" applyFont="1" applyBorder="1" applyAlignment="1">
      <alignment vertical="center"/>
    </xf>
    <xf numFmtId="0" fontId="215" fillId="0" borderId="0" xfId="0" applyFont="1" applyAlignment="1">
      <alignment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215" fillId="0" borderId="171"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223" fillId="0" borderId="0" xfId="0" applyFont="1" applyBorder="1" applyAlignment="1">
      <alignment vertical="center"/>
    </xf>
    <xf numFmtId="0" fontId="55" fillId="0" borderId="0" xfId="0" applyNumberFormat="1" applyFont="1" applyAlignment="1">
      <alignment vertical="center"/>
    </xf>
    <xf numFmtId="0" fontId="212" fillId="0" borderId="0" xfId="0" applyFont="1" applyAlignment="1">
      <alignment vertical="top" textRotation="255" wrapText="1" indent="1"/>
    </xf>
    <xf numFmtId="0" fontId="8" fillId="0" borderId="0" xfId="0" applyFont="1" applyFill="1" applyBorder="1" applyAlignment="1" applyProtection="1">
      <alignment vertical="center"/>
    </xf>
    <xf numFmtId="0" fontId="215" fillId="0" borderId="0" xfId="0" applyFont="1" applyFill="1" applyBorder="1" applyAlignment="1" applyProtection="1">
      <alignment vertical="center"/>
    </xf>
    <xf numFmtId="49" fontId="215" fillId="0" borderId="0" xfId="0" applyNumberFormat="1" applyFont="1" applyBorder="1" applyAlignment="1">
      <alignment vertical="center"/>
    </xf>
    <xf numFmtId="49" fontId="8" fillId="0" borderId="96" xfId="0" applyNumberFormat="1" applyFont="1" applyFill="1" applyBorder="1" applyAlignment="1">
      <alignment horizontal="center" vertical="center"/>
    </xf>
    <xf numFmtId="0" fontId="8" fillId="0" borderId="422" xfId="0" applyFont="1" applyBorder="1" applyAlignment="1">
      <alignment vertical="center"/>
    </xf>
    <xf numFmtId="49" fontId="8" fillId="0" borderId="431" xfId="0" applyNumberFormat="1" applyFont="1" applyBorder="1" applyAlignment="1" applyProtection="1">
      <alignment vertical="center"/>
    </xf>
    <xf numFmtId="49" fontId="215" fillId="0" borderId="431" xfId="0" applyNumberFormat="1" applyFont="1" applyBorder="1" applyAlignment="1" applyProtection="1">
      <alignment vertical="center"/>
    </xf>
    <xf numFmtId="0" fontId="215" fillId="0" borderId="79" xfId="0" applyFont="1" applyBorder="1" applyAlignment="1">
      <alignment vertical="center"/>
    </xf>
    <xf numFmtId="0" fontId="215" fillId="0" borderId="80" xfId="0" applyFont="1" applyBorder="1" applyAlignment="1">
      <alignment vertical="center"/>
    </xf>
    <xf numFmtId="0" fontId="95" fillId="0" borderId="203" xfId="0" applyNumberFormat="1" applyFont="1" applyBorder="1" applyAlignment="1" applyProtection="1">
      <alignment horizontal="right" vertical="center" shrinkToFit="1"/>
    </xf>
    <xf numFmtId="49" fontId="8" fillId="0" borderId="152" xfId="0" applyNumberFormat="1" applyFont="1" applyBorder="1" applyAlignment="1" applyProtection="1">
      <alignment vertical="center"/>
    </xf>
    <xf numFmtId="49" fontId="215" fillId="0" borderId="152" xfId="0" applyNumberFormat="1" applyFont="1" applyBorder="1" applyAlignment="1" applyProtection="1">
      <alignment vertical="center"/>
    </xf>
    <xf numFmtId="0" fontId="50" fillId="0" borderId="171" xfId="0" applyNumberFormat="1" applyFont="1" applyBorder="1" applyAlignment="1" applyProtection="1">
      <alignment horizontal="center" vertical="center"/>
      <protection locked="0"/>
    </xf>
    <xf numFmtId="0" fontId="8" fillId="0" borderId="191" xfId="0" applyFont="1" applyBorder="1" applyAlignment="1">
      <alignment vertical="center"/>
    </xf>
    <xf numFmtId="0" fontId="215" fillId="0" borderId="0" xfId="0" applyFont="1" applyBorder="1" applyAlignment="1">
      <alignment vertical="center"/>
    </xf>
    <xf numFmtId="0" fontId="8" fillId="0" borderId="0" xfId="0" applyFont="1" applyAlignment="1">
      <alignment horizontal="right" vertical="center"/>
    </xf>
    <xf numFmtId="0" fontId="8" fillId="0" borderId="0" xfId="0" applyFont="1" applyAlignment="1">
      <alignment vertical="center"/>
    </xf>
    <xf numFmtId="0" fontId="34" fillId="0" borderId="0" xfId="0" applyFont="1" applyAlignment="1">
      <alignment vertical="center"/>
    </xf>
    <xf numFmtId="0" fontId="34" fillId="0" borderId="0" xfId="0" applyFont="1" applyAlignment="1">
      <alignment vertical="center" wrapText="1"/>
    </xf>
    <xf numFmtId="0" fontId="29" fillId="0" borderId="0" xfId="0" applyFont="1" applyAlignment="1">
      <alignment vertical="center"/>
    </xf>
    <xf numFmtId="0" fontId="3" fillId="0" borderId="0" xfId="0" applyFont="1" applyAlignment="1">
      <alignment vertical="center" wrapText="1"/>
    </xf>
    <xf numFmtId="0" fontId="101" fillId="0" borderId="0" xfId="0" applyFont="1" applyAlignment="1">
      <alignment vertical="center"/>
    </xf>
    <xf numFmtId="0" fontId="8" fillId="0" borderId="0" xfId="0" applyFont="1" applyAlignment="1">
      <alignment horizontal="right" vertical="center"/>
    </xf>
    <xf numFmtId="0" fontId="2" fillId="0" borderId="0" xfId="0" applyNumberFormat="1" applyFont="1" applyFill="1" applyAlignment="1" applyProtection="1">
      <alignment horizontal="center" vertical="center"/>
      <protection locked="0"/>
    </xf>
    <xf numFmtId="0" fontId="19" fillId="0" borderId="0" xfId="0" applyFont="1" applyAlignment="1"/>
    <xf numFmtId="0" fontId="8"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19" fillId="0" borderId="0" xfId="0" applyFont="1" applyAlignment="1"/>
    <xf numFmtId="0" fontId="0" fillId="0" borderId="0" xfId="0"/>
    <xf numFmtId="0" fontId="0" fillId="0" borderId="0" xfId="0" applyAlignment="1">
      <alignment vertic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0" fillId="0" borderId="0" xfId="0" applyAlignment="1"/>
    <xf numFmtId="0" fontId="0" fillId="0" borderId="0" xfId="0" applyAlignment="1">
      <alignment horizontal="left" vertical="center"/>
    </xf>
    <xf numFmtId="0" fontId="18" fillId="20" borderId="49" xfId="3" applyNumberFormat="1" applyFont="1" applyFill="1" applyBorder="1" applyAlignment="1">
      <alignment horizontal="center" vertical="center"/>
    </xf>
    <xf numFmtId="0" fontId="18" fillId="20" borderId="349" xfId="3" applyNumberFormat="1" applyFont="1" applyFill="1" applyBorder="1" applyAlignment="1">
      <alignment horizontal="center" vertical="center"/>
    </xf>
    <xf numFmtId="0" fontId="18" fillId="20" borderId="320" xfId="3" applyNumberFormat="1" applyFont="1" applyFill="1" applyBorder="1" applyAlignment="1">
      <alignment horizontal="center" vertical="center"/>
    </xf>
    <xf numFmtId="0" fontId="8" fillId="0" borderId="36" xfId="3" applyNumberFormat="1" applyFont="1" applyBorder="1" applyAlignment="1">
      <alignment horizontal="center" vertical="center"/>
    </xf>
    <xf numFmtId="0" fontId="0" fillId="0" borderId="0" xfId="0" applyFill="1" applyAlignment="1">
      <alignment horizontal="center" vertical="center" textRotation="255"/>
    </xf>
    <xf numFmtId="38" fontId="18" fillId="6" borderId="49" xfId="2" applyFont="1" applyFill="1" applyBorder="1" applyAlignment="1">
      <alignment vertical="center"/>
    </xf>
    <xf numFmtId="0" fontId="8" fillId="0" borderId="36" xfId="3" applyNumberFormat="1" applyFont="1" applyBorder="1" applyAlignment="1">
      <alignment horizontal="center" vertical="center" wrapText="1"/>
    </xf>
    <xf numFmtId="0" fontId="2" fillId="0" borderId="0" xfId="0" applyNumberFormat="1" applyFont="1" applyFill="1" applyAlignment="1" applyProtection="1">
      <alignment vertical="center"/>
      <protection locked="0"/>
    </xf>
    <xf numFmtId="38" fontId="18" fillId="6" borderId="349" xfId="2" applyFont="1" applyFill="1" applyBorder="1" applyAlignment="1">
      <alignment vertical="center"/>
    </xf>
    <xf numFmtId="0" fontId="13" fillId="0" borderId="36" xfId="3" applyNumberFormat="1" applyFont="1" applyBorder="1" applyAlignment="1">
      <alignment horizontal="center" vertical="center" wrapText="1"/>
    </xf>
    <xf numFmtId="0" fontId="54" fillId="0" borderId="0" xfId="3" applyNumberFormat="1" applyFont="1" applyAlignment="1">
      <alignment horizontal="center" vertical="center" wrapText="1"/>
    </xf>
    <xf numFmtId="38" fontId="18" fillId="6" borderId="320" xfId="2" applyFont="1" applyFill="1" applyBorder="1" applyAlignment="1">
      <alignment vertical="center"/>
    </xf>
    <xf numFmtId="0" fontId="11" fillId="6" borderId="349" xfId="4" applyNumberFormat="1" applyFont="1" applyFill="1" applyBorder="1" applyAlignment="1">
      <alignment horizontal="center" vertical="center"/>
    </xf>
    <xf numFmtId="0" fontId="11" fillId="6" borderId="320" xfId="4" applyNumberFormat="1" applyFont="1" applyFill="1" applyBorder="1" applyAlignment="1">
      <alignment horizontal="center" vertical="center"/>
    </xf>
    <xf numFmtId="0" fontId="11" fillId="20" borderId="49" xfId="4" applyNumberFormat="1" applyFont="1" applyFill="1" applyBorder="1" applyAlignment="1">
      <alignment horizontal="center" vertical="center"/>
    </xf>
    <xf numFmtId="0" fontId="11" fillId="20" borderId="349" xfId="4" applyNumberFormat="1" applyFont="1" applyFill="1" applyBorder="1" applyAlignment="1">
      <alignment horizontal="center" vertical="center"/>
    </xf>
    <xf numFmtId="0" fontId="11" fillId="20" borderId="320" xfId="4" applyNumberFormat="1" applyFont="1" applyFill="1" applyBorder="1" applyAlignment="1">
      <alignment horizontal="center" vertical="center"/>
    </xf>
    <xf numFmtId="0" fontId="18" fillId="0" borderId="0" xfId="0" applyFont="1" applyAlignment="1">
      <alignment vertical="top" wrapText="1"/>
    </xf>
    <xf numFmtId="0" fontId="13" fillId="0" borderId="36" xfId="0" applyFont="1" applyBorder="1" applyAlignment="1">
      <alignment horizontal="center" vertical="center"/>
    </xf>
    <xf numFmtId="0" fontId="8" fillId="6" borderId="49" xfId="4" applyNumberFormat="1" applyFont="1" applyFill="1" applyBorder="1" applyAlignment="1">
      <alignment horizontal="center" vertical="center"/>
    </xf>
    <xf numFmtId="0" fontId="8" fillId="6" borderId="349" xfId="4" applyNumberFormat="1" applyFont="1" applyFill="1" applyBorder="1" applyAlignment="1">
      <alignment horizontal="center" vertical="center"/>
    </xf>
    <xf numFmtId="0" fontId="8" fillId="6" borderId="320" xfId="4" applyNumberFormat="1" applyFont="1" applyFill="1" applyBorder="1" applyAlignment="1">
      <alignment horizontal="center" vertical="center"/>
    </xf>
    <xf numFmtId="0" fontId="11" fillId="6" borderId="349" xfId="4" applyNumberFormat="1" applyFont="1" applyFill="1" applyBorder="1" applyAlignment="1" applyProtection="1">
      <alignment horizontal="center" vertical="center"/>
    </xf>
    <xf numFmtId="0" fontId="11" fillId="6" borderId="320" xfId="4" applyNumberFormat="1" applyFont="1" applyFill="1" applyBorder="1" applyAlignment="1" applyProtection="1">
      <alignment horizontal="center" vertical="center"/>
    </xf>
    <xf numFmtId="0" fontId="2" fillId="6" borderId="320" xfId="0" applyNumberFormat="1" applyFont="1" applyFill="1" applyBorder="1" applyAlignment="1" applyProtection="1">
      <alignment horizontal="center" vertical="center"/>
    </xf>
    <xf numFmtId="0" fontId="3" fillId="6" borderId="36" xfId="0" applyFont="1" applyFill="1" applyBorder="1" applyAlignment="1">
      <alignment horizontal="center" vertical="center"/>
    </xf>
    <xf numFmtId="0" fontId="2" fillId="6" borderId="349" xfId="0" applyNumberFormat="1" applyFont="1" applyFill="1" applyBorder="1" applyAlignment="1">
      <alignment horizontal="center" vertical="center"/>
    </xf>
    <xf numFmtId="0" fontId="2" fillId="6" borderId="320" xfId="0" applyNumberFormat="1" applyFont="1" applyFill="1" applyBorder="1" applyAlignment="1">
      <alignment horizontal="center" vertical="center"/>
    </xf>
    <xf numFmtId="38" fontId="53" fillId="6" borderId="320" xfId="2" applyFont="1" applyFill="1" applyBorder="1" applyAlignment="1">
      <alignment vertical="center"/>
    </xf>
    <xf numFmtId="0" fontId="19" fillId="0" borderId="0" xfId="0" applyFont="1" applyAlignment="1">
      <alignment vertical="top"/>
    </xf>
    <xf numFmtId="0" fontId="2" fillId="6" borderId="436" xfId="0" applyNumberFormat="1" applyFont="1" applyFill="1" applyBorder="1" applyAlignment="1" applyProtection="1">
      <alignment horizontal="center" vertical="center"/>
    </xf>
    <xf numFmtId="38" fontId="94" fillId="6" borderId="270" xfId="2" applyFont="1" applyFill="1" applyBorder="1" applyAlignment="1" applyProtection="1">
      <alignment vertical="center"/>
    </xf>
    <xf numFmtId="38" fontId="94" fillId="6" borderId="261" xfId="2" applyFont="1" applyFill="1" applyBorder="1" applyAlignment="1" applyProtection="1">
      <alignment vertical="center"/>
    </xf>
    <xf numFmtId="38" fontId="94" fillId="6" borderId="272" xfId="2" applyFont="1" applyFill="1" applyBorder="1" applyAlignment="1" applyProtection="1">
      <alignment vertical="center"/>
    </xf>
    <xf numFmtId="0" fontId="0" fillId="0" borderId="0" xfId="0"/>
    <xf numFmtId="0" fontId="0" fillId="0" borderId="0" xfId="0" applyAlignment="1">
      <alignment vertical="center"/>
    </xf>
    <xf numFmtId="0" fontId="53" fillId="3" borderId="220" xfId="0" applyFont="1" applyFill="1" applyBorder="1" applyAlignment="1" applyProtection="1">
      <alignment horizontal="center" vertical="center"/>
    </xf>
    <xf numFmtId="0" fontId="53" fillId="10" borderId="442" xfId="0" applyFont="1" applyFill="1" applyBorder="1" applyAlignment="1" applyProtection="1">
      <alignment vertical="center"/>
    </xf>
    <xf numFmtId="38" fontId="18" fillId="3" borderId="442" xfId="2" applyFont="1" applyFill="1" applyBorder="1" applyAlignment="1" applyProtection="1">
      <alignment vertical="center"/>
    </xf>
    <xf numFmtId="38" fontId="18" fillId="6" borderId="247" xfId="2" applyFont="1" applyFill="1" applyBorder="1" applyAlignment="1">
      <alignment vertical="center"/>
    </xf>
    <xf numFmtId="0" fontId="2" fillId="6" borderId="220" xfId="0" applyNumberFormat="1" applyFont="1" applyFill="1" applyBorder="1" applyAlignment="1">
      <alignment horizontal="center" vertical="center"/>
    </xf>
    <xf numFmtId="0" fontId="6" fillId="21" borderId="215" xfId="3" applyNumberFormat="1" applyFont="1" applyFill="1" applyBorder="1" applyAlignment="1">
      <alignment horizontal="center" vertical="center"/>
    </xf>
    <xf numFmtId="0" fontId="6" fillId="21" borderId="209" xfId="3" applyNumberFormat="1" applyFont="1" applyFill="1" applyBorder="1" applyAlignment="1">
      <alignment horizontal="center" vertical="center"/>
    </xf>
    <xf numFmtId="0" fontId="6" fillId="21" borderId="210" xfId="3" applyNumberFormat="1" applyFont="1" applyFill="1" applyBorder="1" applyAlignment="1">
      <alignment horizontal="center" vertical="center"/>
    </xf>
    <xf numFmtId="38" fontId="18" fillId="6" borderId="68" xfId="2" applyFont="1" applyFill="1" applyBorder="1" applyAlignment="1">
      <alignment vertical="center"/>
    </xf>
    <xf numFmtId="38" fontId="18" fillId="6" borderId="200" xfId="2" applyFont="1" applyFill="1" applyBorder="1" applyAlignment="1">
      <alignment vertical="center"/>
    </xf>
    <xf numFmtId="38" fontId="18" fillId="6" borderId="221" xfId="2" applyFont="1" applyFill="1" applyBorder="1" applyAlignment="1">
      <alignment vertical="center"/>
    </xf>
    <xf numFmtId="0" fontId="0" fillId="0" borderId="0" xfId="0" applyProtection="1"/>
    <xf numFmtId="0" fontId="0" fillId="0" borderId="0" xfId="0" applyFill="1" applyAlignment="1" applyProtection="1">
      <alignment horizontal="center" vertical="center" textRotation="255"/>
    </xf>
    <xf numFmtId="0" fontId="0" fillId="0" borderId="0" xfId="0" applyAlignment="1" applyProtection="1">
      <alignment vertical="center"/>
    </xf>
    <xf numFmtId="0" fontId="0" fillId="13" borderId="0" xfId="0" applyFont="1" applyFill="1" applyBorder="1" applyAlignment="1" applyProtection="1">
      <alignment horizontal="center" vertical="center"/>
    </xf>
    <xf numFmtId="177" fontId="0" fillId="13" borderId="0" xfId="0" applyNumberFormat="1" applyFill="1" applyBorder="1" applyAlignment="1" applyProtection="1">
      <alignment horizontal="center" vertical="center"/>
    </xf>
    <xf numFmtId="0" fontId="0" fillId="13" borderId="0" xfId="0" applyFill="1" applyBorder="1" applyAlignment="1" applyProtection="1">
      <alignment horizontal="center" vertical="center"/>
    </xf>
    <xf numFmtId="0" fontId="51" fillId="13" borderId="0" xfId="0" applyFont="1" applyFill="1" applyBorder="1" applyAlignment="1" applyProtection="1">
      <alignment horizontal="center" vertical="center" shrinkToFit="1"/>
    </xf>
    <xf numFmtId="0" fontId="0" fillId="13" borderId="0" xfId="0" applyFill="1" applyBorder="1" applyAlignment="1" applyProtection="1">
      <alignment vertical="center"/>
    </xf>
    <xf numFmtId="0" fontId="0" fillId="13" borderId="229" xfId="0" applyFill="1" applyBorder="1" applyAlignment="1" applyProtection="1">
      <alignment horizontal="center" vertical="center"/>
    </xf>
    <xf numFmtId="0" fontId="235" fillId="13" borderId="0" xfId="0" applyFont="1" applyFill="1" applyBorder="1" applyAlignment="1" applyProtection="1">
      <alignment vertical="center"/>
    </xf>
    <xf numFmtId="0" fontId="234" fillId="13" borderId="0" xfId="0" applyFont="1" applyFill="1" applyBorder="1" applyAlignment="1" applyProtection="1">
      <alignment vertical="center"/>
    </xf>
    <xf numFmtId="0" fontId="0" fillId="13" borderId="226" xfId="0" applyFill="1" applyBorder="1" applyAlignment="1" applyProtection="1">
      <alignment horizontal="center" vertical="center"/>
    </xf>
    <xf numFmtId="0" fontId="0" fillId="13" borderId="226" xfId="0" applyFill="1" applyBorder="1" applyAlignment="1" applyProtection="1">
      <alignment vertical="center"/>
    </xf>
    <xf numFmtId="0" fontId="5" fillId="10" borderId="232" xfId="0" applyFont="1" applyFill="1" applyBorder="1" applyAlignment="1" applyProtection="1">
      <alignment horizontal="center" vertical="center"/>
    </xf>
    <xf numFmtId="0" fontId="50" fillId="10" borderId="232" xfId="0" applyFont="1" applyFill="1" applyBorder="1" applyAlignment="1" applyProtection="1">
      <alignment horizontal="center" vertical="center"/>
    </xf>
    <xf numFmtId="0" fontId="5" fillId="10" borderId="233" xfId="0" applyFont="1" applyFill="1" applyBorder="1" applyAlignment="1" applyProtection="1">
      <alignment horizontal="center" vertical="center"/>
    </xf>
    <xf numFmtId="0" fontId="0" fillId="10" borderId="37" xfId="0" applyFill="1" applyBorder="1" applyAlignment="1" applyProtection="1">
      <alignment horizontal="center" vertical="center"/>
    </xf>
    <xf numFmtId="0" fontId="0" fillId="10" borderId="237" xfId="0" applyFill="1" applyBorder="1" applyAlignment="1" applyProtection="1">
      <alignment vertical="center"/>
    </xf>
    <xf numFmtId="0" fontId="0" fillId="3" borderId="36" xfId="0" applyFill="1" applyBorder="1" applyAlignment="1" applyProtection="1">
      <alignment horizontal="center" vertical="center"/>
    </xf>
    <xf numFmtId="0" fontId="56" fillId="13" borderId="0" xfId="0" applyFont="1" applyFill="1" applyBorder="1" applyAlignment="1" applyProtection="1">
      <alignment horizontal="left" vertical="center"/>
    </xf>
    <xf numFmtId="0" fontId="137" fillId="9" borderId="0" xfId="0" applyFont="1" applyFill="1" applyAlignment="1" applyProtection="1">
      <alignment horizontal="center" vertical="center"/>
    </xf>
    <xf numFmtId="0" fontId="137" fillId="11" borderId="0" xfId="0" applyFont="1" applyFill="1" applyBorder="1" applyAlignment="1" applyProtection="1">
      <alignment horizontal="center" vertical="center"/>
      <protection locked="0"/>
    </xf>
    <xf numFmtId="0" fontId="0" fillId="10" borderId="445" xfId="0" applyFont="1" applyFill="1" applyBorder="1" applyAlignment="1">
      <alignment horizontal="center" vertical="center"/>
    </xf>
    <xf numFmtId="0" fontId="5" fillId="10" borderId="51" xfId="0" applyFont="1" applyFill="1" applyBorder="1" applyAlignment="1">
      <alignment horizontal="center" vertical="center"/>
    </xf>
    <xf numFmtId="0" fontId="0" fillId="2" borderId="39" xfId="0" applyFont="1" applyFill="1" applyBorder="1" applyAlignment="1" applyProtection="1">
      <alignment horizontal="center" vertical="center"/>
      <protection locked="0"/>
    </xf>
    <xf numFmtId="0" fontId="0" fillId="10" borderId="446" xfId="0" applyFill="1" applyBorder="1" applyAlignment="1">
      <alignment horizontal="center" vertical="center"/>
    </xf>
    <xf numFmtId="0" fontId="48" fillId="10" borderId="447" xfId="0" applyFont="1" applyFill="1" applyBorder="1" applyAlignment="1">
      <alignment horizontal="center" vertical="center"/>
    </xf>
    <xf numFmtId="0" fontId="0" fillId="2" borderId="448" xfId="0" applyFont="1" applyFill="1" applyBorder="1" applyAlignment="1" applyProtection="1">
      <alignment horizontal="center" vertical="center"/>
      <protection locked="0"/>
    </xf>
    <xf numFmtId="0" fontId="0" fillId="14" borderId="36" xfId="0" applyFont="1" applyFill="1" applyBorder="1" applyAlignment="1" applyProtection="1">
      <alignment horizontal="center" vertical="center"/>
    </xf>
    <xf numFmtId="177" fontId="0" fillId="14" borderId="36" xfId="0" applyNumberFormat="1" applyFill="1" applyBorder="1" applyAlignment="1" applyProtection="1">
      <alignment horizontal="center" vertical="center"/>
    </xf>
    <xf numFmtId="0" fontId="0" fillId="14" borderId="36" xfId="0" applyFill="1" applyBorder="1" applyAlignment="1" applyProtection="1">
      <alignment horizontal="center" vertical="center"/>
    </xf>
    <xf numFmtId="0" fontId="51" fillId="14" borderId="36" xfId="0" applyFont="1" applyFill="1" applyBorder="1" applyAlignment="1" applyProtection="1">
      <alignment horizontal="center" vertical="center" shrinkToFit="1"/>
    </xf>
    <xf numFmtId="0" fontId="0" fillId="14" borderId="36" xfId="0" applyFill="1" applyBorder="1" applyAlignment="1" applyProtection="1">
      <alignment vertical="center"/>
    </xf>
    <xf numFmtId="0" fontId="0" fillId="14" borderId="238" xfId="0" applyFill="1" applyBorder="1" applyAlignment="1" applyProtection="1">
      <alignment horizontal="center" vertical="center"/>
    </xf>
    <xf numFmtId="0" fontId="0" fillId="14" borderId="236" xfId="0" applyFont="1" applyFill="1" applyBorder="1" applyAlignment="1" applyProtection="1">
      <alignment horizontal="center" vertical="center"/>
    </xf>
    <xf numFmtId="177" fontId="0" fillId="14" borderId="236" xfId="0" applyNumberFormat="1" applyFill="1" applyBorder="1" applyAlignment="1" applyProtection="1">
      <alignment horizontal="center" vertical="center"/>
    </xf>
    <xf numFmtId="0" fontId="0" fillId="14" borderId="236" xfId="0" applyFill="1" applyBorder="1" applyAlignment="1" applyProtection="1">
      <alignment horizontal="center" vertical="center"/>
    </xf>
    <xf numFmtId="0" fontId="51" fillId="14" borderId="236" xfId="0" applyFont="1" applyFill="1" applyBorder="1" applyAlignment="1" applyProtection="1">
      <alignment horizontal="center" vertical="center" shrinkToFit="1"/>
    </xf>
    <xf numFmtId="0" fontId="0" fillId="14" borderId="236" xfId="0" applyFill="1" applyBorder="1" applyAlignment="1" applyProtection="1">
      <alignment vertical="center"/>
    </xf>
    <xf numFmtId="0" fontId="0" fillId="14" borderId="239" xfId="0" applyFill="1" applyBorder="1" applyAlignment="1" applyProtection="1">
      <alignment horizontal="center" vertical="center"/>
    </xf>
    <xf numFmtId="0" fontId="84" fillId="10" borderId="0" xfId="0" applyFont="1" applyFill="1" applyAlignment="1" applyProtection="1">
      <alignment horizontal="center" vertical="center"/>
    </xf>
    <xf numFmtId="38" fontId="18" fillId="6" borderId="441" xfId="2" applyFont="1" applyFill="1" applyBorder="1" applyAlignment="1">
      <alignment horizontal="center" vertical="center"/>
    </xf>
    <xf numFmtId="38" fontId="18" fillId="6" borderId="221" xfId="2" applyFont="1" applyFill="1" applyBorder="1" applyAlignment="1">
      <alignment horizontal="center" vertical="center"/>
    </xf>
    <xf numFmtId="0" fontId="14" fillId="0" borderId="0" xfId="0" applyFont="1" applyAlignment="1">
      <alignment horizontal="center" vertical="center"/>
    </xf>
    <xf numFmtId="0" fontId="29" fillId="6" borderId="440" xfId="0" applyFont="1" applyFill="1" applyBorder="1" applyAlignment="1" applyProtection="1">
      <alignment horizontal="center" vertical="center"/>
    </xf>
    <xf numFmtId="0" fontId="29" fillId="6" borderId="200" xfId="0" applyFont="1" applyFill="1" applyBorder="1" applyAlignment="1" applyProtection="1">
      <alignment horizontal="center" vertical="center"/>
    </xf>
    <xf numFmtId="0" fontId="51" fillId="0" borderId="0" xfId="0" applyFont="1" applyAlignment="1">
      <alignment horizontal="center" textRotation="255"/>
    </xf>
    <xf numFmtId="0" fontId="14" fillId="0" borderId="0" xfId="0" applyFont="1" applyAlignment="1">
      <alignment horizontal="center" vertical="center" textRotation="255"/>
    </xf>
    <xf numFmtId="38" fontId="18" fillId="6" borderId="439" xfId="2" applyFont="1" applyFill="1" applyBorder="1" applyAlignment="1">
      <alignment horizontal="center" vertical="center"/>
    </xf>
    <xf numFmtId="38" fontId="18" fillId="6" borderId="200" xfId="2" applyFont="1" applyFill="1" applyBorder="1" applyAlignment="1">
      <alignment horizontal="center" vertical="center"/>
    </xf>
    <xf numFmtId="0" fontId="0" fillId="0" borderId="0" xfId="0"/>
    <xf numFmtId="0" fontId="0" fillId="0" borderId="0" xfId="0" applyAlignment="1">
      <alignment vertical="center"/>
    </xf>
    <xf numFmtId="0" fontId="95" fillId="0" borderId="0" xfId="0" applyFont="1" applyAlignment="1">
      <alignment vertical="center"/>
    </xf>
    <xf numFmtId="0" fontId="95" fillId="0" borderId="0" xfId="0" applyFont="1" applyAlignment="1">
      <alignment horizontal="left" vertical="center"/>
    </xf>
    <xf numFmtId="0" fontId="51" fillId="0" borderId="0" xfId="0" applyFont="1" applyAlignment="1">
      <alignment vertical="center"/>
    </xf>
    <xf numFmtId="0" fontId="0" fillId="0" borderId="0" xfId="0" applyFont="1" applyAlignment="1">
      <alignment vertical="center"/>
    </xf>
    <xf numFmtId="0" fontId="0" fillId="0" borderId="449" xfId="0" applyBorder="1"/>
    <xf numFmtId="0" fontId="241" fillId="0" borderId="0" xfId="0" applyFont="1" applyAlignment="1">
      <alignment horizontal="left" vertical="center"/>
    </xf>
    <xf numFmtId="0" fontId="0" fillId="0" borderId="0" xfId="0" applyFont="1" applyAlignment="1">
      <alignment horizontal="left" vertical="center"/>
    </xf>
    <xf numFmtId="0" fontId="51" fillId="0" borderId="0" xfId="0" applyFont="1" applyAlignment="1">
      <alignment horizontal="left" vertical="center"/>
    </xf>
    <xf numFmtId="0" fontId="239" fillId="0" borderId="0" xfId="0" applyFont="1" applyAlignment="1">
      <alignment vertical="center" wrapText="1"/>
    </xf>
    <xf numFmtId="0" fontId="0" fillId="0" borderId="449" xfId="0" applyBorder="1" applyAlignment="1">
      <alignment horizontal="center" vertical="center"/>
    </xf>
    <xf numFmtId="0" fontId="56" fillId="20" borderId="49" xfId="0" applyFont="1" applyFill="1" applyBorder="1" applyAlignment="1">
      <alignment horizontal="center" vertical="center"/>
    </xf>
    <xf numFmtId="0" fontId="56" fillId="20" borderId="349" xfId="0" applyFont="1" applyFill="1" applyBorder="1" applyAlignment="1">
      <alignment horizontal="center" vertical="center"/>
    </xf>
    <xf numFmtId="0" fontId="56" fillId="20" borderId="320" xfId="0" applyFont="1" applyFill="1" applyBorder="1" applyAlignment="1">
      <alignment horizontal="center" vertical="center"/>
    </xf>
    <xf numFmtId="0" fontId="56" fillId="0" borderId="0" xfId="0" applyFont="1" applyAlignment="1">
      <alignment horizontal="center" vertical="center" wrapText="1"/>
    </xf>
    <xf numFmtId="0" fontId="3" fillId="3" borderId="0" xfId="0" applyFont="1" applyFill="1" applyBorder="1" applyAlignment="1" applyProtection="1">
      <alignment horizontal="center" vertical="center"/>
      <protection locked="0"/>
    </xf>
    <xf numFmtId="0" fontId="3" fillId="0" borderId="0" xfId="0" applyFont="1" applyAlignment="1">
      <alignment horizontal="center" vertical="center"/>
    </xf>
    <xf numFmtId="0" fontId="2" fillId="20" borderId="49" xfId="0" applyFont="1" applyFill="1" applyBorder="1" applyAlignment="1" applyProtection="1">
      <alignment horizontal="center" vertical="center"/>
    </xf>
    <xf numFmtId="0" fontId="2" fillId="20" borderId="349" xfId="0" applyFont="1" applyFill="1" applyBorder="1" applyAlignment="1" applyProtection="1">
      <alignment horizontal="center" vertical="center"/>
    </xf>
    <xf numFmtId="0" fontId="2" fillId="20" borderId="320" xfId="0" applyFont="1" applyFill="1" applyBorder="1" applyAlignment="1" applyProtection="1">
      <alignment horizontal="center" vertical="center"/>
    </xf>
    <xf numFmtId="0" fontId="18" fillId="10" borderId="36" xfId="0" applyNumberFormat="1" applyFont="1" applyFill="1" applyBorder="1" applyAlignment="1">
      <alignment horizontal="center" vertical="center"/>
    </xf>
    <xf numFmtId="38" fontId="18" fillId="13" borderId="349" xfId="2" applyFont="1" applyFill="1" applyBorder="1" applyAlignment="1" applyProtection="1">
      <alignment vertical="center"/>
    </xf>
    <xf numFmtId="38" fontId="18" fillId="13" borderId="320" xfId="2" applyFont="1" applyFill="1" applyBorder="1" applyAlignment="1" applyProtection="1">
      <alignment vertical="center"/>
    </xf>
    <xf numFmtId="0" fontId="5" fillId="10" borderId="39" xfId="0" applyFont="1" applyFill="1" applyBorder="1" applyAlignment="1" applyProtection="1">
      <alignment horizontal="center" vertical="center"/>
    </xf>
    <xf numFmtId="49" fontId="34" fillId="0" borderId="0" xfId="3" quotePrefix="1" applyNumberFormat="1" applyFont="1" applyAlignment="1">
      <alignment vertical="top"/>
    </xf>
    <xf numFmtId="0" fontId="18" fillId="10" borderId="215" xfId="3" applyNumberFormat="1" applyFont="1" applyFill="1" applyBorder="1" applyAlignment="1">
      <alignment horizontal="center" vertical="center" wrapText="1"/>
    </xf>
    <xf numFmtId="0" fontId="18" fillId="10" borderId="36" xfId="3" applyNumberFormat="1" applyFont="1" applyFill="1" applyBorder="1" applyAlignment="1">
      <alignment horizontal="center" vertical="center" wrapText="1"/>
    </xf>
    <xf numFmtId="0" fontId="53" fillId="20" borderId="49" xfId="0" applyFont="1" applyFill="1" applyBorder="1" applyAlignment="1" applyProtection="1">
      <alignment horizontal="center" vertical="center"/>
    </xf>
    <xf numFmtId="0" fontId="53" fillId="20" borderId="349" xfId="0" applyFont="1" applyFill="1" applyBorder="1" applyAlignment="1" applyProtection="1">
      <alignment horizontal="center" vertical="center"/>
    </xf>
    <xf numFmtId="0" fontId="53" fillId="20" borderId="349" xfId="0" applyFont="1" applyFill="1" applyBorder="1" applyAlignment="1" applyProtection="1">
      <alignment vertical="center"/>
    </xf>
    <xf numFmtId="0" fontId="53" fillId="20" borderId="48" xfId="0" applyFont="1" applyFill="1" applyBorder="1" applyAlignment="1" applyProtection="1">
      <alignment horizontal="center" vertical="center"/>
    </xf>
    <xf numFmtId="0" fontId="53" fillId="20" borderId="66" xfId="0" applyFont="1" applyFill="1" applyBorder="1" applyAlignment="1" applyProtection="1">
      <alignment horizontal="center" vertical="center"/>
    </xf>
    <xf numFmtId="0" fontId="53" fillId="13" borderId="66" xfId="0" applyFont="1" applyFill="1" applyBorder="1" applyAlignment="1" applyProtection="1">
      <alignment horizontal="center" vertical="center"/>
    </xf>
    <xf numFmtId="0" fontId="53" fillId="13" borderId="66" xfId="0" applyFont="1" applyFill="1" applyBorder="1" applyAlignment="1" applyProtection="1">
      <alignment vertical="center"/>
    </xf>
    <xf numFmtId="0" fontId="251" fillId="0" borderId="0" xfId="0" applyFont="1"/>
    <xf numFmtId="0" fontId="252" fillId="0" borderId="0" xfId="0" applyFont="1" applyAlignment="1">
      <alignment horizontal="center" vertical="center"/>
    </xf>
    <xf numFmtId="0" fontId="251" fillId="0" borderId="0" xfId="0" applyFont="1" applyAlignment="1">
      <alignment vertical="top"/>
    </xf>
    <xf numFmtId="0" fontId="29" fillId="6" borderId="442" xfId="0" applyFont="1" applyFill="1" applyBorder="1" applyAlignment="1" applyProtection="1">
      <alignment horizontal="center" vertical="center"/>
    </xf>
    <xf numFmtId="38" fontId="18" fillId="6" borderId="442" xfId="2" applyFont="1" applyFill="1" applyBorder="1" applyAlignment="1">
      <alignment vertical="center"/>
    </xf>
    <xf numFmtId="38" fontId="18" fillId="3" borderId="454" xfId="2" applyFont="1" applyFill="1" applyBorder="1" applyAlignment="1" applyProtection="1">
      <alignment vertical="center"/>
    </xf>
    <xf numFmtId="0" fontId="53" fillId="20" borderId="453" xfId="0" applyFont="1" applyFill="1" applyBorder="1" applyAlignment="1" applyProtection="1">
      <alignment horizontal="center" vertical="center"/>
    </xf>
    <xf numFmtId="0" fontId="3" fillId="0" borderId="0" xfId="0" applyFont="1" applyAlignment="1">
      <alignment horizontal="left" vertical="center"/>
    </xf>
    <xf numFmtId="0" fontId="253" fillId="0" borderId="0" xfId="0" applyFont="1" applyBorder="1" applyAlignment="1">
      <alignment vertical="center"/>
    </xf>
    <xf numFmtId="0" fontId="190" fillId="0" borderId="0" xfId="0" applyFont="1" applyBorder="1" applyAlignment="1"/>
    <xf numFmtId="0" fontId="51" fillId="0" borderId="0" xfId="0" applyFont="1" applyAlignment="1">
      <alignment horizontal="left"/>
    </xf>
    <xf numFmtId="0" fontId="5" fillId="9" borderId="0" xfId="0" applyFont="1" applyFill="1" applyAlignment="1" applyProtection="1">
      <alignment horizontal="center" vertical="center"/>
    </xf>
    <xf numFmtId="0" fontId="51" fillId="0" borderId="0" xfId="0" applyFont="1" applyAlignment="1">
      <alignment vertical="center"/>
    </xf>
    <xf numFmtId="0" fontId="0" fillId="0" borderId="0" xfId="0" applyAlignment="1">
      <alignment horizontal="center" vertical="center"/>
    </xf>
    <xf numFmtId="0" fontId="0" fillId="0" borderId="0" xfId="0"/>
    <xf numFmtId="0" fontId="0" fillId="0" borderId="0" xfId="0" applyAlignment="1">
      <alignment vertical="center"/>
    </xf>
    <xf numFmtId="0" fontId="51" fillId="14" borderId="36" xfId="0" applyFont="1" applyFill="1" applyBorder="1" applyAlignment="1" applyProtection="1">
      <alignment horizontal="center" vertical="center"/>
    </xf>
    <xf numFmtId="0" fontId="51" fillId="14" borderId="236" xfId="0" applyFont="1" applyFill="1" applyBorder="1" applyAlignment="1" applyProtection="1">
      <alignment horizontal="center" vertical="center"/>
    </xf>
    <xf numFmtId="0" fontId="5" fillId="0" borderId="0" xfId="0" applyFont="1" applyAlignment="1">
      <alignment vertical="center"/>
    </xf>
    <xf numFmtId="0" fontId="0" fillId="0" borderId="0" xfId="0" applyAlignment="1">
      <alignment horizontal="right" vertical="center"/>
    </xf>
    <xf numFmtId="0" fontId="250" fillId="0" borderId="0" xfId="0" applyFont="1" applyAlignment="1">
      <alignment vertical="center"/>
    </xf>
    <xf numFmtId="0" fontId="239" fillId="0" borderId="0" xfId="0" applyFont="1" applyAlignment="1">
      <alignment vertical="center"/>
    </xf>
    <xf numFmtId="0" fontId="259" fillId="0" borderId="0" xfId="0" applyFont="1" applyAlignment="1">
      <alignment vertical="center"/>
    </xf>
    <xf numFmtId="0" fontId="258" fillId="0" borderId="0" xfId="0" applyFont="1" applyAlignment="1">
      <alignment vertical="center"/>
    </xf>
    <xf numFmtId="0" fontId="257" fillId="0" borderId="0" xfId="0" applyFont="1" applyFill="1" applyAlignment="1">
      <alignment vertical="center"/>
    </xf>
    <xf numFmtId="0" fontId="0" fillId="0" borderId="0" xfId="0" applyFill="1" applyAlignment="1">
      <alignment vertical="center"/>
    </xf>
    <xf numFmtId="0" fontId="51" fillId="0" borderId="0" xfId="0" applyFont="1" applyFill="1" applyAlignment="1">
      <alignment vertical="center"/>
    </xf>
    <xf numFmtId="0" fontId="0" fillId="0" borderId="0" xfId="0" applyFont="1" applyFill="1" applyAlignment="1">
      <alignment vertical="center"/>
    </xf>
    <xf numFmtId="0" fontId="51" fillId="0" borderId="0" xfId="0" applyFont="1" applyAlignment="1"/>
    <xf numFmtId="0" fontId="5" fillId="0" borderId="0" xfId="0" applyFont="1" applyAlignment="1">
      <alignment horizontal="right" vertical="center"/>
    </xf>
    <xf numFmtId="0" fontId="0" fillId="22" borderId="0" xfId="0" applyFill="1" applyAlignment="1">
      <alignment vertical="center"/>
    </xf>
    <xf numFmtId="0" fontId="0" fillId="11" borderId="0" xfId="0" applyFill="1" applyAlignment="1">
      <alignment vertical="center"/>
    </xf>
    <xf numFmtId="0" fontId="0" fillId="7" borderId="0" xfId="0" applyFill="1" applyAlignment="1">
      <alignment vertical="center"/>
    </xf>
    <xf numFmtId="0" fontId="0" fillId="6" borderId="0" xfId="0" applyFill="1" applyAlignment="1">
      <alignment vertical="center"/>
    </xf>
    <xf numFmtId="0" fontId="53" fillId="20" borderId="0" xfId="0" applyFont="1" applyFill="1" applyBorder="1" applyAlignment="1" applyProtection="1">
      <alignment horizontal="center" vertical="center"/>
    </xf>
    <xf numFmtId="49" fontId="5" fillId="0" borderId="0" xfId="0" applyNumberFormat="1" applyFont="1" applyAlignment="1">
      <alignment vertical="center"/>
    </xf>
    <xf numFmtId="49" fontId="0" fillId="0" borderId="0" xfId="0" applyNumberFormat="1" applyAlignment="1">
      <alignment horizontal="center" vertical="center"/>
    </xf>
    <xf numFmtId="49" fontId="0" fillId="0" borderId="0" xfId="0" applyNumberFormat="1" applyAlignment="1">
      <alignment vertical="center"/>
    </xf>
    <xf numFmtId="49" fontId="51" fillId="0" borderId="0" xfId="0" applyNumberFormat="1" applyFont="1" applyAlignment="1">
      <alignment vertical="center"/>
    </xf>
    <xf numFmtId="49" fontId="243" fillId="0" borderId="0" xfId="0" applyNumberFormat="1" applyFont="1" applyAlignment="1">
      <alignment vertical="center"/>
    </xf>
    <xf numFmtId="49" fontId="260" fillId="0" borderId="0" xfId="0" applyNumberFormat="1" applyFont="1" applyAlignment="1">
      <alignment vertical="center"/>
    </xf>
    <xf numFmtId="0" fontId="261" fillId="0" borderId="0" xfId="0" applyFont="1" applyAlignment="1">
      <alignment vertical="center"/>
    </xf>
    <xf numFmtId="0" fontId="264" fillId="0" borderId="0" xfId="0" applyFont="1" applyAlignment="1">
      <alignment vertical="center"/>
    </xf>
    <xf numFmtId="0" fontId="0" fillId="0" borderId="0" xfId="0" applyAlignment="1">
      <alignment vertical="top"/>
    </xf>
    <xf numFmtId="0" fontId="8" fillId="0" borderId="213" xfId="0" applyFont="1" applyBorder="1" applyAlignment="1">
      <alignment horizontal="center" vertical="center"/>
    </xf>
    <xf numFmtId="0" fontId="0" fillId="0" borderId="0" xfId="0" applyAlignment="1">
      <alignment vertical="center"/>
    </xf>
    <xf numFmtId="0" fontId="148" fillId="0" borderId="0" xfId="10" applyAlignment="1">
      <alignment vertical="top"/>
    </xf>
    <xf numFmtId="38" fontId="34" fillId="11" borderId="32" xfId="2" applyFont="1" applyFill="1" applyBorder="1" applyAlignment="1" applyProtection="1">
      <alignment horizontal="right" vertical="center" shrinkToFit="1"/>
      <protection locked="0"/>
    </xf>
    <xf numFmtId="38" fontId="34" fillId="6" borderId="32" xfId="0" applyNumberFormat="1" applyFont="1" applyFill="1" applyBorder="1" applyAlignment="1">
      <alignment vertical="center" shrinkToFit="1"/>
    </xf>
    <xf numFmtId="38" fontId="34" fillId="6" borderId="281" xfId="2" applyFont="1" applyFill="1" applyBorder="1" applyAlignment="1">
      <alignmen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03" fillId="0" borderId="2" xfId="0" applyNumberFormat="1" applyFont="1" applyBorder="1" applyAlignment="1">
      <alignment vertical="top"/>
    </xf>
    <xf numFmtId="0" fontId="181" fillId="0" borderId="0" xfId="0" applyFont="1" applyBorder="1" applyAlignment="1">
      <alignment horizontal="righ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83" fillId="0" borderId="0" xfId="0" applyFont="1" applyBorder="1" applyAlignment="1">
      <alignment vertical="center"/>
    </xf>
    <xf numFmtId="0" fontId="148" fillId="0" borderId="0" xfId="10" applyFill="1" applyAlignment="1">
      <alignment vertical="center"/>
    </xf>
    <xf numFmtId="0" fontId="265" fillId="0" borderId="0" xfId="10" applyNumberFormat="1" applyFont="1" applyFill="1"/>
    <xf numFmtId="0" fontId="0" fillId="0" borderId="95" xfId="0" applyNumberFormat="1" applyFill="1" applyBorder="1" applyAlignment="1" applyProtection="1">
      <alignment horizontal="center" vertical="center" shrinkToFit="1"/>
    </xf>
    <xf numFmtId="0" fontId="0" fillId="0" borderId="351" xfId="0" applyNumberFormat="1" applyFill="1" applyBorder="1" applyAlignment="1" applyProtection="1">
      <alignment horizontal="center" vertical="center" shrinkToFit="1"/>
    </xf>
    <xf numFmtId="0" fontId="0" fillId="0" borderId="114" xfId="0" applyNumberFormat="1" applyFill="1" applyBorder="1" applyAlignment="1" applyProtection="1">
      <alignment horizontal="center" vertical="center" shrinkToFit="1"/>
    </xf>
    <xf numFmtId="0" fontId="0" fillId="0" borderId="113" xfId="0" applyNumberFormat="1" applyFill="1" applyBorder="1" applyAlignment="1" applyProtection="1">
      <alignment horizontal="center" vertical="center" shrinkToFit="1"/>
    </xf>
    <xf numFmtId="0" fontId="9" fillId="0" borderId="95" xfId="0" applyNumberFormat="1" applyFont="1" applyFill="1" applyBorder="1" applyAlignment="1">
      <alignment wrapText="1"/>
    </xf>
    <xf numFmtId="0" fontId="2" fillId="0" borderId="0" xfId="0" applyNumberFormat="1" applyFont="1" applyBorder="1" applyAlignment="1">
      <alignment vertical="top"/>
    </xf>
    <xf numFmtId="0" fontId="2" fillId="0" borderId="5" xfId="0" applyNumberFormat="1" applyFont="1" applyBorder="1" applyAlignment="1">
      <alignment vertical="top"/>
    </xf>
    <xf numFmtId="0" fontId="103" fillId="0" borderId="5" xfId="0" applyNumberFormat="1" applyFont="1" applyBorder="1" applyAlignment="1">
      <alignment vertical="top"/>
    </xf>
    <xf numFmtId="0" fontId="11" fillId="0" borderId="213" xfId="0" applyNumberFormat="1" applyFont="1" applyFill="1" applyBorder="1" applyAlignment="1">
      <alignment vertical="center" wrapText="1"/>
    </xf>
    <xf numFmtId="0" fontId="103" fillId="0" borderId="113" xfId="0" applyNumberFormat="1" applyFont="1" applyBorder="1" applyAlignment="1">
      <alignment vertical="top"/>
    </xf>
    <xf numFmtId="0" fontId="193" fillId="0" borderId="80" xfId="0" applyFont="1" applyBorder="1" applyAlignment="1">
      <alignment vertical="center"/>
    </xf>
    <xf numFmtId="0" fontId="206" fillId="0" borderId="80" xfId="0" applyFont="1" applyBorder="1" applyAlignment="1">
      <alignment vertical="center"/>
    </xf>
    <xf numFmtId="0" fontId="185" fillId="0" borderId="113" xfId="0" applyFont="1" applyBorder="1" applyAlignment="1">
      <alignment vertical="center"/>
    </xf>
    <xf numFmtId="0" fontId="185" fillId="0" borderId="0" xfId="0" applyFont="1" applyBorder="1" applyAlignment="1">
      <alignment vertical="center"/>
    </xf>
    <xf numFmtId="0" fontId="187" fillId="0" borderId="0" xfId="0" applyFont="1" applyFill="1" applyBorder="1" applyAlignment="1">
      <alignment vertical="center"/>
    </xf>
    <xf numFmtId="0" fontId="209" fillId="0" borderId="0" xfId="0" applyFont="1" applyFill="1" applyAlignment="1">
      <alignment horizontal="center" vertical="center"/>
    </xf>
    <xf numFmtId="0" fontId="18" fillId="0" borderId="0" xfId="0" applyFont="1" applyFill="1" applyAlignment="1">
      <alignment horizontal="center" vertical="center"/>
    </xf>
    <xf numFmtId="193" fontId="6" fillId="0" borderId="152" xfId="0" applyNumberFormat="1" applyFont="1" applyFill="1" applyBorder="1" applyAlignment="1" applyProtection="1">
      <alignment vertical="center"/>
      <protection locked="0"/>
    </xf>
    <xf numFmtId="0" fontId="8" fillId="0" borderId="0" xfId="0" applyFont="1" applyBorder="1" applyAlignment="1">
      <alignment vertical="center"/>
    </xf>
    <xf numFmtId="0" fontId="8" fillId="0" borderId="0" xfId="0" applyNumberFormat="1" applyFont="1" applyFill="1" applyBorder="1" applyAlignment="1">
      <alignment vertical="center" textRotation="255"/>
    </xf>
    <xf numFmtId="0" fontId="8" fillId="0" borderId="95" xfId="0" applyNumberFormat="1" applyFont="1" applyFill="1" applyBorder="1" applyAlignment="1">
      <alignment vertical="center" textRotation="255"/>
    </xf>
    <xf numFmtId="0" fontId="8" fillId="0" borderId="2" xfId="0" applyNumberFormat="1" applyFont="1" applyFill="1" applyBorder="1" applyAlignment="1">
      <alignment vertical="center" textRotation="255"/>
    </xf>
    <xf numFmtId="0" fontId="8" fillId="0" borderId="15" xfId="0" applyNumberFormat="1" applyFont="1" applyFill="1" applyBorder="1" applyAlignment="1">
      <alignment vertical="center" textRotation="255"/>
    </xf>
    <xf numFmtId="0" fontId="8" fillId="0" borderId="7" xfId="0" applyNumberFormat="1" applyFont="1" applyFill="1" applyBorder="1" applyAlignment="1">
      <alignment vertical="center" textRotation="255"/>
    </xf>
    <xf numFmtId="0" fontId="8" fillId="0" borderId="213" xfId="0" applyFont="1" applyBorder="1" applyAlignment="1">
      <alignment horizontal="center" vertical="center"/>
    </xf>
    <xf numFmtId="0" fontId="65" fillId="0" borderId="77" xfId="5" applyNumberFormat="1" applyFont="1" applyBorder="1" applyAlignment="1" applyProtection="1">
      <alignment vertical="distributed" textRotation="255"/>
    </xf>
    <xf numFmtId="0" fontId="8" fillId="0" borderId="205" xfId="0" applyFont="1" applyBorder="1" applyAlignment="1">
      <alignment horizontal="center" vertical="center"/>
    </xf>
    <xf numFmtId="0" fontId="18"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Alignment="1">
      <alignment horizontal="right" vertical="center"/>
    </xf>
    <xf numFmtId="0" fontId="8"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horizontal="distributed" vertical="center"/>
    </xf>
    <xf numFmtId="0" fontId="8" fillId="0" borderId="97" xfId="0" applyFont="1" applyBorder="1" applyAlignment="1">
      <alignment vertical="center"/>
    </xf>
    <xf numFmtId="0" fontId="24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vertical="center"/>
    </xf>
    <xf numFmtId="0" fontId="8" fillId="0" borderId="280" xfId="0" applyFont="1" applyBorder="1" applyAlignment="1">
      <alignment vertical="center"/>
    </xf>
    <xf numFmtId="0" fontId="13" fillId="0" borderId="0" xfId="0" applyFont="1" applyAlignment="1">
      <alignment vertical="center"/>
    </xf>
    <xf numFmtId="0" fontId="8" fillId="0" borderId="0" xfId="0" applyFont="1" applyAlignment="1">
      <alignment vertical="center"/>
    </xf>
    <xf numFmtId="0" fontId="8" fillId="0" borderId="205" xfId="0" applyFont="1" applyBorder="1" applyAlignment="1">
      <alignment vertical="center"/>
    </xf>
    <xf numFmtId="0" fontId="20" fillId="0" borderId="0" xfId="0" applyFont="1" applyAlignment="1">
      <alignment vertical="top"/>
    </xf>
    <xf numFmtId="0" fontId="14" fillId="0" borderId="0" xfId="0" applyFont="1" applyAlignment="1">
      <alignment horizontal="center" vertical="center"/>
    </xf>
    <xf numFmtId="0" fontId="6" fillId="0" borderId="0" xfId="0" applyFont="1" applyAlignment="1">
      <alignment vertical="center"/>
    </xf>
    <xf numFmtId="0" fontId="136" fillId="0" borderId="0" xfId="0" applyFont="1" applyAlignment="1">
      <alignment horizontal="center" vertical="center"/>
    </xf>
    <xf numFmtId="0" fontId="8" fillId="0" borderId="278" xfId="0" applyFont="1" applyBorder="1" applyAlignment="1">
      <alignment vertical="center"/>
    </xf>
    <xf numFmtId="0" fontId="8" fillId="0" borderId="279" xfId="0" applyFont="1" applyBorder="1" applyAlignment="1">
      <alignment vertical="center"/>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20" fillId="0" borderId="109" xfId="0" applyFont="1" applyBorder="1" applyAlignment="1">
      <alignment vertical="center"/>
    </xf>
    <xf numFmtId="0" fontId="20" fillId="0" borderId="0" xfId="0" applyFont="1" applyAlignment="1">
      <alignment horizontal="distributed" vertical="center"/>
    </xf>
    <xf numFmtId="0" fontId="20" fillId="0" borderId="0" xfId="0" applyFont="1" applyAlignment="1">
      <alignment horizontal="center" vertical="center"/>
    </xf>
    <xf numFmtId="0" fontId="34" fillId="0" borderId="0" xfId="0" applyFont="1" applyFill="1" applyAlignment="1">
      <alignment horizontal="center" vertical="center"/>
    </xf>
    <xf numFmtId="0" fontId="131" fillId="0" borderId="205" xfId="0" applyFont="1" applyBorder="1" applyAlignment="1">
      <alignment vertical="center"/>
    </xf>
    <xf numFmtId="0" fontId="79" fillId="0" borderId="0" xfId="0" applyNumberFormat="1" applyFont="1" applyAlignment="1">
      <alignment horizontal="center" vertical="center" shrinkToFit="1"/>
    </xf>
    <xf numFmtId="0" fontId="97" fillId="0" borderId="0" xfId="0" applyFont="1" applyAlignment="1">
      <alignment vertical="top" textRotation="255"/>
    </xf>
    <xf numFmtId="0" fontId="20" fillId="0" borderId="0" xfId="0" applyFont="1" applyAlignment="1">
      <alignment horizontal="distributed" vertical="top"/>
    </xf>
    <xf numFmtId="0" fontId="8" fillId="11" borderId="109" xfId="0" applyFont="1" applyFill="1" applyBorder="1" applyAlignment="1" applyProtection="1">
      <alignment horizontal="center" vertical="center" shrinkToFit="1"/>
      <protection locked="0"/>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38" fontId="34" fillId="6" borderId="279" xfId="2" applyFont="1" applyFill="1" applyBorder="1" applyAlignment="1">
      <alignment vertical="center"/>
    </xf>
    <xf numFmtId="49" fontId="8" fillId="7" borderId="275" xfId="0" applyNumberFormat="1" applyFont="1" applyFill="1" applyBorder="1" applyAlignment="1" applyProtection="1">
      <alignment horizontal="center" vertical="center"/>
      <protection locked="0"/>
    </xf>
    <xf numFmtId="49" fontId="8" fillId="7" borderId="274" xfId="0" applyNumberFormat="1" applyFont="1" applyFill="1" applyBorder="1" applyAlignment="1" applyProtection="1">
      <alignment horizontal="center"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8" fillId="0" borderId="109" xfId="0" applyFont="1" applyBorder="1" applyAlignment="1">
      <alignment vertical="top"/>
    </xf>
    <xf numFmtId="0" fontId="8" fillId="0" borderId="104" xfId="0" applyFont="1" applyBorder="1" applyAlignment="1">
      <alignment vertical="top"/>
    </xf>
    <xf numFmtId="0" fontId="8" fillId="0" borderId="105" xfId="0" applyFont="1" applyBorder="1" applyAlignment="1">
      <alignment vertical="top"/>
    </xf>
    <xf numFmtId="0" fontId="69" fillId="0" borderId="0" xfId="5" applyNumberFormat="1" applyFont="1">
      <alignment vertical="center"/>
    </xf>
    <xf numFmtId="0" fontId="62" fillId="0" borderId="75" xfId="5" applyNumberFormat="1" applyFont="1" applyBorder="1" applyProtection="1">
      <alignment vertical="center"/>
    </xf>
    <xf numFmtId="0" fontId="49" fillId="0" borderId="0" xfId="5" applyNumberFormat="1" applyFont="1" applyBorder="1" applyAlignment="1" applyProtection="1">
      <alignment horizontal="center" vertical="top"/>
    </xf>
    <xf numFmtId="0" fontId="8" fillId="0" borderId="113" xfId="0" applyNumberFormat="1" applyFont="1" applyFill="1" applyBorder="1" applyAlignment="1">
      <alignment vertical="center" textRotation="255"/>
    </xf>
    <xf numFmtId="0" fontId="2" fillId="0" borderId="0" xfId="0" applyNumberFormat="1" applyFont="1" applyFill="1"/>
    <xf numFmtId="0" fontId="6" fillId="0" borderId="351" xfId="0" applyNumberFormat="1" applyFont="1" applyFill="1" applyBorder="1" applyAlignment="1">
      <alignment textRotation="255"/>
    </xf>
    <xf numFmtId="0" fontId="0" fillId="0" borderId="114" xfId="0" applyNumberFormat="1" applyFill="1" applyBorder="1"/>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0" borderId="0" xfId="4" applyNumberFormat="1" applyFont="1" applyBorder="1" applyAlignment="1">
      <alignment vertical="top" textRotation="255"/>
    </xf>
    <xf numFmtId="0" fontId="267" fillId="0" borderId="0" xfId="0" applyNumberFormat="1" applyFont="1" applyAlignment="1">
      <alignment horizontal="center" vertical="center"/>
    </xf>
    <xf numFmtId="0" fontId="20" fillId="0" borderId="279" xfId="0" applyFont="1" applyBorder="1" applyAlignment="1">
      <alignment vertical="top"/>
    </xf>
    <xf numFmtId="0" fontId="8" fillId="0" borderId="0" xfId="0" applyFont="1" applyFill="1" applyBorder="1" applyAlignment="1">
      <alignment vertical="center" wrapText="1"/>
    </xf>
    <xf numFmtId="0" fontId="18" fillId="0" borderId="0" xfId="0" applyFont="1" applyAlignment="1">
      <alignment horizontal="center" vertical="center"/>
    </xf>
    <xf numFmtId="0" fontId="8" fillId="0" borderId="0" xfId="0" applyFont="1" applyBorder="1" applyAlignment="1">
      <alignment horizontal="center" vertical="center"/>
    </xf>
    <xf numFmtId="0" fontId="211" fillId="0" borderId="0" xfId="0" applyFont="1" applyAlignment="1">
      <alignment vertical="center" textRotation="255"/>
    </xf>
    <xf numFmtId="0" fontId="215" fillId="0" borderId="0" xfId="0" applyFont="1" applyBorder="1" applyAlignment="1">
      <alignment vertical="center"/>
    </xf>
    <xf numFmtId="0" fontId="225" fillId="0" borderId="0" xfId="0" applyFont="1" applyBorder="1" applyAlignment="1">
      <alignment horizontal="center" vertical="center" wrapText="1"/>
    </xf>
    <xf numFmtId="0" fontId="212" fillId="0" borderId="0" xfId="0" applyFont="1" applyAlignment="1">
      <alignment vertical="top" textRotation="255" wrapText="1" indent="1"/>
    </xf>
    <xf numFmtId="0" fontId="8" fillId="0" borderId="0" xfId="0" applyFont="1" applyAlignment="1">
      <alignment vertical="center"/>
    </xf>
    <xf numFmtId="38" fontId="18" fillId="23" borderId="349" xfId="2" applyFont="1" applyFill="1" applyBorder="1" applyAlignment="1" applyProtection="1">
      <alignment vertical="center"/>
    </xf>
    <xf numFmtId="38" fontId="18" fillId="23" borderId="49" xfId="2" applyFont="1" applyFill="1" applyBorder="1" applyAlignment="1" applyProtection="1">
      <alignment vertical="center"/>
    </xf>
    <xf numFmtId="0" fontId="8" fillId="0" borderId="104" xfId="0" applyFont="1" applyBorder="1" applyAlignment="1">
      <alignment horizontal="center" vertical="center"/>
    </xf>
    <xf numFmtId="0" fontId="217" fillId="0" borderId="0" xfId="0" applyFont="1" applyBorder="1" applyAlignment="1">
      <alignment horizontal="center" vertical="distributed" textRotation="255" indent="3"/>
    </xf>
    <xf numFmtId="0" fontId="215" fillId="0" borderId="0" xfId="0" applyFont="1" applyBorder="1" applyAlignment="1">
      <alignment horizontal="center" vertical="center"/>
    </xf>
    <xf numFmtId="0" fontId="218" fillId="0" borderId="0" xfId="0" applyFont="1" applyBorder="1" applyAlignment="1">
      <alignment horizontal="center" vertical="center"/>
    </xf>
    <xf numFmtId="0" fontId="230" fillId="0" borderId="0" xfId="0" applyFont="1" applyBorder="1" applyAlignment="1">
      <alignment horizontal="center" vertical="center"/>
    </xf>
    <xf numFmtId="0" fontId="5" fillId="0" borderId="0" xfId="0" applyFont="1" applyBorder="1" applyAlignment="1">
      <alignment horizontal="center" vertical="center"/>
    </xf>
    <xf numFmtId="0" fontId="272" fillId="0" borderId="0" xfId="0" applyFont="1" applyAlignment="1">
      <alignment vertical="center" shrinkToFit="1"/>
    </xf>
    <xf numFmtId="0" fontId="211" fillId="0" borderId="0" xfId="0" applyFont="1" applyAlignment="1">
      <alignment vertical="distributed" textRotation="255" shrinkToFit="1"/>
    </xf>
    <xf numFmtId="38" fontId="22" fillId="0" borderId="0" xfId="2" applyFont="1" applyFill="1" applyBorder="1" applyAlignment="1">
      <alignment vertical="center"/>
    </xf>
    <xf numFmtId="0" fontId="20" fillId="0" borderId="278" xfId="0" applyFont="1" applyBorder="1" applyAlignment="1">
      <alignment horizontal="center" vertical="center"/>
    </xf>
    <xf numFmtId="0" fontId="34" fillId="0" borderId="0" xfId="0" applyFont="1" applyAlignment="1">
      <alignment horizontal="distributed" vertical="center"/>
    </xf>
    <xf numFmtId="0" fontId="34"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34" fillId="0" borderId="0" xfId="0" applyFont="1" applyAlignment="1">
      <alignment vertical="center"/>
    </xf>
    <xf numFmtId="0" fontId="20" fillId="0" borderId="0" xfId="0" applyFont="1" applyBorder="1" applyAlignment="1">
      <alignment horizontal="center" vertical="center"/>
    </xf>
    <xf numFmtId="0" fontId="71" fillId="0" borderId="0" xfId="6" applyNumberFormat="1" applyFont="1" applyBorder="1" applyAlignment="1" applyProtection="1">
      <alignment vertical="top" textRotation="255"/>
    </xf>
    <xf numFmtId="0" fontId="0" fillId="0" borderId="0" xfId="0" applyAlignment="1">
      <alignment vertical="center"/>
    </xf>
    <xf numFmtId="0" fontId="11" fillId="0" borderId="205" xfId="0" applyFont="1" applyBorder="1" applyAlignment="1">
      <alignment horizontal="center" vertical="center"/>
    </xf>
    <xf numFmtId="0" fontId="11" fillId="0" borderId="109" xfId="0" applyFont="1" applyBorder="1" applyAlignment="1">
      <alignment horizontal="center" vertical="center"/>
    </xf>
    <xf numFmtId="0" fontId="11" fillId="0" borderId="255" xfId="0" applyFont="1" applyBorder="1" applyAlignment="1">
      <alignment vertical="center"/>
    </xf>
    <xf numFmtId="0" fontId="11" fillId="0" borderId="205" xfId="0" applyFont="1" applyBorder="1" applyAlignment="1">
      <alignment vertical="center"/>
    </xf>
    <xf numFmtId="0" fontId="11" fillId="0" borderId="277" xfId="0" applyFont="1" applyBorder="1" applyAlignment="1">
      <alignment horizontal="center" vertical="center"/>
    </xf>
    <xf numFmtId="0" fontId="155" fillId="0" borderId="0" xfId="0" applyFont="1" applyAlignment="1">
      <alignment horizontal="center"/>
    </xf>
    <xf numFmtId="0" fontId="155" fillId="0" borderId="0" xfId="0" applyFont="1" applyAlignment="1">
      <alignment horizontal="center" vertical="center"/>
    </xf>
    <xf numFmtId="0" fontId="34" fillId="0" borderId="0" xfId="0" applyFont="1" applyFill="1" applyAlignment="1">
      <alignment vertical="center"/>
    </xf>
    <xf numFmtId="0" fontId="13" fillId="0" borderId="0" xfId="0" applyFont="1" applyAlignment="1">
      <alignment horizontal="center" vertical="center"/>
    </xf>
    <xf numFmtId="0" fontId="13" fillId="0" borderId="205" xfId="0" applyFont="1" applyBorder="1" applyAlignment="1">
      <alignment horizontal="center" vertical="center"/>
    </xf>
    <xf numFmtId="0" fontId="20" fillId="0" borderId="253" xfId="0" applyFont="1" applyBorder="1" applyAlignment="1">
      <alignment horizontal="center" vertical="center"/>
    </xf>
    <xf numFmtId="0" fontId="13" fillId="0" borderId="0" xfId="0" applyFont="1" applyAlignment="1">
      <alignment horizontal="distributed" vertical="center" indent="1"/>
    </xf>
    <xf numFmtId="0" fontId="29" fillId="11" borderId="0" xfId="0" applyFont="1" applyFill="1" applyBorder="1" applyAlignment="1" applyProtection="1">
      <alignment horizontal="center" vertical="center"/>
      <protection locked="0"/>
    </xf>
    <xf numFmtId="0" fontId="11" fillId="0" borderId="278" xfId="0" applyFont="1" applyBorder="1" applyAlignment="1" applyProtection="1">
      <alignment horizontal="center" vertical="center"/>
      <protection locked="0"/>
    </xf>
    <xf numFmtId="38" fontId="29" fillId="6" borderId="0" xfId="0" applyNumberFormat="1" applyFont="1" applyFill="1" applyAlignment="1" applyProtection="1">
      <alignment horizontal="right" vertical="center"/>
    </xf>
    <xf numFmtId="0" fontId="126" fillId="11" borderId="280" xfId="0" applyFont="1" applyFill="1" applyBorder="1" applyAlignment="1" applyProtection="1">
      <alignment horizontal="center" vertical="center"/>
      <protection locked="0"/>
    </xf>
    <xf numFmtId="0" fontId="126" fillId="11" borderId="205" xfId="0" applyFont="1" applyFill="1" applyBorder="1" applyAlignment="1" applyProtection="1">
      <alignment horizontal="center" vertical="center"/>
      <protection locked="0"/>
    </xf>
    <xf numFmtId="0" fontId="126" fillId="11" borderId="0" xfId="0" applyFont="1" applyFill="1" applyBorder="1" applyAlignment="1" applyProtection="1">
      <alignment horizontal="center" vertical="center"/>
      <protection locked="0"/>
    </xf>
    <xf numFmtId="38" fontId="19" fillId="6" borderId="205" xfId="0" applyNumberFormat="1" applyFont="1" applyFill="1" applyBorder="1" applyAlignment="1"/>
    <xf numFmtId="0" fontId="8" fillId="0" borderId="253" xfId="0" applyFont="1" applyBorder="1" applyAlignment="1">
      <alignment horizontal="center" vertical="center"/>
    </xf>
    <xf numFmtId="0" fontId="8" fillId="0" borderId="278" xfId="0" applyFont="1" applyBorder="1" applyAlignment="1">
      <alignment horizontal="center" vertical="center"/>
    </xf>
    <xf numFmtId="0" fontId="34" fillId="0" borderId="0" xfId="0" applyFont="1" applyAlignment="1">
      <alignment horizontal="center" vertical="center"/>
    </xf>
    <xf numFmtId="38" fontId="22" fillId="11" borderId="109" xfId="2" applyFont="1" applyFill="1" applyBorder="1" applyAlignment="1" applyProtection="1">
      <alignment vertical="center"/>
      <protection locked="0"/>
    </xf>
    <xf numFmtId="0" fontId="8" fillId="0" borderId="0" xfId="0" applyFont="1" applyAlignment="1">
      <alignment vertical="center"/>
    </xf>
    <xf numFmtId="0" fontId="6" fillId="0" borderId="0" xfId="0" applyFont="1" applyAlignment="1">
      <alignment vertical="center"/>
    </xf>
    <xf numFmtId="0" fontId="20" fillId="0" borderId="298" xfId="0" applyFont="1" applyBorder="1" applyAlignment="1">
      <alignment horizontal="center" vertical="center"/>
    </xf>
    <xf numFmtId="0" fontId="136" fillId="0" borderId="0" xfId="0" applyFont="1" applyAlignment="1">
      <alignment horizontal="center" vertical="center"/>
    </xf>
    <xf numFmtId="38" fontId="22" fillId="11" borderId="280" xfId="2" applyFont="1" applyFill="1" applyBorder="1" applyAlignment="1" applyProtection="1">
      <alignment vertical="center"/>
      <protection locked="0"/>
    </xf>
    <xf numFmtId="0" fontId="51" fillId="0" borderId="0" xfId="0" applyFont="1" applyAlignment="1">
      <alignment vertical="center"/>
    </xf>
    <xf numFmtId="0" fontId="0" fillId="0" borderId="0" xfId="0" applyAlignment="1">
      <alignment horizontal="center" vertical="center"/>
    </xf>
    <xf numFmtId="0" fontId="8" fillId="0" borderId="109" xfId="0" applyFont="1" applyBorder="1" applyAlignment="1">
      <alignment horizontal="center" vertical="center"/>
    </xf>
    <xf numFmtId="0" fontId="8" fillId="0" borderId="281" xfId="0" applyFont="1" applyBorder="1" applyAlignment="1">
      <alignment horizontal="center" vertical="center"/>
    </xf>
    <xf numFmtId="0" fontId="8" fillId="0" borderId="254" xfId="0" applyFont="1" applyBorder="1" applyAlignment="1">
      <alignment horizontal="center" vertical="center"/>
    </xf>
    <xf numFmtId="0" fontId="8" fillId="0" borderId="280" xfId="0" applyFont="1" applyBorder="1" applyAlignment="1">
      <alignment horizontal="center" vertical="center"/>
    </xf>
    <xf numFmtId="38" fontId="22" fillId="11" borderId="109"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136" fillId="0" borderId="0" xfId="0" applyFont="1" applyAlignment="1">
      <alignment horizontal="center" vertical="center"/>
    </xf>
    <xf numFmtId="0" fontId="20" fillId="0" borderId="298" xfId="0" applyFont="1" applyBorder="1" applyAlignment="1">
      <alignment horizontal="center" vertical="center"/>
    </xf>
    <xf numFmtId="0" fontId="22" fillId="11" borderId="100" xfId="0" applyFont="1" applyFill="1" applyBorder="1" applyAlignment="1" applyProtection="1">
      <alignment horizontal="center" vertical="center"/>
      <protection locked="0"/>
    </xf>
    <xf numFmtId="0" fontId="0" fillId="0" borderId="0" xfId="0" applyAlignment="1">
      <alignment vertical="center"/>
    </xf>
    <xf numFmtId="0" fontId="22" fillId="11" borderId="99" xfId="0" applyFont="1" applyFill="1" applyBorder="1" applyAlignment="1" applyProtection="1">
      <alignment horizontal="center" vertical="center"/>
      <protection locked="0"/>
    </xf>
    <xf numFmtId="40" fontId="163" fillId="11" borderId="280" xfId="2" applyNumberFormat="1" applyFont="1" applyFill="1" applyBorder="1" applyAlignment="1" applyProtection="1">
      <alignment vertical="center" shrinkToFit="1"/>
      <protection locked="0"/>
    </xf>
    <xf numFmtId="40" fontId="163" fillId="11" borderId="109" xfId="2" applyNumberFormat="1" applyFont="1" applyFill="1" applyBorder="1" applyAlignment="1" applyProtection="1">
      <alignment vertical="center" shrinkToFit="1"/>
      <protection locked="0"/>
    </xf>
    <xf numFmtId="0" fontId="8" fillId="0" borderId="256" xfId="0" applyFont="1" applyBorder="1" applyAlignment="1">
      <alignment horizontal="left" vertical="center"/>
    </xf>
    <xf numFmtId="2" fontId="163" fillId="11" borderId="469" xfId="0" applyNumberFormat="1" applyFont="1" applyFill="1" applyBorder="1" applyAlignment="1" applyProtection="1">
      <alignment horizontal="right" vertical="center" indent="1" shrinkToFit="1"/>
      <protection locked="0"/>
    </xf>
    <xf numFmtId="0" fontId="13" fillId="0" borderId="310" xfId="0" applyFont="1" applyBorder="1" applyAlignment="1">
      <alignment horizontal="left" vertical="center"/>
    </xf>
    <xf numFmtId="0" fontId="79" fillId="0" borderId="0" xfId="6" applyNumberFormat="1" applyFont="1" applyBorder="1" applyAlignment="1" applyProtection="1">
      <alignment horizontal="center" vertical="center"/>
    </xf>
    <xf numFmtId="0" fontId="79" fillId="0" borderId="0" xfId="6" applyNumberFormat="1" applyFont="1" applyBorder="1" applyAlignment="1" applyProtection="1">
      <alignment horizontal="center" vertical="center" textRotation="255"/>
    </xf>
    <xf numFmtId="0" fontId="13" fillId="0" borderId="256" xfId="0" applyFont="1" applyBorder="1" applyAlignment="1">
      <alignment horizontal="left" vertical="center"/>
    </xf>
    <xf numFmtId="0" fontId="11" fillId="0" borderId="205" xfId="0" applyFont="1" applyBorder="1" applyAlignment="1">
      <alignment horizontal="left" vertical="center"/>
    </xf>
    <xf numFmtId="0" fontId="11" fillId="0" borderId="310" xfId="0" applyFont="1" applyBorder="1" applyAlignment="1">
      <alignment horizontal="right" vertical="center"/>
    </xf>
    <xf numFmtId="0" fontId="54" fillId="0" borderId="280" xfId="0" applyFont="1" applyBorder="1" applyAlignment="1">
      <alignment horizontal="center" vertical="center"/>
    </xf>
    <xf numFmtId="0" fontId="54" fillId="0" borderId="205" xfId="0" applyFont="1" applyBorder="1" applyAlignment="1">
      <alignment horizontal="center" vertical="center"/>
    </xf>
    <xf numFmtId="0" fontId="54" fillId="0" borderId="109" xfId="0" applyFont="1" applyBorder="1" applyAlignment="1">
      <alignment horizontal="center" vertical="center"/>
    </xf>
    <xf numFmtId="0" fontId="167" fillId="0" borderId="0" xfId="0" applyNumberFormat="1" applyFont="1" applyFill="1"/>
    <xf numFmtId="0" fontId="276" fillId="0" borderId="0" xfId="10" applyNumberFormat="1" applyFont="1" applyFill="1"/>
    <xf numFmtId="0" fontId="20" fillId="0" borderId="280" xfId="0" applyFont="1" applyBorder="1" applyAlignment="1">
      <alignment horizontal="center" vertical="center"/>
    </xf>
    <xf numFmtId="0" fontId="20" fillId="0" borderId="0" xfId="0" applyFont="1" applyAlignment="1">
      <alignment vertical="center"/>
    </xf>
    <xf numFmtId="0" fontId="8" fillId="0" borderId="205" xfId="0" applyFont="1" applyBorder="1" applyAlignment="1">
      <alignment vertical="top"/>
    </xf>
    <xf numFmtId="0" fontId="20" fillId="0" borderId="0" xfId="0" applyFont="1" applyBorder="1" applyAlignment="1">
      <alignment vertical="center"/>
    </xf>
    <xf numFmtId="0" fontId="8" fillId="0" borderId="0" xfId="0" applyFont="1" applyAlignment="1">
      <alignment vertical="center"/>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97" fillId="0" borderId="0" xfId="0" applyFont="1" applyAlignment="1">
      <alignment vertical="top" textRotation="255" indent="1"/>
    </xf>
    <xf numFmtId="0" fontId="97" fillId="0" borderId="0" xfId="0" applyFont="1" applyAlignment="1">
      <alignment vertical="top" textRotation="255"/>
    </xf>
    <xf numFmtId="0" fontId="105" fillId="0" borderId="0" xfId="3" applyNumberFormat="1" applyFont="1" applyAlignment="1" applyProtection="1">
      <alignment vertical="top" textRotation="255"/>
    </xf>
    <xf numFmtId="49" fontId="11" fillId="7" borderId="274" xfId="0" applyNumberFormat="1" applyFont="1" applyFill="1" applyBorder="1" applyAlignment="1" applyProtection="1">
      <alignment horizontal="center" vertical="center" wrapText="1" shrinkToFit="1"/>
      <protection locked="0"/>
    </xf>
    <xf numFmtId="0" fontId="197" fillId="0" borderId="362" xfId="0" applyFont="1" applyBorder="1" applyAlignment="1">
      <alignment vertical="center"/>
    </xf>
    <xf numFmtId="0" fontId="197" fillId="0" borderId="363" xfId="0" applyFont="1" applyBorder="1" applyAlignment="1">
      <alignment vertical="center"/>
    </xf>
    <xf numFmtId="0" fontId="193" fillId="0" borderId="153" xfId="0" applyFont="1" applyBorder="1" applyAlignment="1">
      <alignment horizontal="distributed" vertical="center"/>
    </xf>
    <xf numFmtId="38" fontId="19" fillId="13" borderId="36" xfId="2" applyFont="1" applyFill="1" applyBorder="1" applyAlignment="1" applyProtection="1">
      <alignment vertical="center"/>
      <protection locked="0"/>
    </xf>
    <xf numFmtId="38" fontId="19" fillId="13" borderId="238" xfId="2" applyFont="1" applyFill="1" applyBorder="1" applyAlignment="1" applyProtection="1">
      <alignment vertical="center"/>
      <protection locked="0"/>
    </xf>
    <xf numFmtId="38" fontId="19" fillId="13" borderId="236" xfId="2" applyFont="1" applyFill="1" applyBorder="1" applyAlignment="1" applyProtection="1">
      <alignment vertical="center"/>
      <protection locked="0"/>
    </xf>
    <xf numFmtId="38" fontId="19" fillId="13" borderId="239" xfId="2" applyFont="1" applyFill="1" applyBorder="1" applyAlignment="1" applyProtection="1">
      <alignment vertical="center"/>
      <protection locked="0"/>
    </xf>
    <xf numFmtId="38" fontId="19" fillId="25" borderId="36" xfId="2" applyFont="1" applyFill="1" applyBorder="1" applyAlignment="1" applyProtection="1">
      <alignment vertical="center"/>
      <protection locked="0"/>
    </xf>
    <xf numFmtId="38" fontId="19" fillId="25" borderId="238" xfId="2" applyFont="1" applyFill="1" applyBorder="1" applyAlignment="1" applyProtection="1">
      <alignment vertical="center"/>
      <protection locked="0"/>
    </xf>
    <xf numFmtId="0" fontId="202" fillId="0" borderId="0" xfId="0" applyFont="1" applyBorder="1" applyAlignment="1">
      <alignment vertical="distributed" textRotation="255"/>
    </xf>
    <xf numFmtId="0" fontId="202" fillId="0" borderId="0" xfId="0" applyFont="1" applyBorder="1" applyAlignment="1">
      <alignment vertical="distributed" textRotation="255"/>
    </xf>
    <xf numFmtId="49" fontId="215" fillId="0" borderId="97" xfId="0" applyNumberFormat="1" applyFont="1" applyBorder="1" applyAlignment="1">
      <alignment vertical="center"/>
    </xf>
    <xf numFmtId="0" fontId="8" fillId="0" borderId="100" xfId="0" applyFont="1" applyBorder="1" applyAlignment="1">
      <alignment horizontal="center" vertical="center"/>
    </xf>
    <xf numFmtId="0" fontId="8" fillId="0" borderId="205" xfId="0" applyFont="1" applyBorder="1" applyAlignment="1">
      <alignment horizontal="center" vertical="center"/>
    </xf>
    <xf numFmtId="0" fontId="19" fillId="0" borderId="0" xfId="0" applyFont="1" applyAlignment="1"/>
    <xf numFmtId="0" fontId="34" fillId="0" borderId="0" xfId="0" applyFont="1" applyAlignment="1">
      <alignment horizontal="center" vertical="center"/>
    </xf>
    <xf numFmtId="0" fontId="8" fillId="0" borderId="0" xfId="0" applyFont="1" applyBorder="1" applyAlignment="1">
      <alignment vertical="center"/>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18" fillId="0" borderId="0" xfId="0" applyFont="1" applyFill="1" applyBorder="1" applyAlignment="1">
      <alignment vertical="center" wrapText="1"/>
    </xf>
    <xf numFmtId="0" fontId="8" fillId="0" borderId="280" xfId="0" applyFont="1" applyBorder="1" applyAlignment="1">
      <alignment vertical="center"/>
    </xf>
    <xf numFmtId="0" fontId="13" fillId="0" borderId="109" xfId="0" applyFont="1" applyBorder="1" applyAlignment="1">
      <alignment vertical="distributed"/>
    </xf>
    <xf numFmtId="0" fontId="8" fillId="0" borderId="97" xfId="0" applyFont="1" applyBorder="1" applyAlignment="1">
      <alignment vertical="center"/>
    </xf>
    <xf numFmtId="0" fontId="8" fillId="0" borderId="0" xfId="0" applyFont="1" applyAlignment="1">
      <alignment vertical="center"/>
    </xf>
    <xf numFmtId="0" fontId="8" fillId="0" borderId="278" xfId="0" applyFont="1" applyBorder="1" applyAlignment="1">
      <alignment vertical="center"/>
    </xf>
    <xf numFmtId="0" fontId="136" fillId="0" borderId="0" xfId="0" applyFont="1" applyAlignment="1">
      <alignment horizontal="center" vertical="center"/>
    </xf>
    <xf numFmtId="0" fontId="8" fillId="0" borderId="104" xfId="0" applyFont="1" applyBorder="1" applyAlignment="1">
      <alignment vertical="top"/>
    </xf>
    <xf numFmtId="49" fontId="8" fillId="0" borderId="482" xfId="0" applyNumberFormat="1" applyFont="1" applyFill="1" applyBorder="1" applyAlignment="1">
      <alignment horizontal="center" vertical="center"/>
    </xf>
    <xf numFmtId="0" fontId="0" fillId="0" borderId="0" xfId="0" applyAlignment="1">
      <alignment horizontal="center" vertical="center"/>
    </xf>
    <xf numFmtId="0" fontId="8" fillId="0" borderId="0" xfId="0" applyFont="1" applyAlignment="1">
      <alignment vertical="center"/>
    </xf>
    <xf numFmtId="0" fontId="0" fillId="0" borderId="0" xfId="0" applyAlignment="1">
      <alignment vertical="center"/>
    </xf>
    <xf numFmtId="49" fontId="215" fillId="0" borderId="202" xfId="0" applyNumberFormat="1" applyFont="1" applyBorder="1" applyAlignment="1">
      <alignment vertical="center"/>
    </xf>
    <xf numFmtId="0" fontId="167" fillId="0" borderId="0" xfId="0" applyNumberFormat="1" applyFont="1" applyFill="1" applyAlignment="1"/>
    <xf numFmtId="0" fontId="8" fillId="0" borderId="0" xfId="0" applyFont="1" applyFill="1" applyBorder="1" applyAlignment="1">
      <alignment horizontal="center" vertical="top"/>
    </xf>
    <xf numFmtId="0" fontId="8" fillId="0" borderId="0" xfId="0" applyFont="1" applyFill="1" applyBorder="1" applyAlignment="1">
      <alignment horizontal="right" vertical="center"/>
    </xf>
    <xf numFmtId="0" fontId="8" fillId="0" borderId="0" xfId="0" applyFont="1" applyFill="1" applyBorder="1" applyAlignment="1">
      <alignment horizontal="distributed" vertical="center"/>
    </xf>
    <xf numFmtId="0" fontId="283" fillId="0" borderId="0" xfId="0" applyFont="1" applyAlignment="1">
      <alignment horizontal="left" vertical="center"/>
    </xf>
    <xf numFmtId="0" fontId="13" fillId="0" borderId="0" xfId="0" applyFont="1" applyAlignment="1">
      <alignment horizontal="distributed"/>
    </xf>
    <xf numFmtId="0" fontId="13" fillId="0" borderId="0" xfId="0" applyFont="1" applyBorder="1" applyAlignment="1">
      <alignment horizontal="distributed" vertical="top"/>
    </xf>
    <xf numFmtId="0" fontId="13" fillId="0" borderId="0" xfId="0" applyFont="1" applyAlignment="1">
      <alignment horizontal="center"/>
    </xf>
    <xf numFmtId="0" fontId="0" fillId="0" borderId="0" xfId="0"/>
    <xf numFmtId="0" fontId="8" fillId="0" borderId="205" xfId="0" applyFont="1" applyBorder="1" applyAlignment="1">
      <alignment horizontal="center" vertical="center"/>
    </xf>
    <xf numFmtId="0" fontId="8" fillId="0" borderId="100" xfId="0" applyFont="1" applyBorder="1" applyAlignment="1">
      <alignment horizontal="center" vertical="center"/>
    </xf>
    <xf numFmtId="0" fontId="8" fillId="0" borderId="0" xfId="0" applyFont="1" applyBorder="1" applyAlignment="1">
      <alignment vertical="center"/>
    </xf>
    <xf numFmtId="0" fontId="19" fillId="0" borderId="0" xfId="0" applyFont="1" applyAlignment="1"/>
    <xf numFmtId="0" fontId="284" fillId="0" borderId="0" xfId="0" applyFont="1" applyAlignment="1">
      <alignment vertical="center" wrapText="1"/>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247" fillId="0" borderId="0" xfId="0" applyFont="1" applyAlignment="1"/>
    <xf numFmtId="0" fontId="8" fillId="0" borderId="280" xfId="0" applyFont="1" applyBorder="1" applyAlignment="1">
      <alignment vertical="center"/>
    </xf>
    <xf numFmtId="0" fontId="8" fillId="0" borderId="97" xfId="0" applyFont="1" applyBorder="1" applyAlignment="1">
      <alignment vertical="center"/>
    </xf>
    <xf numFmtId="0" fontId="18" fillId="0" borderId="0" xfId="0" applyFont="1" applyFill="1" applyBorder="1" applyAlignment="1">
      <alignment vertical="center" wrapText="1"/>
    </xf>
    <xf numFmtId="0" fontId="284" fillId="0" borderId="0" xfId="0" applyFont="1" applyAlignment="1">
      <alignment vertical="center"/>
    </xf>
    <xf numFmtId="0" fontId="8" fillId="0" borderId="0" xfId="0" applyFont="1" applyFill="1" applyBorder="1" applyAlignment="1">
      <alignment horizontal="distributed" vertical="center"/>
    </xf>
    <xf numFmtId="0" fontId="8" fillId="0" borderId="0" xfId="0" applyFont="1" applyAlignment="1">
      <alignment vertical="center"/>
    </xf>
    <xf numFmtId="0" fontId="8" fillId="0" borderId="278" xfId="0" applyFont="1" applyBorder="1" applyAlignment="1">
      <alignment vertical="center"/>
    </xf>
    <xf numFmtId="0" fontId="8" fillId="0" borderId="104" xfId="0" applyFont="1" applyBorder="1" applyAlignment="1">
      <alignment vertical="top"/>
    </xf>
    <xf numFmtId="0" fontId="2" fillId="0" borderId="0" xfId="3" applyNumberFormat="1" applyFont="1" applyAlignment="1">
      <alignment vertical="top"/>
    </xf>
    <xf numFmtId="38" fontId="18" fillId="6" borderId="320" xfId="2" applyFont="1" applyFill="1" applyBorder="1" applyAlignment="1" applyProtection="1">
      <alignment vertical="center"/>
    </xf>
    <xf numFmtId="0" fontId="8" fillId="15" borderId="337" xfId="0" applyFont="1" applyFill="1" applyBorder="1" applyAlignment="1">
      <alignment vertical="top"/>
    </xf>
    <xf numFmtId="0" fontId="19" fillId="0" borderId="0" xfId="0" applyFont="1" applyAlignment="1"/>
    <xf numFmtId="0" fontId="8" fillId="0" borderId="0" xfId="0" applyFont="1" applyAlignment="1">
      <alignment horizontal="distributed"/>
    </xf>
    <xf numFmtId="0" fontId="8" fillId="0" borderId="0" xfId="0" applyFont="1" applyAlignment="1">
      <alignment horizontal="distributed" vertical="center"/>
    </xf>
    <xf numFmtId="0" fontId="284" fillId="0" borderId="0" xfId="0" applyFont="1" applyAlignment="1">
      <alignment vertical="center" wrapText="1"/>
    </xf>
    <xf numFmtId="0" fontId="284" fillId="0" borderId="0" xfId="0" applyFont="1" applyAlignment="1">
      <alignment vertical="center"/>
    </xf>
    <xf numFmtId="0" fontId="8" fillId="0" borderId="0" xfId="0" applyFont="1" applyAlignment="1">
      <alignment vertical="center"/>
    </xf>
    <xf numFmtId="0" fontId="14" fillId="0" borderId="0" xfId="0" applyFont="1" applyAlignment="1">
      <alignment horizontal="center" vertical="center"/>
    </xf>
    <xf numFmtId="0" fontId="13" fillId="0" borderId="0" xfId="0" applyFont="1" applyBorder="1" applyAlignment="1">
      <alignment horizontal="distributed" vertical="top"/>
    </xf>
    <xf numFmtId="0" fontId="13" fillId="0" borderId="0" xfId="0" applyFont="1" applyAlignment="1">
      <alignment horizontal="distributed"/>
    </xf>
    <xf numFmtId="0" fontId="8" fillId="0" borderId="13" xfId="0" applyFont="1" applyBorder="1" applyAlignment="1">
      <alignment horizontal="right" vertical="top"/>
    </xf>
    <xf numFmtId="0" fontId="13" fillId="0" borderId="0" xfId="0" applyFont="1" applyAlignment="1">
      <alignment horizontal="center"/>
    </xf>
    <xf numFmtId="0" fontId="51" fillId="0" borderId="0" xfId="0" applyFont="1" applyAlignment="1">
      <alignment horizontal="center" textRotation="255"/>
    </xf>
    <xf numFmtId="0" fontId="14" fillId="0" borderId="0" xfId="0" applyFont="1" applyAlignment="1">
      <alignment horizontal="center" vertical="center" textRotation="255"/>
    </xf>
    <xf numFmtId="0" fontId="0" fillId="0" borderId="0" xfId="0"/>
    <xf numFmtId="0" fontId="8" fillId="0" borderId="56" xfId="0" applyFont="1" applyBorder="1" applyAlignment="1">
      <alignment horizontal="center" vertical="center"/>
    </xf>
    <xf numFmtId="0" fontId="0" fillId="0" borderId="0" xfId="0" applyAlignment="1">
      <alignment vertical="center"/>
    </xf>
    <xf numFmtId="57" fontId="3" fillId="3" borderId="0" xfId="0" applyNumberFormat="1" applyFont="1" applyFill="1" applyBorder="1" applyAlignment="1" applyProtection="1">
      <alignment horizontal="center" vertical="center"/>
      <protection locked="0"/>
    </xf>
    <xf numFmtId="0" fontId="8" fillId="0" borderId="0" xfId="0" applyFont="1" applyAlignment="1">
      <alignment horizontal="center" vertical="top"/>
    </xf>
    <xf numFmtId="0" fontId="8" fillId="0" borderId="213" xfId="0" applyFont="1" applyBorder="1" applyAlignment="1">
      <alignment horizontal="center" vertical="top"/>
    </xf>
    <xf numFmtId="0" fontId="0" fillId="0" borderId="113" xfId="0" applyBorder="1" applyAlignment="1">
      <alignment vertical="center"/>
    </xf>
    <xf numFmtId="0" fontId="0" fillId="0" borderId="0" xfId="0" applyAlignment="1">
      <alignment vertical="center"/>
    </xf>
    <xf numFmtId="0" fontId="18" fillId="0" borderId="0" xfId="3" applyNumberFormat="1" applyFont="1" applyFill="1" applyBorder="1" applyAlignment="1">
      <alignment vertical="center" wrapText="1"/>
    </xf>
    <xf numFmtId="0" fontId="18" fillId="0" borderId="113" xfId="3" applyNumberFormat="1" applyFont="1" applyFill="1" applyBorder="1" applyAlignment="1">
      <alignment vertical="center" wrapText="1"/>
    </xf>
    <xf numFmtId="0" fontId="287" fillId="0" borderId="0" xfId="10" applyNumberFormat="1" applyFont="1" applyFill="1"/>
    <xf numFmtId="0" fontId="8" fillId="0" borderId="263" xfId="0" applyFont="1" applyBorder="1" applyAlignment="1">
      <alignment horizontal="center" vertical="top"/>
    </xf>
    <xf numFmtId="0" fontId="8" fillId="0" borderId="27" xfId="4" applyNumberFormat="1" applyFont="1" applyBorder="1" applyAlignment="1" applyProtection="1">
      <alignment vertical="top"/>
      <protection locked="0"/>
    </xf>
    <xf numFmtId="0" fontId="256" fillId="0" borderId="0" xfId="0" applyFont="1" applyAlignment="1">
      <alignment horizontal="center" vertical="center" wrapText="1"/>
    </xf>
    <xf numFmtId="0" fontId="256" fillId="0" borderId="0" xfId="0" applyFont="1" applyAlignment="1">
      <alignment horizontal="center" vertical="center"/>
    </xf>
    <xf numFmtId="0" fontId="250" fillId="0" borderId="0" xfId="0" applyFont="1" applyAlignment="1">
      <alignment vertical="center"/>
    </xf>
    <xf numFmtId="0" fontId="51" fillId="0" borderId="0" xfId="0" applyFont="1" applyAlignment="1">
      <alignment vertical="center" wrapText="1"/>
    </xf>
    <xf numFmtId="0" fontId="51" fillId="0" borderId="0" xfId="0" applyFont="1" applyAlignment="1">
      <alignment vertical="center"/>
    </xf>
    <xf numFmtId="0" fontId="0" fillId="0" borderId="0" xfId="0" applyAlignment="1">
      <alignment horizontal="center" vertical="center"/>
    </xf>
    <xf numFmtId="0" fontId="56" fillId="0" borderId="0" xfId="0" applyFont="1" applyAlignment="1">
      <alignment horizontal="center" vertical="center"/>
    </xf>
    <xf numFmtId="0" fontId="21" fillId="0" borderId="0" xfId="0" applyFont="1" applyAlignment="1"/>
    <xf numFmtId="0" fontId="51" fillId="0" borderId="0" xfId="0" applyFont="1" applyAlignment="1">
      <alignment horizontal="left"/>
    </xf>
    <xf numFmtId="0" fontId="51" fillId="0" borderId="0" xfId="0" applyFont="1" applyAlignment="1">
      <alignment horizontal="left" vertical="center"/>
    </xf>
    <xf numFmtId="0" fontId="56" fillId="10" borderId="0" xfId="0" applyFont="1" applyFill="1" applyAlignment="1">
      <alignment horizontal="center" vertical="center" wrapText="1"/>
    </xf>
    <xf numFmtId="0" fontId="51" fillId="10" borderId="15" xfId="0" applyFont="1" applyFill="1" applyBorder="1" applyAlignment="1">
      <alignment horizontal="center" vertical="center"/>
    </xf>
    <xf numFmtId="0" fontId="51" fillId="10" borderId="0" xfId="0" applyFont="1" applyFill="1" applyAlignment="1">
      <alignment horizontal="center" vertical="center" wrapText="1"/>
    </xf>
    <xf numFmtId="0" fontId="244" fillId="0" borderId="52" xfId="0" applyFont="1" applyBorder="1" applyAlignment="1">
      <alignment horizontal="center" vertical="center"/>
    </xf>
    <xf numFmtId="0" fontId="0" fillId="13" borderId="227" xfId="0" applyFont="1" applyFill="1" applyBorder="1" applyAlignment="1" applyProtection="1">
      <alignment horizontal="right" vertical="center"/>
    </xf>
    <xf numFmtId="0" fontId="0" fillId="9" borderId="0" xfId="0" applyFont="1" applyFill="1" applyBorder="1" applyAlignment="1" applyProtection="1">
      <alignment horizontal="right" vertical="center"/>
    </xf>
    <xf numFmtId="0" fontId="53" fillId="10" borderId="52" xfId="0" applyFont="1" applyFill="1" applyBorder="1" applyAlignment="1">
      <alignment horizontal="center" vertical="distributed" textRotation="255"/>
    </xf>
    <xf numFmtId="0" fontId="53" fillId="10" borderId="39" xfId="0" applyFont="1" applyFill="1" applyBorder="1" applyAlignment="1">
      <alignment horizontal="center" vertical="distributed" textRotation="255"/>
    </xf>
    <xf numFmtId="0" fontId="51" fillId="10" borderId="0" xfId="0" applyFont="1" applyFill="1" applyAlignment="1" applyProtection="1">
      <alignment horizontal="center" vertical="distributed" textRotation="255"/>
    </xf>
    <xf numFmtId="0" fontId="50" fillId="10" borderId="240" xfId="0" applyFont="1" applyFill="1" applyBorder="1" applyAlignment="1">
      <alignment horizontal="center" vertical="distributed" textRotation="255" wrapText="1" indent="3"/>
    </xf>
    <xf numFmtId="0" fontId="50" fillId="10" borderId="235" xfId="0" applyFont="1" applyFill="1" applyBorder="1" applyAlignment="1">
      <alignment horizontal="center" vertical="distributed" textRotation="255" indent="3"/>
    </xf>
    <xf numFmtId="0" fontId="50" fillId="10" borderId="234" xfId="0" applyFont="1" applyFill="1" applyBorder="1" applyAlignment="1">
      <alignment horizontal="center" vertical="distributed" textRotation="255" indent="3"/>
    </xf>
    <xf numFmtId="0" fontId="5" fillId="10" borderId="231" xfId="0" applyFont="1" applyFill="1" applyBorder="1" applyAlignment="1">
      <alignment horizontal="center" vertical="center"/>
    </xf>
    <xf numFmtId="0" fontId="5" fillId="10" borderId="232" xfId="0" applyFont="1" applyFill="1" applyBorder="1" applyAlignment="1">
      <alignment horizontal="center" vertical="center"/>
    </xf>
    <xf numFmtId="0" fontId="5" fillId="10" borderId="450" xfId="0" applyFont="1" applyFill="1" applyBorder="1" applyAlignment="1">
      <alignment horizontal="center" vertical="center"/>
    </xf>
    <xf numFmtId="0" fontId="53" fillId="10" borderId="52" xfId="0" applyFont="1" applyFill="1" applyBorder="1" applyAlignment="1">
      <alignment horizontal="center" vertical="center" textRotation="255" wrapText="1"/>
    </xf>
    <xf numFmtId="0" fontId="53" fillId="10" borderId="39" xfId="0" applyFont="1" applyFill="1" applyBorder="1" applyAlignment="1">
      <alignment horizontal="center" vertical="center" textRotation="255"/>
    </xf>
    <xf numFmtId="177" fontId="0" fillId="11" borderId="447" xfId="0" applyNumberFormat="1" applyFill="1" applyBorder="1" applyAlignment="1" applyProtection="1">
      <alignment horizontal="center" vertical="center"/>
      <protection locked="0"/>
    </xf>
    <xf numFmtId="177" fontId="0" fillId="11" borderId="451" xfId="0" applyNumberFormat="1" applyFill="1" applyBorder="1" applyAlignment="1" applyProtection="1">
      <alignment horizontal="center" vertical="center"/>
      <protection locked="0"/>
    </xf>
    <xf numFmtId="177" fontId="0" fillId="11" borderId="452" xfId="0" applyNumberFormat="1" applyFill="1" applyBorder="1" applyAlignment="1" applyProtection="1">
      <alignment horizontal="center" vertical="center"/>
      <protection locked="0"/>
    </xf>
    <xf numFmtId="177" fontId="0" fillId="11" borderId="448" xfId="0" applyNumberFormat="1" applyFill="1" applyBorder="1" applyAlignment="1" applyProtection="1">
      <alignment horizontal="center" vertical="center"/>
      <protection locked="0"/>
    </xf>
    <xf numFmtId="0" fontId="3" fillId="10" borderId="52" xfId="0" applyFont="1" applyFill="1" applyBorder="1" applyAlignment="1">
      <alignment horizontal="center" vertical="distributed" textRotation="255"/>
    </xf>
    <xf numFmtId="0" fontId="3" fillId="10" borderId="39" xfId="0" applyFont="1" applyFill="1" applyBorder="1" applyAlignment="1">
      <alignment horizontal="center" vertical="distributed" textRotation="255"/>
    </xf>
    <xf numFmtId="0" fontId="51" fillId="13" borderId="0" xfId="0" applyFont="1" applyFill="1" applyBorder="1" applyAlignment="1" applyProtection="1">
      <alignment horizontal="right" vertical="center"/>
    </xf>
    <xf numFmtId="0" fontId="51" fillId="13" borderId="229" xfId="0" applyFont="1" applyFill="1" applyBorder="1" applyAlignment="1" applyProtection="1">
      <alignment horizontal="right" vertical="center"/>
    </xf>
    <xf numFmtId="0" fontId="51" fillId="13" borderId="226" xfId="0" applyFont="1" applyFill="1" applyBorder="1" applyAlignment="1" applyProtection="1">
      <alignment horizontal="right" vertical="center"/>
    </xf>
    <xf numFmtId="0" fontId="51" fillId="13" borderId="230" xfId="0" applyFont="1" applyFill="1" applyBorder="1" applyAlignment="1" applyProtection="1">
      <alignment horizontal="right" vertical="center"/>
    </xf>
    <xf numFmtId="0" fontId="137" fillId="0" borderId="0" xfId="0" applyFont="1" applyFill="1" applyAlignment="1">
      <alignment horizontal="center" vertical="center"/>
    </xf>
    <xf numFmtId="0" fontId="137" fillId="0" borderId="0" xfId="0" applyFont="1" applyFill="1" applyBorder="1" applyAlignment="1">
      <alignment horizontal="center" vertical="center"/>
    </xf>
    <xf numFmtId="0" fontId="84" fillId="0" borderId="0" xfId="0" applyFont="1" applyFill="1" applyAlignment="1" applyProtection="1">
      <alignment horizontal="center" vertical="center" wrapText="1"/>
    </xf>
    <xf numFmtId="0" fontId="84" fillId="0" borderId="0" xfId="0" applyFont="1" applyFill="1" applyAlignment="1" applyProtection="1">
      <alignment horizontal="center" vertical="center"/>
    </xf>
    <xf numFmtId="0" fontId="84" fillId="10" borderId="0" xfId="0" applyFont="1" applyFill="1" applyAlignment="1" applyProtection="1">
      <alignment horizontal="center" vertical="center" wrapText="1"/>
    </xf>
    <xf numFmtId="0" fontId="84" fillId="10" borderId="0" xfId="0" applyFont="1" applyFill="1" applyAlignment="1" applyProtection="1">
      <alignment horizontal="center" vertical="center"/>
    </xf>
    <xf numFmtId="0" fontId="234" fillId="0" borderId="0" xfId="0" applyFont="1" applyAlignment="1">
      <alignment horizontal="left" vertical="center"/>
    </xf>
    <xf numFmtId="0" fontId="0" fillId="0" borderId="449" xfId="0" applyBorder="1" applyAlignment="1">
      <alignment horizontal="center" vertical="center"/>
    </xf>
    <xf numFmtId="0" fontId="283" fillId="0" borderId="0" xfId="0" applyFont="1" applyAlignment="1">
      <alignment vertical="center" wrapText="1"/>
    </xf>
    <xf numFmtId="0" fontId="51" fillId="0" borderId="0" xfId="0" applyFont="1" applyAlignment="1">
      <alignment horizontal="left" vertical="top" wrapText="1"/>
    </xf>
    <xf numFmtId="0" fontId="51" fillId="0" borderId="0" xfId="0" applyFont="1" applyAlignment="1">
      <alignment horizontal="left" vertical="top"/>
    </xf>
    <xf numFmtId="0" fontId="275" fillId="0" borderId="0" xfId="0" applyFont="1"/>
    <xf numFmtId="0" fontId="243" fillId="0" borderId="0" xfId="0" applyFont="1"/>
    <xf numFmtId="0" fontId="51" fillId="0" borderId="0" xfId="0" applyFont="1" applyAlignment="1">
      <alignment shrinkToFit="1"/>
    </xf>
    <xf numFmtId="0" fontId="0" fillId="11" borderId="0" xfId="0" applyNumberFormat="1" applyFill="1" applyAlignment="1">
      <alignment horizontal="center"/>
    </xf>
    <xf numFmtId="0" fontId="2" fillId="0" borderId="0" xfId="0" applyNumberFormat="1" applyFont="1" applyFill="1" applyAlignment="1" applyProtection="1">
      <alignment horizontal="center" vertical="center"/>
      <protection locked="0"/>
    </xf>
    <xf numFmtId="0" fontId="177" fillId="0" borderId="0" xfId="0" applyFont="1" applyAlignment="1">
      <alignment horizontal="center" vertical="center"/>
    </xf>
    <xf numFmtId="0" fontId="8" fillId="0" borderId="0" xfId="0" applyFont="1" applyAlignment="1">
      <alignment horizontal="center" vertical="distributed" textRotation="255"/>
    </xf>
    <xf numFmtId="3" fontId="29" fillId="0" borderId="254" xfId="0" applyNumberFormat="1" applyFont="1" applyBorder="1" applyAlignment="1">
      <alignment horizontal="right" vertical="center"/>
    </xf>
    <xf numFmtId="3" fontId="29" fillId="0" borderId="0" xfId="0" applyNumberFormat="1" applyFont="1" applyBorder="1" applyAlignment="1">
      <alignment horizontal="right" vertical="center"/>
    </xf>
    <xf numFmtId="49" fontId="20" fillId="0" borderId="0" xfId="0" applyNumberFormat="1" applyFont="1" applyBorder="1" applyAlignment="1">
      <alignment horizontal="center" vertical="center"/>
    </xf>
    <xf numFmtId="0" fontId="29" fillId="0" borderId="0" xfId="0" applyFont="1" applyBorder="1" applyAlignment="1">
      <alignment horizontal="center" vertical="center"/>
    </xf>
    <xf numFmtId="0" fontId="20" fillId="0" borderId="102" xfId="0" applyFont="1" applyBorder="1" applyAlignment="1">
      <alignment vertical="center"/>
    </xf>
    <xf numFmtId="0" fontId="14" fillId="0" borderId="0" xfId="0" applyNumberFormat="1" applyFont="1" applyFill="1" applyBorder="1" applyAlignment="1">
      <alignment textRotation="255"/>
    </xf>
    <xf numFmtId="0" fontId="137" fillId="0" borderId="0" xfId="0" applyNumberFormat="1" applyFont="1" applyFill="1" applyBorder="1" applyAlignment="1">
      <alignment horizontal="center" vertical="center" textRotation="255"/>
    </xf>
    <xf numFmtId="0" fontId="14" fillId="0" borderId="0" xfId="0" applyNumberFormat="1" applyFont="1" applyFill="1" applyBorder="1" applyAlignment="1">
      <alignment vertical="top" textRotation="255"/>
    </xf>
    <xf numFmtId="38" fontId="176" fillId="6" borderId="348" xfId="2" applyFont="1" applyFill="1" applyBorder="1" applyAlignment="1"/>
    <xf numFmtId="38" fontId="176" fillId="6" borderId="97" xfId="2" applyFont="1" applyFill="1" applyBorder="1" applyAlignment="1"/>
    <xf numFmtId="38" fontId="176" fillId="6" borderId="346" xfId="2" applyFont="1" applyFill="1" applyBorder="1" applyAlignment="1"/>
    <xf numFmtId="38" fontId="176" fillId="6" borderId="254" xfId="2" applyFont="1" applyFill="1" applyBorder="1" applyAlignment="1"/>
    <xf numFmtId="38" fontId="176" fillId="6" borderId="0" xfId="2" applyFont="1" applyFill="1" applyBorder="1" applyAlignment="1"/>
    <xf numFmtId="38" fontId="176" fillId="6" borderId="253" xfId="2" applyFont="1" applyFill="1" applyBorder="1" applyAlignment="1"/>
    <xf numFmtId="38" fontId="176" fillId="6" borderId="316" xfId="2" applyFont="1" applyFill="1" applyBorder="1" applyAlignment="1"/>
    <xf numFmtId="38" fontId="176" fillId="6" borderId="100" xfId="2" applyFont="1" applyFill="1" applyBorder="1" applyAlignment="1"/>
    <xf numFmtId="38" fontId="176" fillId="6" borderId="315" xfId="2" applyFont="1" applyFill="1" applyBorder="1" applyAlignment="1"/>
    <xf numFmtId="0" fontId="8" fillId="15" borderId="348" xfId="0" applyFont="1" applyFill="1" applyBorder="1" applyAlignment="1">
      <alignment vertical="center"/>
    </xf>
    <xf numFmtId="0" fontId="8" fillId="15" borderId="97" xfId="0" applyFont="1" applyFill="1" applyBorder="1" applyAlignment="1">
      <alignment vertical="center"/>
    </xf>
    <xf numFmtId="0" fontId="8" fillId="15" borderId="254" xfId="0" applyFont="1" applyFill="1" applyBorder="1" applyAlignment="1">
      <alignment vertical="center"/>
    </xf>
    <xf numFmtId="0" fontId="8" fillId="15" borderId="0" xfId="0" applyFont="1" applyFill="1" applyBorder="1" applyAlignment="1">
      <alignment vertical="center"/>
    </xf>
    <xf numFmtId="0" fontId="8" fillId="15" borderId="316" xfId="0" applyFont="1" applyFill="1" applyBorder="1" applyAlignment="1">
      <alignment vertical="center"/>
    </xf>
    <xf numFmtId="0" fontId="8" fillId="15" borderId="100" xfId="0" applyFont="1" applyFill="1" applyBorder="1" applyAlignment="1">
      <alignment vertical="center"/>
    </xf>
    <xf numFmtId="0" fontId="8" fillId="0" borderId="97"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6" fillId="0" borderId="97"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46" xfId="0" applyFont="1" applyBorder="1" applyAlignment="1">
      <alignment horizontal="center" vertical="center"/>
    </xf>
    <xf numFmtId="0" fontId="6" fillId="0" borderId="253" xfId="0" applyFont="1" applyBorder="1" applyAlignment="1">
      <alignment horizontal="center" vertical="center"/>
    </xf>
    <xf numFmtId="0" fontId="6" fillId="0" borderId="315" xfId="0" applyFont="1" applyBorder="1" applyAlignment="1">
      <alignment horizontal="center" vertical="center"/>
    </xf>
    <xf numFmtId="0" fontId="18" fillId="0" borderId="100" xfId="0" applyFont="1" applyBorder="1" applyAlignment="1">
      <alignment horizontal="center" vertical="center"/>
    </xf>
    <xf numFmtId="0" fontId="6" fillId="0" borderId="0" xfId="0" applyFont="1" applyAlignment="1">
      <alignment horizontal="distributed" vertical="center"/>
    </xf>
    <xf numFmtId="0" fontId="25" fillId="0" borderId="109" xfId="0" applyFont="1" applyBorder="1" applyAlignment="1"/>
    <xf numFmtId="0" fontId="25" fillId="0" borderId="277" xfId="0" applyFont="1" applyBorder="1" applyAlignment="1"/>
    <xf numFmtId="0" fontId="25" fillId="0" borderId="205" xfId="0" applyFont="1" applyBorder="1" applyAlignment="1"/>
    <xf numFmtId="0" fontId="25" fillId="0" borderId="255" xfId="0" applyFont="1" applyBorder="1" applyAlignment="1"/>
    <xf numFmtId="0" fontId="25" fillId="0" borderId="0" xfId="0" applyFont="1" applyBorder="1" applyAlignment="1"/>
    <xf numFmtId="0" fontId="25" fillId="0" borderId="253" xfId="0" applyFont="1" applyBorder="1" applyAlignment="1"/>
    <xf numFmtId="0" fontId="6" fillId="0" borderId="278" xfId="0" applyFont="1" applyBorder="1" applyAlignment="1">
      <alignment horizontal="distributed" vertical="center" indent="1"/>
    </xf>
    <xf numFmtId="0" fontId="6" fillId="0" borderId="274" xfId="0" applyFont="1" applyBorder="1" applyAlignment="1">
      <alignment horizontal="distributed" vertical="center" indent="1"/>
    </xf>
    <xf numFmtId="0" fontId="8" fillId="0" borderId="275" xfId="0" applyFont="1" applyBorder="1" applyAlignment="1">
      <alignment horizontal="distributed" vertical="center"/>
    </xf>
    <xf numFmtId="0" fontId="21" fillId="6" borderId="284" xfId="0" applyFont="1" applyFill="1" applyBorder="1" applyAlignment="1">
      <alignment horizontal="center" vertical="top"/>
    </xf>
    <xf numFmtId="0" fontId="21" fillId="6" borderId="276" xfId="0" applyFont="1" applyFill="1" applyBorder="1" applyAlignment="1">
      <alignment horizontal="center" vertical="top"/>
    </xf>
    <xf numFmtId="0" fontId="6" fillId="0" borderId="284" xfId="0" applyFont="1" applyBorder="1" applyAlignment="1">
      <alignment horizontal="center" vertical="center"/>
    </xf>
    <xf numFmtId="0" fontId="6" fillId="0" borderId="254" xfId="0" applyFont="1" applyBorder="1" applyAlignment="1">
      <alignment horizontal="center" vertical="center"/>
    </xf>
    <xf numFmtId="0" fontId="6" fillId="0" borderId="276" xfId="0" applyFont="1" applyBorder="1" applyAlignment="1">
      <alignment horizontal="right" vertical="center"/>
    </xf>
    <xf numFmtId="0" fontId="6" fillId="0" borderId="256" xfId="0" applyFont="1" applyBorder="1" applyAlignment="1">
      <alignment horizontal="right" vertical="center"/>
    </xf>
    <xf numFmtId="49" fontId="97" fillId="0" borderId="274" xfId="0" applyNumberFormat="1" applyFont="1" applyBorder="1" applyAlignment="1">
      <alignment horizontal="right" vertical="center"/>
    </xf>
    <xf numFmtId="49" fontId="97" fillId="0" borderId="279" xfId="0" applyNumberFormat="1" applyFont="1" applyBorder="1" applyAlignment="1">
      <alignment horizontal="right" vertical="center"/>
    </xf>
    <xf numFmtId="49" fontId="6" fillId="0" borderId="275" xfId="0" applyNumberFormat="1" applyFont="1" applyBorder="1" applyAlignment="1">
      <alignment horizontal="right" vertical="center"/>
    </xf>
    <xf numFmtId="0" fontId="90" fillId="24" borderId="231" xfId="0" applyFont="1" applyFill="1" applyBorder="1" applyAlignment="1">
      <alignment horizontal="distributed" vertical="center" wrapText="1" indent="1"/>
    </xf>
    <xf numFmtId="0" fontId="90" fillId="24" borderId="232" xfId="0" applyFont="1" applyFill="1" applyBorder="1" applyAlignment="1">
      <alignment horizontal="distributed" vertical="center" wrapText="1" indent="1"/>
    </xf>
    <xf numFmtId="0" fontId="90" fillId="24" borderId="233" xfId="0" applyFont="1" applyFill="1" applyBorder="1" applyAlignment="1">
      <alignment horizontal="distributed" vertical="center" wrapText="1" indent="1"/>
    </xf>
    <xf numFmtId="0" fontId="90" fillId="24" borderId="235" xfId="0" applyFont="1" applyFill="1" applyBorder="1" applyAlignment="1">
      <alignment horizontal="distributed" vertical="center" wrapText="1" indent="1"/>
    </xf>
    <xf numFmtId="0" fontId="90" fillId="24" borderId="36" xfId="0" applyFont="1" applyFill="1" applyBorder="1" applyAlignment="1">
      <alignment horizontal="distributed" vertical="center" wrapText="1" indent="1"/>
    </xf>
    <xf numFmtId="0" fontId="90" fillId="24" borderId="238" xfId="0" applyFont="1" applyFill="1" applyBorder="1" applyAlignment="1">
      <alignment horizontal="distributed" vertical="center" wrapText="1" indent="1"/>
    </xf>
    <xf numFmtId="0" fontId="20" fillId="0" borderId="0" xfId="0" applyNumberFormat="1" applyFont="1" applyFill="1"/>
    <xf numFmtId="0" fontId="8" fillId="0" borderId="0" xfId="0" applyFont="1" applyAlignment="1">
      <alignment horizontal="right" vertical="center"/>
    </xf>
    <xf numFmtId="0" fontId="34" fillId="0" borderId="0" xfId="0" applyFont="1" applyAlignment="1">
      <alignment horizontal="distributed" vertical="center"/>
    </xf>
    <xf numFmtId="0" fontId="6" fillId="0" borderId="277" xfId="0" applyFont="1" applyBorder="1" applyAlignment="1">
      <alignment horizontal="distributed" vertical="center" indent="1"/>
    </xf>
    <xf numFmtId="0" fontId="6" fillId="0" borderId="275" xfId="0" applyFont="1" applyBorder="1" applyAlignment="1">
      <alignment horizontal="distributed" vertical="center" indent="1"/>
    </xf>
    <xf numFmtId="0" fontId="178" fillId="0" borderId="0" xfId="0" applyFont="1" applyAlignment="1">
      <alignment horizontal="distributed" vertical="center"/>
    </xf>
    <xf numFmtId="0" fontId="6" fillId="0" borderId="255" xfId="0" applyFont="1" applyBorder="1" applyAlignment="1">
      <alignment horizontal="distributed" vertical="center" wrapText="1" indent="1"/>
    </xf>
    <xf numFmtId="0" fontId="6" fillId="0" borderId="276" xfId="0" applyFont="1" applyBorder="1" applyAlignment="1">
      <alignment horizontal="distributed" vertical="center" indent="1"/>
    </xf>
    <xf numFmtId="0" fontId="6" fillId="0" borderId="0" xfId="0" applyFont="1" applyAlignment="1">
      <alignment horizontal="center" vertical="center"/>
    </xf>
    <xf numFmtId="49" fontId="6" fillId="0" borderId="281" xfId="0" applyNumberFormat="1" applyFont="1" applyBorder="1" applyAlignment="1">
      <alignment horizontal="right" vertical="center"/>
    </xf>
    <xf numFmtId="0" fontId="6" fillId="0" borderId="274" xfId="0" applyFont="1" applyBorder="1" applyAlignment="1">
      <alignment horizontal="center" vertical="center"/>
    </xf>
    <xf numFmtId="0" fontId="15" fillId="0" borderId="274" xfId="0" applyFont="1" applyBorder="1" applyAlignment="1">
      <alignment horizontal="center" vertical="center"/>
    </xf>
    <xf numFmtId="0" fontId="15" fillId="0" borderId="279" xfId="0" applyFont="1" applyBorder="1" applyAlignment="1">
      <alignment horizontal="center" vertical="center"/>
    </xf>
    <xf numFmtId="0" fontId="6" fillId="0" borderId="96" xfId="0" applyFont="1" applyBorder="1" applyAlignment="1">
      <alignment horizontal="center" vertical="top"/>
    </xf>
    <xf numFmtId="0" fontId="6" fillId="0" borderId="97" xfId="0" applyFont="1" applyBorder="1" applyAlignment="1">
      <alignment horizontal="center" vertical="top"/>
    </xf>
    <xf numFmtId="0" fontId="6" fillId="0" borderId="98" xfId="0" applyFont="1" applyBorder="1" applyAlignment="1">
      <alignment horizontal="center" vertical="top"/>
    </xf>
    <xf numFmtId="0" fontId="6" fillId="0" borderId="0" xfId="0" applyFont="1" applyBorder="1" applyAlignment="1">
      <alignment horizontal="center" vertical="top"/>
    </xf>
    <xf numFmtId="0" fontId="6" fillId="0" borderId="99" xfId="0" applyFont="1" applyBorder="1" applyAlignment="1">
      <alignment horizontal="center" vertical="top"/>
    </xf>
    <xf numFmtId="0" fontId="6" fillId="0" borderId="100" xfId="0" applyFont="1" applyBorder="1" applyAlignment="1">
      <alignment horizontal="center" vertical="top"/>
    </xf>
    <xf numFmtId="0" fontId="6" fillId="0" borderId="97" xfId="0" applyFont="1" applyBorder="1" applyAlignment="1">
      <alignment horizontal="center" vertical="center"/>
    </xf>
    <xf numFmtId="0" fontId="6" fillId="0" borderId="0" xfId="0" applyFont="1" applyBorder="1" applyAlignment="1">
      <alignment horizontal="center" vertical="center"/>
    </xf>
    <xf numFmtId="0" fontId="8" fillId="0" borderId="346" xfId="0" applyFont="1" applyBorder="1" applyAlignment="1">
      <alignment horizontal="center" vertical="center"/>
    </xf>
    <xf numFmtId="0" fontId="8" fillId="0" borderId="253" xfId="0" applyFont="1" applyBorder="1" applyAlignment="1">
      <alignment horizontal="center" vertical="center"/>
    </xf>
    <xf numFmtId="0" fontId="8" fillId="0" borderId="315" xfId="0" applyFont="1" applyBorder="1" applyAlignment="1">
      <alignment horizontal="center" vertical="center"/>
    </xf>
    <xf numFmtId="0" fontId="8" fillId="15" borderId="281" xfId="0" applyFont="1" applyFill="1" applyBorder="1" applyAlignment="1">
      <alignment horizontal="center" vertical="center"/>
    </xf>
    <xf numFmtId="0" fontId="8" fillId="15" borderId="109" xfId="0" applyFont="1" applyFill="1" applyBorder="1" applyAlignment="1">
      <alignment horizontal="center" vertical="center"/>
    </xf>
    <xf numFmtId="0" fontId="8" fillId="15" borderId="256" xfId="0" applyFont="1" applyFill="1" applyBorder="1" applyAlignment="1">
      <alignment horizontal="center" vertical="center"/>
    </xf>
    <xf numFmtId="0" fontId="8" fillId="15" borderId="205" xfId="0" applyFont="1" applyFill="1" applyBorder="1" applyAlignment="1">
      <alignment horizontal="center" vertical="center"/>
    </xf>
    <xf numFmtId="0" fontId="8" fillId="15" borderId="277" xfId="0" applyFont="1" applyFill="1" applyBorder="1" applyAlignment="1">
      <alignment horizontal="center" vertical="center"/>
    </xf>
    <xf numFmtId="0" fontId="8" fillId="15" borderId="255" xfId="0" applyFont="1" applyFill="1" applyBorder="1" applyAlignment="1">
      <alignment horizontal="center" vertical="center"/>
    </xf>
    <xf numFmtId="0" fontId="8" fillId="15" borderId="254" xfId="0" applyFont="1" applyFill="1" applyBorder="1" applyAlignment="1">
      <alignment horizontal="center" vertical="center"/>
    </xf>
    <xf numFmtId="0" fontId="8" fillId="15" borderId="0" xfId="0" applyFont="1" applyFill="1" applyBorder="1" applyAlignment="1">
      <alignment horizontal="center" vertical="center"/>
    </xf>
    <xf numFmtId="0" fontId="8" fillId="15" borderId="253" xfId="0" applyFont="1" applyFill="1" applyBorder="1" applyAlignment="1">
      <alignment horizontal="center" vertical="center"/>
    </xf>
    <xf numFmtId="0" fontId="8" fillId="15" borderId="109" xfId="0" applyFont="1" applyFill="1" applyBorder="1" applyAlignment="1" applyProtection="1">
      <alignment horizontal="center" vertical="center"/>
      <protection locked="0"/>
    </xf>
    <xf numFmtId="0" fontId="8" fillId="15" borderId="280" xfId="0" applyFont="1" applyFill="1" applyBorder="1" applyAlignment="1" applyProtection="1">
      <alignment horizontal="center" vertical="center"/>
      <protection locked="0"/>
    </xf>
    <xf numFmtId="38" fontId="21" fillId="15" borderId="281" xfId="2" applyFont="1" applyFill="1" applyBorder="1" applyAlignment="1">
      <alignment horizontal="right"/>
    </xf>
    <xf numFmtId="38" fontId="21" fillId="15" borderId="109" xfId="2" applyFont="1" applyFill="1" applyBorder="1" applyAlignment="1">
      <alignment horizontal="right"/>
    </xf>
    <xf numFmtId="38" fontId="21" fillId="15" borderId="254" xfId="2" applyFont="1" applyFill="1" applyBorder="1" applyAlignment="1">
      <alignment horizontal="right"/>
    </xf>
    <xf numFmtId="38" fontId="21" fillId="15" borderId="0" xfId="2" applyFont="1" applyFill="1" applyBorder="1" applyAlignment="1">
      <alignment horizontal="right"/>
    </xf>
    <xf numFmtId="38" fontId="22" fillId="15" borderId="109" xfId="2" applyFont="1" applyFill="1" applyBorder="1" applyAlignment="1">
      <alignment horizontal="right"/>
    </xf>
    <xf numFmtId="38" fontId="22" fillId="15" borderId="0" xfId="2" applyFont="1" applyFill="1" applyBorder="1" applyAlignment="1">
      <alignment horizontal="right"/>
    </xf>
    <xf numFmtId="38" fontId="21" fillId="15" borderId="256" xfId="2" applyFont="1" applyFill="1" applyBorder="1" applyAlignment="1">
      <alignment horizontal="right"/>
    </xf>
    <xf numFmtId="38" fontId="21" fillId="15" borderId="205" xfId="2" applyFont="1" applyFill="1" applyBorder="1" applyAlignment="1">
      <alignment horizontal="right"/>
    </xf>
    <xf numFmtId="38" fontId="22" fillId="15" borderId="205" xfId="2" applyFont="1" applyFill="1" applyBorder="1" applyAlignment="1">
      <alignment horizontal="right"/>
    </xf>
    <xf numFmtId="0" fontId="8" fillId="15" borderId="109" xfId="0" applyFont="1" applyFill="1" applyBorder="1" applyAlignment="1">
      <alignment vertical="center"/>
    </xf>
    <xf numFmtId="0" fontId="8" fillId="15" borderId="205" xfId="0" applyFont="1" applyFill="1" applyBorder="1" applyAlignment="1">
      <alignment vertical="center"/>
    </xf>
    <xf numFmtId="0" fontId="8" fillId="0" borderId="281" xfId="0" applyFont="1" applyBorder="1" applyAlignment="1">
      <alignment horizontal="center" vertical="center"/>
    </xf>
    <xf numFmtId="0" fontId="8" fillId="0" borderId="109" xfId="0" applyFont="1" applyBorder="1" applyAlignment="1">
      <alignment horizontal="center" vertical="center"/>
    </xf>
    <xf numFmtId="0" fontId="8" fillId="0" borderId="96" xfId="0" applyFont="1" applyBorder="1" applyAlignment="1">
      <alignment vertical="top"/>
    </xf>
    <xf numFmtId="0" fontId="8" fillId="0" borderId="99" xfId="0" applyFont="1" applyBorder="1" applyAlignment="1">
      <alignment vertical="top"/>
    </xf>
    <xf numFmtId="38" fontId="21" fillId="6" borderId="97" xfId="2" applyFont="1" applyFill="1" applyBorder="1" applyAlignment="1">
      <alignment horizontal="center" vertical="center"/>
    </xf>
    <xf numFmtId="38" fontId="21" fillId="6" borderId="100" xfId="2" applyFont="1" applyFill="1" applyBorder="1" applyAlignment="1">
      <alignment horizontal="center" vertical="center"/>
    </xf>
    <xf numFmtId="0" fontId="8" fillId="0" borderId="108" xfId="0" applyFont="1" applyBorder="1" applyAlignment="1">
      <alignment vertical="top"/>
    </xf>
    <xf numFmtId="0" fontId="8" fillId="0" borderId="101" xfId="0" applyFont="1" applyBorder="1" applyAlignment="1">
      <alignment vertical="top"/>
    </xf>
    <xf numFmtId="0" fontId="6" fillId="0" borderId="280" xfId="0" applyFont="1" applyBorder="1" applyAlignment="1">
      <alignment horizontal="distributed" vertical="center" indent="1"/>
    </xf>
    <xf numFmtId="0" fontId="6" fillId="0" borderId="280" xfId="0" applyFont="1" applyBorder="1" applyAlignment="1">
      <alignment horizontal="center" vertical="top"/>
    </xf>
    <xf numFmtId="0" fontId="6" fillId="0" borderId="109" xfId="0" applyFont="1" applyBorder="1" applyAlignment="1">
      <alignment horizontal="distributed" vertical="center" indent="1"/>
    </xf>
    <xf numFmtId="0" fontId="8" fillId="0" borderId="205" xfId="0" applyFont="1" applyBorder="1" applyAlignment="1">
      <alignment horizontal="center" vertical="center"/>
    </xf>
    <xf numFmtId="0" fontId="8" fillId="0" borderId="255" xfId="0" applyFont="1" applyBorder="1" applyAlignment="1">
      <alignment horizontal="center" vertical="center"/>
    </xf>
    <xf numFmtId="0" fontId="8" fillId="0" borderId="0" xfId="0" applyFont="1" applyBorder="1" applyAlignment="1">
      <alignment horizontal="center" vertical="center" wrapText="1"/>
    </xf>
    <xf numFmtId="0" fontId="8" fillId="0" borderId="277" xfId="0" applyFont="1" applyBorder="1" applyAlignment="1">
      <alignment horizontal="center" vertical="center"/>
    </xf>
    <xf numFmtId="0" fontId="8" fillId="0" borderId="280" xfId="0" applyFont="1" applyBorder="1" applyAlignment="1">
      <alignment horizontal="center" vertical="center" wrapText="1"/>
    </xf>
    <xf numFmtId="0" fontId="8" fillId="0" borderId="280" xfId="0" applyFont="1" applyBorder="1" applyAlignment="1">
      <alignment horizontal="center" vertical="center"/>
    </xf>
    <xf numFmtId="0" fontId="8" fillId="0" borderId="278" xfId="0" applyFont="1" applyBorder="1" applyAlignment="1">
      <alignment horizontal="center" vertical="center"/>
    </xf>
    <xf numFmtId="38" fontId="21" fillId="6" borderId="254" xfId="2" applyFont="1" applyFill="1" applyBorder="1" applyAlignment="1"/>
    <xf numFmtId="38" fontId="21" fillId="6" borderId="0" xfId="2" applyFont="1" applyFill="1" applyBorder="1" applyAlignment="1"/>
    <xf numFmtId="38" fontId="21" fillId="6" borderId="256" xfId="2" applyFont="1" applyFill="1" applyBorder="1" applyAlignment="1"/>
    <xf numFmtId="38" fontId="21" fillId="6" borderId="205" xfId="2" applyFont="1" applyFill="1" applyBorder="1" applyAlignment="1"/>
    <xf numFmtId="0" fontId="8" fillId="0" borderId="96" xfId="0" applyFont="1" applyBorder="1" applyAlignment="1">
      <alignment horizontal="center" vertical="center"/>
    </xf>
    <xf numFmtId="0" fontId="8" fillId="0" borderId="97" xfId="0" applyFont="1" applyBorder="1" applyAlignment="1">
      <alignment horizontal="right" vertical="center"/>
    </xf>
    <xf numFmtId="0" fontId="8" fillId="0" borderId="108" xfId="0" applyFont="1" applyBorder="1" applyAlignment="1">
      <alignment horizontal="right" vertical="center"/>
    </xf>
    <xf numFmtId="38" fontId="21" fillId="6" borderId="98" xfId="2" applyFont="1" applyFill="1" applyBorder="1" applyAlignment="1">
      <alignment horizontal="right" vertical="center" indent="1"/>
    </xf>
    <xf numFmtId="38" fontId="21" fillId="6" borderId="0" xfId="2" applyFont="1" applyFill="1" applyBorder="1" applyAlignment="1">
      <alignment horizontal="right" vertical="center" indent="1"/>
    </xf>
    <xf numFmtId="38" fontId="21" fillId="6" borderId="102" xfId="2" applyFont="1" applyFill="1" applyBorder="1" applyAlignment="1">
      <alignment horizontal="right" vertical="center" indent="1"/>
    </xf>
    <xf numFmtId="38" fontId="21" fillId="6" borderId="99" xfId="2" applyFont="1" applyFill="1" applyBorder="1" applyAlignment="1">
      <alignment horizontal="right" vertical="center" indent="1"/>
    </xf>
    <xf numFmtId="38" fontId="21" fillId="6" borderId="100" xfId="2" applyFont="1" applyFill="1" applyBorder="1" applyAlignment="1">
      <alignment horizontal="right" vertical="center" indent="1"/>
    </xf>
    <xf numFmtId="38" fontId="21" fillId="6" borderId="101" xfId="2" applyFont="1" applyFill="1" applyBorder="1" applyAlignment="1">
      <alignment horizontal="right" vertical="center" indent="1"/>
    </xf>
    <xf numFmtId="0" fontId="6" fillId="0" borderId="256" xfId="0" applyFont="1" applyBorder="1" applyAlignment="1">
      <alignment horizontal="center" vertical="top"/>
    </xf>
    <xf numFmtId="0" fontId="6" fillId="0" borderId="205" xfId="0" applyFont="1" applyBorder="1" applyAlignment="1">
      <alignment horizontal="center" vertical="top"/>
    </xf>
    <xf numFmtId="0" fontId="20" fillId="0" borderId="275" xfId="0" applyFont="1" applyBorder="1" applyAlignment="1">
      <alignment horizontal="distributed" vertical="center" wrapText="1"/>
    </xf>
    <xf numFmtId="0" fontId="20" fillId="0" borderId="281" xfId="0" applyFont="1" applyBorder="1" applyAlignment="1">
      <alignment horizontal="distributed" vertical="center"/>
    </xf>
    <xf numFmtId="0" fontId="20" fillId="0" borderId="284" xfId="0" applyFont="1" applyBorder="1" applyAlignment="1">
      <alignment horizontal="distributed" vertical="center" wrapText="1"/>
    </xf>
    <xf numFmtId="0" fontId="20" fillId="0" borderId="254" xfId="0" applyFont="1" applyBorder="1" applyAlignment="1">
      <alignment horizontal="distributed" vertical="center"/>
    </xf>
    <xf numFmtId="0" fontId="20" fillId="0" borderId="284" xfId="0" applyFont="1" applyBorder="1" applyAlignment="1">
      <alignment horizontal="distributed" vertical="center"/>
    </xf>
    <xf numFmtId="0" fontId="20" fillId="0" borderId="276" xfId="0" applyFont="1" applyBorder="1" applyAlignment="1">
      <alignment horizontal="distributed" vertical="center"/>
    </xf>
    <xf numFmtId="0" fontId="20" fillId="0" borderId="256" xfId="0" applyFont="1" applyBorder="1" applyAlignment="1">
      <alignment horizontal="distributed" vertical="center"/>
    </xf>
    <xf numFmtId="0" fontId="6" fillId="0" borderId="0" xfId="0" applyFont="1" applyAlignment="1">
      <alignment horizontal="center" vertical="top"/>
    </xf>
    <xf numFmtId="0" fontId="6" fillId="0" borderId="253" xfId="0" applyFont="1" applyBorder="1" applyAlignment="1">
      <alignment horizontal="distributed" vertical="center" indent="1"/>
    </xf>
    <xf numFmtId="0" fontId="6" fillId="0" borderId="284" xfId="0" applyFont="1" applyBorder="1" applyAlignment="1">
      <alignment horizontal="distributed" vertical="center" indent="1"/>
    </xf>
    <xf numFmtId="0" fontId="6" fillId="0" borderId="254" xfId="0" applyFont="1" applyBorder="1" applyAlignment="1">
      <alignment horizontal="distributed" vertical="center" indent="1"/>
    </xf>
    <xf numFmtId="0" fontId="6" fillId="0" borderId="255" xfId="0" applyFont="1" applyBorder="1" applyAlignment="1">
      <alignment horizontal="distributed" vertical="center" indent="1"/>
    </xf>
    <xf numFmtId="0" fontId="6" fillId="0" borderId="256" xfId="0" applyFont="1" applyBorder="1" applyAlignment="1">
      <alignment horizontal="distributed" vertical="center" indent="1"/>
    </xf>
    <xf numFmtId="0" fontId="24" fillId="6" borderId="109" xfId="0" applyFont="1" applyFill="1" applyBorder="1" applyAlignment="1">
      <alignment horizontal="center" vertical="center"/>
    </xf>
    <xf numFmtId="0" fontId="24" fillId="6" borderId="0" xfId="0" applyFont="1" applyFill="1" applyAlignment="1">
      <alignment horizontal="center" vertical="center"/>
    </xf>
    <xf numFmtId="0" fontId="24" fillId="15" borderId="109" xfId="0" applyFont="1" applyFill="1" applyBorder="1" applyAlignment="1">
      <alignment horizontal="center" vertical="center"/>
    </xf>
    <xf numFmtId="0" fontId="24" fillId="15" borderId="0" xfId="0" applyFont="1" applyFill="1" applyAlignment="1">
      <alignment horizontal="center" vertical="center"/>
    </xf>
    <xf numFmtId="0" fontId="15" fillId="6" borderId="281" xfId="0" applyFont="1" applyFill="1" applyBorder="1" applyAlignment="1">
      <alignment horizontal="center" vertical="center"/>
    </xf>
    <xf numFmtId="0" fontId="15" fillId="6" borderId="277" xfId="0" applyFont="1" applyFill="1" applyBorder="1" applyAlignment="1">
      <alignment horizontal="center" vertical="center"/>
    </xf>
    <xf numFmtId="0" fontId="15" fillId="6" borderId="256" xfId="0" applyFont="1" applyFill="1" applyBorder="1" applyAlignment="1">
      <alignment horizontal="center" vertical="center"/>
    </xf>
    <xf numFmtId="0" fontId="15" fillId="6" borderId="255" xfId="0" applyFont="1" applyFill="1" applyBorder="1" applyAlignment="1">
      <alignment horizontal="center" vertical="center"/>
    </xf>
    <xf numFmtId="0" fontId="24" fillId="15" borderId="281" xfId="0" applyFont="1" applyFill="1" applyBorder="1" applyAlignment="1">
      <alignment horizontal="center" vertical="center"/>
    </xf>
    <xf numFmtId="0" fontId="24" fillId="15" borderId="277" xfId="0" applyFont="1" applyFill="1" applyBorder="1" applyAlignment="1">
      <alignment horizontal="center" vertical="center"/>
    </xf>
    <xf numFmtId="0" fontId="24" fillId="15" borderId="256" xfId="0" applyFont="1" applyFill="1" applyBorder="1" applyAlignment="1">
      <alignment horizontal="center" vertical="center"/>
    </xf>
    <xf numFmtId="0" fontId="24" fillId="15" borderId="255" xfId="0" applyFont="1" applyFill="1" applyBorder="1" applyAlignment="1">
      <alignment horizontal="center" vertical="center"/>
    </xf>
    <xf numFmtId="0" fontId="24" fillId="15" borderId="254" xfId="0" applyFont="1" applyFill="1" applyBorder="1" applyAlignment="1">
      <alignment horizontal="center" vertical="center"/>
    </xf>
    <xf numFmtId="0" fontId="24" fillId="15" borderId="253" xfId="0" applyFont="1" applyFill="1" applyBorder="1" applyAlignment="1">
      <alignment horizontal="center" vertical="center"/>
    </xf>
    <xf numFmtId="0" fontId="25" fillId="0" borderId="0" xfId="0" applyFont="1" applyBorder="1" applyAlignment="1">
      <alignment vertical="center"/>
    </xf>
    <xf numFmtId="0" fontId="25" fillId="0" borderId="205" xfId="0" applyFont="1" applyBorder="1" applyAlignment="1">
      <alignment vertical="center"/>
    </xf>
    <xf numFmtId="38" fontId="21" fillId="6" borderId="0" xfId="2" applyFont="1" applyFill="1" applyBorder="1" applyAlignment="1">
      <alignment vertical="center"/>
    </xf>
    <xf numFmtId="38" fontId="21" fillId="6" borderId="205" xfId="2" applyFont="1" applyFill="1" applyBorder="1" applyAlignment="1">
      <alignment vertical="center"/>
    </xf>
    <xf numFmtId="0" fontId="6" fillId="0" borderId="0" xfId="0" applyFont="1" applyAlignment="1">
      <alignment horizontal="center" vertical="center" wrapText="1"/>
    </xf>
    <xf numFmtId="0" fontId="6" fillId="0" borderId="281" xfId="0" applyFont="1" applyBorder="1" applyAlignment="1">
      <alignment horizontal="distributed" vertical="center" indent="1"/>
    </xf>
    <xf numFmtId="0" fontId="6" fillId="0" borderId="0" xfId="0" applyFont="1" applyBorder="1" applyAlignment="1">
      <alignment horizontal="distributed" vertical="center" indent="1"/>
    </xf>
    <xf numFmtId="0" fontId="25" fillId="0" borderId="253" xfId="0" applyFont="1" applyBorder="1" applyAlignment="1">
      <alignment horizontal="left"/>
    </xf>
    <xf numFmtId="0" fontId="25" fillId="0" borderId="255" xfId="0" applyFont="1" applyBorder="1" applyAlignment="1">
      <alignment horizontal="left"/>
    </xf>
    <xf numFmtId="0" fontId="8" fillId="0" borderId="254" xfId="0" applyFont="1" applyBorder="1" applyAlignment="1">
      <alignment horizontal="center" vertical="center"/>
    </xf>
    <xf numFmtId="0" fontId="18" fillId="0" borderId="0" xfId="0" applyFont="1" applyAlignment="1">
      <alignment horizontal="center" vertical="center"/>
    </xf>
    <xf numFmtId="0" fontId="25" fillId="0" borderId="109" xfId="0" applyFont="1" applyBorder="1" applyAlignment="1">
      <alignment horizontal="left" vertical="center"/>
    </xf>
    <xf numFmtId="0" fontId="25" fillId="0" borderId="0" xfId="0" applyFont="1" applyBorder="1" applyAlignment="1">
      <alignment horizontal="left" vertical="center"/>
    </xf>
    <xf numFmtId="0" fontId="25" fillId="0" borderId="109" xfId="0" applyFont="1" applyBorder="1" applyAlignment="1">
      <alignment horizontal="right" vertical="center"/>
    </xf>
    <xf numFmtId="0" fontId="25" fillId="0" borderId="0" xfId="0" applyFont="1" applyBorder="1" applyAlignment="1">
      <alignment horizontal="right" vertical="center"/>
    </xf>
    <xf numFmtId="0" fontId="6" fillId="0" borderId="0" xfId="0" applyFont="1" applyBorder="1" applyAlignment="1">
      <alignment horizontal="distributed" vertical="distributed" wrapText="1"/>
    </xf>
    <xf numFmtId="0" fontId="6" fillId="0" borderId="254" xfId="0" applyFont="1" applyBorder="1" applyAlignment="1">
      <alignment horizontal="center" vertical="top"/>
    </xf>
    <xf numFmtId="0" fontId="6" fillId="0" borderId="0" xfId="0" applyFont="1" applyBorder="1" applyAlignment="1">
      <alignment horizontal="center" vertical="distributed" wrapText="1"/>
    </xf>
    <xf numFmtId="0" fontId="6" fillId="0" borderId="109" xfId="0" applyFont="1" applyBorder="1" applyAlignment="1">
      <alignment horizontal="center" vertical="top"/>
    </xf>
    <xf numFmtId="0" fontId="6" fillId="0" borderId="98" xfId="0" applyFont="1" applyBorder="1" applyAlignment="1">
      <alignment horizontal="center" vertical="center"/>
    </xf>
    <xf numFmtId="0" fontId="6" fillId="0" borderId="102" xfId="0" applyFont="1" applyBorder="1" applyAlignment="1">
      <alignment horizontal="center" vertical="center"/>
    </xf>
    <xf numFmtId="0" fontId="11" fillId="0" borderId="109" xfId="0" applyFont="1" applyBorder="1" applyAlignment="1">
      <alignment horizontal="distributed" vertical="center" wrapText="1"/>
    </xf>
    <xf numFmtId="0" fontId="11" fillId="0" borderId="109" xfId="0" applyFont="1" applyBorder="1" applyAlignment="1">
      <alignment horizontal="distributed" vertical="center"/>
    </xf>
    <xf numFmtId="0" fontId="11" fillId="0" borderId="100" xfId="0" applyFont="1" applyBorder="1" applyAlignment="1">
      <alignment horizontal="distributed" vertical="center"/>
    </xf>
    <xf numFmtId="0" fontId="8" fillId="0" borderId="111" xfId="0" applyFont="1" applyBorder="1" applyAlignment="1">
      <alignment horizontal="center" vertical="center"/>
    </xf>
    <xf numFmtId="0" fontId="8" fillId="0" borderId="102" xfId="0" applyFont="1" applyBorder="1" applyAlignment="1">
      <alignment horizontal="center" vertical="center"/>
    </xf>
    <xf numFmtId="0" fontId="175" fillId="0" borderId="0" xfId="0" applyFont="1" applyAlignment="1">
      <alignment horizontal="distributed" vertical="center"/>
    </xf>
    <xf numFmtId="0" fontId="6" fillId="0" borderId="0" xfId="0" applyFont="1" applyAlignment="1">
      <alignment horizontal="distributed"/>
    </xf>
    <xf numFmtId="0" fontId="6" fillId="0" borderId="0" xfId="0" applyFont="1" applyAlignment="1">
      <alignment horizontal="distributed" vertical="top"/>
    </xf>
    <xf numFmtId="0" fontId="8" fillId="0" borderId="0" xfId="0" applyFont="1" applyBorder="1" applyAlignment="1">
      <alignment horizontal="distributed" vertical="center" wrapText="1"/>
    </xf>
    <xf numFmtId="0" fontId="8" fillId="0" borderId="0" xfId="0" applyFont="1" applyBorder="1" applyAlignment="1">
      <alignment horizontal="distributed" vertical="center"/>
    </xf>
    <xf numFmtId="0" fontId="20" fillId="0" borderId="0" xfId="0" applyFont="1" applyBorder="1" applyAlignment="1">
      <alignment horizontal="distributed" vertical="center" wrapText="1"/>
    </xf>
    <xf numFmtId="0" fontId="97" fillId="0" borderId="277" xfId="0" applyFont="1" applyBorder="1" applyAlignment="1">
      <alignment horizontal="distributed" vertical="center" indent="2"/>
    </xf>
    <xf numFmtId="0" fontId="97" fillId="0" borderId="275" xfId="0" applyFont="1" applyBorder="1" applyAlignment="1">
      <alignment horizontal="distributed" vertical="center" indent="2"/>
    </xf>
    <xf numFmtId="0" fontId="97" fillId="0" borderId="253" xfId="0" applyFont="1" applyBorder="1" applyAlignment="1">
      <alignment horizontal="distributed" vertical="center" indent="2"/>
    </xf>
    <xf numFmtId="0" fontId="97" fillId="0" borderId="284" xfId="0" applyFont="1" applyBorder="1" applyAlignment="1">
      <alignment horizontal="distributed" vertical="center" indent="2"/>
    </xf>
    <xf numFmtId="0" fontId="97" fillId="0" borderId="255" xfId="0" applyFont="1" applyBorder="1" applyAlignment="1">
      <alignment horizontal="distributed" vertical="center" indent="2"/>
    </xf>
    <xf numFmtId="0" fontId="97" fillId="0" borderId="276" xfId="0" applyFont="1" applyBorder="1" applyAlignment="1">
      <alignment horizontal="distributed" vertical="center" indent="2"/>
    </xf>
    <xf numFmtId="0" fontId="20" fillId="0" borderId="0" xfId="0" applyFont="1" applyBorder="1" applyAlignment="1">
      <alignment horizontal="distributed" vertical="center"/>
    </xf>
    <xf numFmtId="0" fontId="6" fillId="0" borderId="281" xfId="0" applyFont="1" applyBorder="1" applyAlignment="1">
      <alignment vertical="top"/>
    </xf>
    <xf numFmtId="0" fontId="6" fillId="0" borderId="254" xfId="0" applyFont="1" applyBorder="1" applyAlignment="1">
      <alignment vertical="top"/>
    </xf>
    <xf numFmtId="0" fontId="7" fillId="0" borderId="254" xfId="0" applyFont="1" applyBorder="1" applyAlignment="1">
      <alignment horizontal="right" vertical="center"/>
    </xf>
    <xf numFmtId="0" fontId="7" fillId="0" borderId="256" xfId="0" applyFont="1" applyBorder="1" applyAlignment="1">
      <alignment horizontal="right" vertical="center"/>
    </xf>
    <xf numFmtId="0" fontId="7" fillId="0" borderId="0" xfId="0" applyFont="1" applyBorder="1" applyAlignment="1">
      <alignment horizontal="left" vertical="center"/>
    </xf>
    <xf numFmtId="0" fontId="7" fillId="0" borderId="205" xfId="0" applyFont="1" applyBorder="1" applyAlignment="1">
      <alignment horizontal="left" vertical="center"/>
    </xf>
    <xf numFmtId="0" fontId="8" fillId="0" borderId="109" xfId="0" applyFont="1" applyBorder="1" applyAlignment="1">
      <alignment horizontal="right" vertical="center"/>
    </xf>
    <xf numFmtId="0" fontId="20" fillId="0" borderId="255" xfId="0" applyFont="1" applyBorder="1" applyAlignment="1">
      <alignment horizontal="center" vertical="center"/>
    </xf>
    <xf numFmtId="0" fontId="20" fillId="0" borderId="276" xfId="0" applyFont="1" applyBorder="1" applyAlignment="1">
      <alignment horizontal="center" vertical="center"/>
    </xf>
    <xf numFmtId="0" fontId="179" fillId="6" borderId="276" xfId="0" applyFont="1" applyFill="1" applyBorder="1" applyAlignment="1">
      <alignment horizontal="center" vertical="center"/>
    </xf>
    <xf numFmtId="0" fontId="179" fillId="6" borderId="256" xfId="0" applyFont="1" applyFill="1" applyBorder="1" applyAlignment="1">
      <alignment horizontal="center" vertical="center"/>
    </xf>
    <xf numFmtId="0" fontId="20" fillId="0" borderId="302" xfId="0" applyFont="1" applyBorder="1" applyAlignment="1">
      <alignment horizontal="center" vertical="center" wrapText="1"/>
    </xf>
    <xf numFmtId="0" fontId="20" fillId="0" borderId="280" xfId="0" applyFont="1" applyBorder="1" applyAlignment="1">
      <alignment horizontal="center" vertical="center"/>
    </xf>
    <xf numFmtId="0" fontId="20" fillId="0" borderId="278" xfId="0" applyFont="1" applyBorder="1" applyAlignment="1">
      <alignment horizontal="center" vertical="center"/>
    </xf>
    <xf numFmtId="0" fontId="20" fillId="0" borderId="302" xfId="0" applyFont="1" applyBorder="1" applyAlignment="1">
      <alignment horizontal="center" vertical="center"/>
    </xf>
    <xf numFmtId="0" fontId="20" fillId="0" borderId="280" xfId="0" applyFont="1" applyBorder="1" applyAlignment="1">
      <alignment horizontal="center" vertical="center" wrapText="1"/>
    </xf>
    <xf numFmtId="0" fontId="20" fillId="0" borderId="109" xfId="0" applyFont="1" applyBorder="1" applyAlignment="1">
      <alignment horizontal="center" vertical="center"/>
    </xf>
    <xf numFmtId="0" fontId="20" fillId="0" borderId="277" xfId="0" applyFont="1" applyBorder="1" applyAlignment="1">
      <alignment horizontal="center" vertical="center"/>
    </xf>
    <xf numFmtId="0" fontId="22" fillId="11" borderId="109" xfId="0" applyFont="1" applyFill="1" applyBorder="1" applyAlignment="1" applyProtection="1">
      <alignment horizontal="center" vertical="center"/>
      <protection locked="0"/>
    </xf>
    <xf numFmtId="0" fontId="22" fillId="11" borderId="280" xfId="0" applyFont="1" applyFill="1" applyBorder="1" applyAlignment="1" applyProtection="1">
      <alignment horizontal="center" vertical="center"/>
      <protection locked="0"/>
    </xf>
    <xf numFmtId="0" fontId="8" fillId="0" borderId="256" xfId="0" applyFont="1" applyBorder="1" applyAlignment="1">
      <alignment horizontal="center" vertical="center"/>
    </xf>
    <xf numFmtId="38" fontId="22" fillId="6" borderId="109" xfId="2" applyFont="1" applyFill="1" applyBorder="1" applyAlignment="1">
      <alignment horizontal="right"/>
    </xf>
    <xf numFmtId="38" fontId="22" fillId="6" borderId="205" xfId="2" applyFont="1" applyFill="1" applyBorder="1" applyAlignment="1">
      <alignment horizontal="right"/>
    </xf>
    <xf numFmtId="38" fontId="21" fillId="6" borderId="281" xfId="2" applyFont="1" applyFill="1" applyBorder="1" applyAlignment="1">
      <alignment horizontal="right"/>
    </xf>
    <xf numFmtId="38" fontId="21" fillId="6" borderId="109" xfId="2" applyFont="1" applyFill="1" applyBorder="1" applyAlignment="1">
      <alignment horizontal="right"/>
    </xf>
    <xf numFmtId="38" fontId="21" fillId="6" borderId="256" xfId="2" applyFont="1" applyFill="1" applyBorder="1" applyAlignment="1">
      <alignment horizontal="right"/>
    </xf>
    <xf numFmtId="38" fontId="21" fillId="6" borderId="205" xfId="2" applyFont="1" applyFill="1" applyBorder="1" applyAlignment="1">
      <alignment horizontal="right"/>
    </xf>
    <xf numFmtId="0" fontId="8" fillId="15" borderId="281" xfId="0" applyFont="1" applyFill="1" applyBorder="1" applyAlignment="1">
      <alignment vertical="center"/>
    </xf>
    <xf numFmtId="0" fontId="8" fillId="15" borderId="256" xfId="0" applyFont="1" applyFill="1" applyBorder="1" applyAlignment="1">
      <alignment vertical="center"/>
    </xf>
    <xf numFmtId="0" fontId="51" fillId="6" borderId="235" xfId="0" applyNumberFormat="1" applyFont="1" applyFill="1" applyBorder="1" applyAlignment="1">
      <alignment horizontal="center" vertical="center"/>
    </xf>
    <xf numFmtId="0" fontId="51" fillId="6" borderId="36" xfId="0" applyNumberFormat="1" applyFont="1" applyFill="1" applyBorder="1" applyAlignment="1">
      <alignment horizontal="center" vertical="center"/>
    </xf>
    <xf numFmtId="0" fontId="51" fillId="6" borderId="234" xfId="0" applyNumberFormat="1" applyFont="1" applyFill="1" applyBorder="1" applyAlignment="1">
      <alignment horizontal="center" vertical="center"/>
    </xf>
    <xf numFmtId="0" fontId="51" fillId="6" borderId="236" xfId="0" applyNumberFormat="1" applyFont="1" applyFill="1" applyBorder="1" applyAlignment="1">
      <alignment horizontal="center" vertical="center"/>
    </xf>
    <xf numFmtId="186" fontId="50" fillId="8" borderId="238" xfId="0" applyNumberFormat="1" applyFont="1" applyFill="1" applyBorder="1" applyAlignment="1">
      <alignment horizontal="center" vertical="center"/>
    </xf>
    <xf numFmtId="186" fontId="50" fillId="8" borderId="239" xfId="0" applyNumberFormat="1" applyFont="1" applyFill="1" applyBorder="1" applyAlignment="1">
      <alignment horizontal="center" vertical="center"/>
    </xf>
    <xf numFmtId="0" fontId="34" fillId="11" borderId="0" xfId="0" applyFont="1" applyFill="1" applyAlignment="1">
      <alignment vertical="center" wrapText="1"/>
    </xf>
    <xf numFmtId="0" fontId="29" fillId="0" borderId="0" xfId="0" applyFont="1" applyAlignment="1"/>
    <xf numFmtId="0" fontId="29" fillId="0" borderId="0" xfId="0" applyFont="1" applyAlignment="1">
      <alignment vertical="center"/>
    </xf>
    <xf numFmtId="49" fontId="25" fillId="0" borderId="205" xfId="0" applyNumberFormat="1" applyFont="1" applyBorder="1" applyAlignment="1"/>
    <xf numFmtId="49" fontId="25" fillId="0" borderId="255" xfId="0" applyNumberFormat="1" applyFont="1" applyBorder="1" applyAlignment="1"/>
    <xf numFmtId="0" fontId="183" fillId="0" borderId="0" xfId="0" applyFont="1" applyBorder="1" applyAlignment="1">
      <alignment textRotation="255"/>
    </xf>
    <xf numFmtId="0" fontId="202" fillId="0" borderId="0" xfId="0" applyFont="1" applyBorder="1" applyAlignment="1">
      <alignment vertical="distributed" textRotation="255"/>
    </xf>
    <xf numFmtId="0" fontId="193" fillId="0" borderId="171" xfId="0" applyFont="1" applyBorder="1" applyAlignment="1">
      <alignment horizontal="distributed" vertical="center"/>
    </xf>
    <xf numFmtId="0" fontId="193" fillId="0" borderId="362" xfId="0" applyFont="1" applyBorder="1" applyAlignment="1">
      <alignment horizontal="center" vertical="distributed" textRotation="255" indent="1"/>
    </xf>
    <xf numFmtId="0" fontId="193" fillId="0" borderId="148" xfId="0" applyFont="1" applyBorder="1" applyAlignment="1">
      <alignment horizontal="center" vertical="distributed" textRotation="255" indent="1"/>
    </xf>
    <xf numFmtId="0" fontId="193" fillId="0" borderId="77" xfId="0" applyFont="1" applyBorder="1" applyAlignment="1">
      <alignment horizontal="center" vertical="distributed" textRotation="255" indent="1"/>
    </xf>
    <xf numFmtId="0" fontId="193" fillId="0" borderId="150" xfId="0" applyFont="1" applyBorder="1" applyAlignment="1">
      <alignment horizontal="center" vertical="distributed" textRotation="255" indent="1"/>
    </xf>
    <xf numFmtId="0" fontId="193" fillId="0" borderId="79" xfId="0" applyFont="1" applyBorder="1" applyAlignment="1">
      <alignment horizontal="center" vertical="distributed" textRotation="255" indent="1"/>
    </xf>
    <xf numFmtId="0" fontId="193" fillId="0" borderId="364" xfId="0" applyFont="1" applyBorder="1" applyAlignment="1">
      <alignment horizontal="center" vertical="distributed" textRotation="255" indent="1"/>
    </xf>
    <xf numFmtId="0" fontId="200" fillId="0" borderId="0" xfId="0" applyFont="1" applyBorder="1" applyAlignment="1">
      <alignment horizontal="distributed" vertical="center"/>
    </xf>
    <xf numFmtId="0" fontId="201" fillId="0" borderId="0" xfId="0" applyFont="1" applyBorder="1" applyAlignment="1">
      <alignment horizontal="distributed" vertical="center"/>
    </xf>
    <xf numFmtId="0" fontId="185" fillId="0" borderId="437" xfId="0" applyFont="1" applyBorder="1" applyAlignment="1">
      <alignment horizontal="center" vertical="center"/>
    </xf>
    <xf numFmtId="0" fontId="185" fillId="0" borderId="114" xfId="0" applyFont="1" applyBorder="1" applyAlignment="1">
      <alignment horizontal="center" vertical="center"/>
    </xf>
    <xf numFmtId="0" fontId="185" fillId="0" borderId="351" xfId="0" applyFont="1" applyBorder="1" applyAlignment="1">
      <alignment horizontal="center" vertical="center"/>
    </xf>
    <xf numFmtId="0" fontId="185" fillId="0" borderId="438" xfId="0" applyFont="1" applyBorder="1" applyAlignment="1">
      <alignment horizontal="center" vertical="center"/>
    </xf>
    <xf numFmtId="0" fontId="185" fillId="0" borderId="0" xfId="0" applyFont="1" applyBorder="1" applyAlignment="1">
      <alignment horizontal="center" vertical="center"/>
    </xf>
    <xf numFmtId="0" fontId="185" fillId="0" borderId="95" xfId="0" applyFont="1" applyBorder="1" applyAlignment="1">
      <alignment horizontal="center" vertical="center"/>
    </xf>
    <xf numFmtId="0" fontId="185" fillId="0" borderId="444" xfId="0" applyFont="1" applyBorder="1" applyAlignment="1">
      <alignment horizontal="center" vertical="center"/>
    </xf>
    <xf numFmtId="0" fontId="185" fillId="0" borderId="113" xfId="0" applyFont="1" applyBorder="1" applyAlignment="1">
      <alignment horizontal="center" vertical="center"/>
    </xf>
    <xf numFmtId="0" fontId="185" fillId="0" borderId="2" xfId="0" applyFont="1" applyBorder="1" applyAlignment="1">
      <alignment horizontal="center" vertical="center"/>
    </xf>
    <xf numFmtId="0" fontId="193" fillId="0" borderId="384" xfId="0" applyFont="1" applyBorder="1" applyAlignment="1">
      <alignment horizontal="distributed" vertical="center" indent="1"/>
    </xf>
    <xf numFmtId="0" fontId="193" fillId="0" borderId="455" xfId="0" applyFont="1" applyBorder="1" applyAlignment="1">
      <alignment horizontal="distributed" vertical="center" indent="1"/>
    </xf>
    <xf numFmtId="0" fontId="193" fillId="0" borderId="174" xfId="0" applyFont="1" applyBorder="1" applyAlignment="1">
      <alignment horizontal="distributed" vertical="center" indent="1"/>
    </xf>
    <xf numFmtId="0" fontId="193" fillId="0" borderId="456" xfId="0" applyFont="1" applyBorder="1" applyAlignment="1">
      <alignment horizontal="distributed" vertical="center" indent="1"/>
    </xf>
    <xf numFmtId="0" fontId="193" fillId="0" borderId="179" xfId="0" applyFont="1" applyBorder="1" applyAlignment="1">
      <alignment horizontal="distributed" vertical="center" indent="1"/>
    </xf>
    <xf numFmtId="0" fontId="193" fillId="0" borderId="457" xfId="0" applyFont="1" applyBorder="1" applyAlignment="1">
      <alignment horizontal="distributed" vertical="center" indent="1"/>
    </xf>
    <xf numFmtId="0" fontId="206" fillId="0" borderId="455" xfId="0" applyFont="1" applyBorder="1" applyAlignment="1">
      <alignment horizontal="center" vertical="center"/>
    </xf>
    <xf numFmtId="0" fontId="206" fillId="0" borderId="385" xfId="0" applyFont="1" applyBorder="1" applyAlignment="1">
      <alignment horizontal="center" vertical="center"/>
    </xf>
    <xf numFmtId="0" fontId="206" fillId="0" borderId="456" xfId="0" applyFont="1" applyBorder="1" applyAlignment="1">
      <alignment horizontal="center" vertical="center"/>
    </xf>
    <xf numFmtId="0" fontId="206" fillId="0" borderId="386" xfId="0" applyFont="1" applyBorder="1" applyAlignment="1">
      <alignment horizontal="center" vertical="center"/>
    </xf>
    <xf numFmtId="0" fontId="206" fillId="0" borderId="457" xfId="0" applyFont="1" applyBorder="1" applyAlignment="1">
      <alignment horizontal="center" vertical="center"/>
    </xf>
    <xf numFmtId="0" fontId="206" fillId="0" borderId="389" xfId="0" applyFont="1" applyBorder="1" applyAlignment="1">
      <alignment horizontal="center" vertical="center"/>
    </xf>
    <xf numFmtId="0" fontId="184" fillId="0" borderId="0" xfId="0" applyFont="1" applyBorder="1" applyAlignment="1">
      <alignment horizontal="center"/>
    </xf>
    <xf numFmtId="0" fontId="184" fillId="0" borderId="80" xfId="0" applyFont="1" applyBorder="1" applyAlignment="1">
      <alignment horizontal="center"/>
    </xf>
    <xf numFmtId="0" fontId="181" fillId="0" borderId="0" xfId="0" applyFont="1" applyBorder="1" applyAlignment="1">
      <alignment horizontal="right"/>
    </xf>
    <xf numFmtId="0" fontId="193" fillId="0" borderId="86" xfId="0" applyFont="1" applyBorder="1" applyAlignment="1">
      <alignment horizontal="distributed" vertical="center" wrapText="1"/>
    </xf>
    <xf numFmtId="0" fontId="193" fillId="0" borderId="86" xfId="0" applyFont="1" applyBorder="1" applyAlignment="1">
      <alignment horizontal="distributed" vertical="center"/>
    </xf>
    <xf numFmtId="0" fontId="193" fillId="0" borderId="171" xfId="0" applyFont="1" applyBorder="1" applyAlignment="1">
      <alignment horizontal="distributed" vertical="center" wrapText="1"/>
    </xf>
    <xf numFmtId="0" fontId="193" fillId="0" borderId="362" xfId="0" applyFont="1" applyBorder="1" applyAlignment="1">
      <alignment horizontal="center" vertical="center" textRotation="255"/>
    </xf>
    <xf numFmtId="0" fontId="193" fillId="0" borderId="148" xfId="0" applyFont="1" applyBorder="1" applyAlignment="1">
      <alignment horizontal="center" vertical="center" textRotation="255"/>
    </xf>
    <xf numFmtId="0" fontId="193" fillId="0" borderId="77" xfId="0" applyFont="1" applyBorder="1" applyAlignment="1">
      <alignment horizontal="center" vertical="center" textRotation="255"/>
    </xf>
    <xf numFmtId="0" fontId="193" fillId="0" borderId="150" xfId="0" applyFont="1" applyBorder="1" applyAlignment="1">
      <alignment horizontal="center" vertical="center" textRotation="255"/>
    </xf>
    <xf numFmtId="0" fontId="193" fillId="0" borderId="363" xfId="0" applyFont="1" applyBorder="1" applyAlignment="1">
      <alignment horizontal="center" vertical="center" textRotation="255"/>
    </xf>
    <xf numFmtId="0" fontId="193" fillId="0" borderId="153" xfId="0" applyFont="1" applyBorder="1" applyAlignment="1">
      <alignment horizontal="center" vertical="center" textRotation="255"/>
    </xf>
    <xf numFmtId="0" fontId="193" fillId="0" borderId="0" xfId="0" applyFont="1" applyBorder="1" applyAlignment="1">
      <alignment horizontal="distributed" vertical="center"/>
    </xf>
    <xf numFmtId="0" fontId="188" fillId="0" borderId="0" xfId="0" applyFont="1" applyBorder="1" applyAlignment="1">
      <alignment horizontal="center" vertical="center"/>
    </xf>
    <xf numFmtId="0" fontId="198" fillId="0" borderId="0" xfId="0" applyFont="1" applyBorder="1" applyAlignment="1">
      <alignment vertical="top" textRotation="255"/>
    </xf>
    <xf numFmtId="0" fontId="193" fillId="0" borderId="146" xfId="0" applyFont="1" applyBorder="1" applyAlignment="1">
      <alignment horizontal="center" vertical="center" wrapText="1"/>
    </xf>
    <xf numFmtId="0" fontId="193" fillId="0" borderId="148" xfId="0" applyFont="1" applyBorder="1" applyAlignment="1">
      <alignment horizontal="center" vertical="center"/>
    </xf>
    <xf numFmtId="0" fontId="193" fillId="0" borderId="151" xfId="0" applyFont="1" applyBorder="1" applyAlignment="1">
      <alignment horizontal="center" vertical="center"/>
    </xf>
    <xf numFmtId="0" fontId="193" fillId="0" borderId="153" xfId="0" applyFont="1" applyBorder="1" applyAlignment="1">
      <alignment horizontal="center" vertical="center"/>
    </xf>
    <xf numFmtId="0" fontId="193" fillId="0" borderId="362" xfId="0" applyFont="1" applyBorder="1" applyAlignment="1">
      <alignment horizontal="center" vertical="distributed" textRotation="255" indent="2"/>
    </xf>
    <xf numFmtId="0" fontId="193" fillId="0" borderId="148" xfId="0" applyFont="1" applyBorder="1" applyAlignment="1">
      <alignment horizontal="center" vertical="distributed" textRotation="255" indent="2"/>
    </xf>
    <xf numFmtId="0" fontId="193" fillId="0" borderId="77" xfId="0" applyFont="1" applyBorder="1" applyAlignment="1">
      <alignment horizontal="center" vertical="distributed" textRotation="255" indent="2"/>
    </xf>
    <xf numFmtId="0" fontId="193" fillId="0" borderId="150" xfId="0" applyFont="1" applyBorder="1" applyAlignment="1">
      <alignment horizontal="center" vertical="distributed" textRotation="255" indent="2"/>
    </xf>
    <xf numFmtId="0" fontId="193" fillId="0" borderId="363" xfId="0" applyFont="1" applyBorder="1" applyAlignment="1">
      <alignment horizontal="center" vertical="distributed" textRotation="255" indent="2"/>
    </xf>
    <xf numFmtId="0" fontId="193" fillId="0" borderId="153" xfId="0" applyFont="1" applyBorder="1" applyAlignment="1">
      <alignment horizontal="center" vertical="distributed" textRotation="255" indent="2"/>
    </xf>
    <xf numFmtId="0" fontId="195" fillId="0" borderId="147" xfId="0" applyFont="1" applyBorder="1" applyAlignment="1">
      <alignment horizontal="distributed" vertical="center" wrapText="1"/>
    </xf>
    <xf numFmtId="0" fontId="195" fillId="0" borderId="147" xfId="0" applyFont="1" applyBorder="1" applyAlignment="1">
      <alignment horizontal="distributed" vertical="center"/>
    </xf>
    <xf numFmtId="0" fontId="195" fillId="0" borderId="152" xfId="0" applyFont="1" applyBorder="1" applyAlignment="1">
      <alignment horizontal="distributed" vertical="center"/>
    </xf>
    <xf numFmtId="0" fontId="193" fillId="0" borderId="147" xfId="0" applyFont="1" applyBorder="1" applyAlignment="1">
      <alignment horizontal="distributed" vertical="center" wrapText="1"/>
    </xf>
    <xf numFmtId="0" fontId="193" fillId="0" borderId="147" xfId="0" applyFont="1" applyBorder="1" applyAlignment="1">
      <alignment horizontal="distributed" vertical="center"/>
    </xf>
    <xf numFmtId="0" fontId="193" fillId="0" borderId="171" xfId="0" applyFont="1" applyBorder="1" applyAlignment="1">
      <alignment horizontal="center" vertical="center"/>
    </xf>
    <xf numFmtId="0" fontId="204" fillId="0" borderId="0" xfId="0" applyFont="1" applyBorder="1" applyAlignment="1">
      <alignment vertical="center" textRotation="255"/>
    </xf>
    <xf numFmtId="0" fontId="193" fillId="0" borderId="85" xfId="0" applyFont="1" applyBorder="1" applyAlignment="1">
      <alignment horizontal="center" vertical="top"/>
    </xf>
    <xf numFmtId="0" fontId="193" fillId="0" borderId="86" xfId="0" applyFont="1" applyBorder="1" applyAlignment="1">
      <alignment horizontal="center" vertical="top"/>
    </xf>
    <xf numFmtId="0" fontId="206" fillId="0" borderId="168" xfId="0" applyFont="1" applyBorder="1" applyAlignment="1">
      <alignment horizontal="center" vertical="center"/>
    </xf>
    <xf numFmtId="0" fontId="206" fillId="0" borderId="368" xfId="0" applyFont="1" applyBorder="1" applyAlignment="1">
      <alignment horizontal="center" vertical="center"/>
    </xf>
    <xf numFmtId="0" fontId="181" fillId="0" borderId="0" xfId="0" applyFont="1" applyBorder="1" applyAlignment="1">
      <alignment horizontal="right" vertical="top"/>
    </xf>
    <xf numFmtId="0" fontId="193" fillId="0" borderId="142" xfId="0" applyFont="1" applyBorder="1" applyAlignment="1">
      <alignment horizontal="distributed" vertical="center" indent="2"/>
    </xf>
    <xf numFmtId="0" fontId="193" fillId="0" borderId="86" xfId="0" applyFont="1" applyBorder="1" applyAlignment="1">
      <alignment horizontal="distributed" vertical="center" indent="2"/>
    </xf>
    <xf numFmtId="0" fontId="193" fillId="0" borderId="87" xfId="0" applyFont="1" applyBorder="1" applyAlignment="1">
      <alignment horizontal="distributed" vertical="center" indent="2"/>
    </xf>
    <xf numFmtId="0" fontId="193" fillId="0" borderId="171" xfId="0" applyFont="1" applyBorder="1" applyAlignment="1">
      <alignment horizontal="center" vertical="top"/>
    </xf>
    <xf numFmtId="0" fontId="193" fillId="0" borderId="141" xfId="0" applyFont="1" applyBorder="1" applyAlignment="1">
      <alignment horizontal="distributed" vertical="center" wrapText="1"/>
    </xf>
    <xf numFmtId="0" fontId="193" fillId="0" borderId="141" xfId="0" applyFont="1" applyBorder="1" applyAlignment="1">
      <alignment horizontal="distributed" vertical="center"/>
    </xf>
    <xf numFmtId="0" fontId="183" fillId="0" borderId="0" xfId="0" applyFont="1" applyBorder="1" applyAlignment="1"/>
    <xf numFmtId="0" fontId="197" fillId="0" borderId="358" xfId="0" applyFont="1" applyBorder="1" applyAlignment="1">
      <alignment horizontal="center" vertical="center"/>
    </xf>
    <xf numFmtId="0" fontId="197" fillId="0" borderId="357" xfId="0" applyFont="1" applyBorder="1" applyAlignment="1">
      <alignment horizontal="center" vertical="center"/>
    </xf>
    <xf numFmtId="0" fontId="193" fillId="0" borderId="74" xfId="0" applyFont="1" applyBorder="1" applyAlignment="1">
      <alignment horizontal="center" vertical="center" textRotation="255"/>
    </xf>
    <xf numFmtId="0" fontId="193" fillId="0" borderId="166" xfId="0" applyFont="1" applyBorder="1" applyAlignment="1">
      <alignment horizontal="center" vertical="center" textRotation="255"/>
    </xf>
    <xf numFmtId="0" fontId="203" fillId="0" borderId="0" xfId="0" applyFont="1" applyBorder="1" applyAlignment="1">
      <alignment horizontal="center" wrapText="1"/>
    </xf>
    <xf numFmtId="0" fontId="183" fillId="0" borderId="0" xfId="0" applyFont="1" applyBorder="1" applyAlignment="1">
      <alignment vertical="top"/>
    </xf>
    <xf numFmtId="0" fontId="193" fillId="0" borderId="141" xfId="0" applyFont="1" applyBorder="1" applyAlignment="1">
      <alignment horizontal="center" vertical="center"/>
    </xf>
    <xf numFmtId="0" fontId="198" fillId="0" borderId="0" xfId="0" applyFont="1" applyBorder="1" applyAlignment="1">
      <alignment vertical="center" textRotation="255"/>
    </xf>
    <xf numFmtId="0" fontId="202" fillId="0" borderId="0" xfId="0" applyFont="1" applyBorder="1" applyAlignment="1">
      <alignment horizontal="center" vertical="center" wrapText="1"/>
    </xf>
    <xf numFmtId="0" fontId="202" fillId="0" borderId="0" xfId="0" applyFont="1" applyBorder="1" applyAlignment="1">
      <alignment horizontal="center" vertical="center"/>
    </xf>
    <xf numFmtId="0" fontId="193" fillId="0" borderId="141" xfId="0" applyFont="1" applyBorder="1" applyAlignment="1">
      <alignment horizontal="distributed" vertical="center" indent="1"/>
    </xf>
    <xf numFmtId="0" fontId="193" fillId="0" borderId="360" xfId="0" applyFont="1" applyBorder="1" applyAlignment="1">
      <alignment horizontal="distributed" vertical="center" indent="1"/>
    </xf>
    <xf numFmtId="0" fontId="193" fillId="17" borderId="86" xfId="0" applyFont="1" applyFill="1" applyBorder="1" applyAlignment="1">
      <alignment horizontal="distributed" vertical="center" indent="6"/>
    </xf>
    <xf numFmtId="0" fontId="193" fillId="0" borderId="0" xfId="0" applyFont="1" applyBorder="1" applyAlignment="1">
      <alignment horizontal="distributed" vertical="center" wrapText="1"/>
    </xf>
    <xf numFmtId="0" fontId="206" fillId="0" borderId="0" xfId="0" applyFont="1" applyBorder="1" applyAlignment="1">
      <alignment horizontal="center" vertical="center"/>
    </xf>
    <xf numFmtId="0" fontId="206" fillId="0" borderId="78" xfId="0" applyFont="1" applyBorder="1" applyAlignment="1">
      <alignment horizontal="center" vertical="center"/>
    </xf>
    <xf numFmtId="0" fontId="193" fillId="0" borderId="152" xfId="0" applyFont="1" applyBorder="1" applyAlignment="1">
      <alignment horizontal="center" vertical="top"/>
    </xf>
    <xf numFmtId="0" fontId="181" fillId="0" borderId="355" xfId="0" applyFont="1" applyBorder="1" applyAlignment="1">
      <alignment horizontal="right" vertical="center"/>
    </xf>
    <xf numFmtId="0" fontId="181" fillId="0" borderId="171" xfId="0" applyFont="1" applyBorder="1" applyAlignment="1">
      <alignment horizontal="right" vertical="center"/>
    </xf>
    <xf numFmtId="0" fontId="195" fillId="0" borderId="362" xfId="0" applyFont="1" applyBorder="1" applyAlignment="1">
      <alignment horizontal="center" vertical="center" textRotation="255"/>
    </xf>
    <xf numFmtId="0" fontId="195" fillId="0" borderId="148" xfId="0" applyFont="1" applyBorder="1" applyAlignment="1">
      <alignment horizontal="center" vertical="center" textRotation="255"/>
    </xf>
    <xf numFmtId="0" fontId="195" fillId="0" borderId="77" xfId="0" applyFont="1" applyBorder="1" applyAlignment="1">
      <alignment horizontal="center" vertical="center" textRotation="255"/>
    </xf>
    <xf numFmtId="0" fontId="195" fillId="0" borderId="150" xfId="0" applyFont="1" applyBorder="1" applyAlignment="1">
      <alignment horizontal="center" vertical="center" textRotation="255"/>
    </xf>
    <xf numFmtId="0" fontId="206" fillId="0" borderId="147" xfId="0" applyFont="1" applyBorder="1" applyAlignment="1">
      <alignment horizontal="center" vertical="center"/>
    </xf>
    <xf numFmtId="0" fontId="206" fillId="0" borderId="177" xfId="0" applyFont="1" applyBorder="1" applyAlignment="1">
      <alignment horizontal="center" vertical="center"/>
    </xf>
    <xf numFmtId="0" fontId="254" fillId="0" borderId="0" xfId="0" applyFont="1" applyBorder="1" applyAlignment="1">
      <alignment vertical="center" wrapText="1"/>
    </xf>
    <xf numFmtId="0" fontId="34" fillId="0" borderId="0" xfId="0" applyFont="1" applyAlignment="1">
      <alignment horizontal="center" vertical="center"/>
    </xf>
    <xf numFmtId="0" fontId="8" fillId="0" borderId="484" xfId="0" applyNumberFormat="1" applyFont="1" applyBorder="1" applyAlignment="1" applyProtection="1">
      <alignment horizontal="center" vertical="center" shrinkToFit="1"/>
      <protection locked="0"/>
    </xf>
    <xf numFmtId="0" fontId="8" fillId="0" borderId="203" xfId="0" applyNumberFormat="1" applyFont="1" applyBorder="1" applyAlignment="1" applyProtection="1">
      <alignment horizontal="center" vertical="center" shrinkToFit="1"/>
      <protection locked="0"/>
    </xf>
    <xf numFmtId="0" fontId="24" fillId="0" borderId="423" xfId="0" applyNumberFormat="1" applyFont="1" applyBorder="1" applyAlignment="1" applyProtection="1">
      <alignment horizontal="center" vertical="center" shrinkToFit="1"/>
    </xf>
    <xf numFmtId="0" fontId="24" fillId="0" borderId="204" xfId="0" applyNumberFormat="1" applyFont="1" applyBorder="1" applyAlignment="1" applyProtection="1">
      <alignment horizontal="center" vertical="center" shrinkToFit="1"/>
    </xf>
    <xf numFmtId="49" fontId="215" fillId="0" borderId="97" xfId="0" applyNumberFormat="1" applyFont="1" applyBorder="1" applyAlignment="1">
      <alignment horizontal="distributed" vertical="center" indent="1"/>
    </xf>
    <xf numFmtId="49" fontId="278" fillId="26" borderId="477" xfId="0" applyNumberFormat="1" applyFont="1" applyFill="1" applyBorder="1" applyAlignment="1">
      <alignment horizontal="distributed" vertical="center" wrapText="1"/>
    </xf>
    <xf numFmtId="49" fontId="278" fillId="26" borderId="97" xfId="0" applyNumberFormat="1" applyFont="1" applyFill="1" applyBorder="1" applyAlignment="1">
      <alignment horizontal="distributed" vertical="center"/>
    </xf>
    <xf numFmtId="49" fontId="278" fillId="26" borderId="108" xfId="0" applyNumberFormat="1" applyFont="1" applyFill="1" applyBorder="1" applyAlignment="1">
      <alignment horizontal="distributed" vertical="center"/>
    </xf>
    <xf numFmtId="49" fontId="278" fillId="26" borderId="478" xfId="0" applyNumberFormat="1" applyFont="1" applyFill="1" applyBorder="1" applyAlignment="1">
      <alignment horizontal="distributed" vertical="center"/>
    </xf>
    <xf numFmtId="49" fontId="278" fillId="26" borderId="0" xfId="0" applyNumberFormat="1" applyFont="1" applyFill="1" applyBorder="1" applyAlignment="1">
      <alignment horizontal="distributed" vertical="center"/>
    </xf>
    <xf numFmtId="49" fontId="278" fillId="26" borderId="102" xfId="0" applyNumberFormat="1" applyFont="1" applyFill="1" applyBorder="1" applyAlignment="1">
      <alignment horizontal="distributed" vertical="center"/>
    </xf>
    <xf numFmtId="0" fontId="279" fillId="0" borderId="479" xfId="0" applyNumberFormat="1" applyFont="1" applyBorder="1" applyAlignment="1" applyProtection="1">
      <alignment horizontal="center" vertical="center" shrinkToFit="1"/>
    </xf>
    <xf numFmtId="0" fontId="279" fillId="0" borderId="204" xfId="0" applyNumberFormat="1" applyFont="1" applyBorder="1" applyAlignment="1" applyProtection="1">
      <alignment horizontal="center" vertical="center" shrinkToFit="1"/>
    </xf>
    <xf numFmtId="0" fontId="279" fillId="0" borderId="380" xfId="0" applyNumberFormat="1" applyFont="1" applyBorder="1" applyAlignment="1" applyProtection="1">
      <alignment horizontal="center" vertical="center" shrinkToFit="1"/>
    </xf>
    <xf numFmtId="0" fontId="280" fillId="0" borderId="77" xfId="0" applyFont="1" applyBorder="1" applyAlignment="1">
      <alignment vertical="top" textRotation="255"/>
    </xf>
    <xf numFmtId="0" fontId="8" fillId="0" borderId="483" xfId="0" applyNumberFormat="1" applyFont="1" applyBorder="1" applyAlignment="1" applyProtection="1">
      <alignment horizontal="center" vertical="center" shrinkToFit="1"/>
      <protection locked="0"/>
    </xf>
    <xf numFmtId="0" fontId="8" fillId="0" borderId="481" xfId="0" applyNumberFormat="1" applyFont="1" applyBorder="1" applyAlignment="1" applyProtection="1">
      <alignment horizontal="center" vertical="center" shrinkToFit="1"/>
      <protection locked="0"/>
    </xf>
    <xf numFmtId="49" fontId="215" fillId="0" borderId="202" xfId="0" applyNumberFormat="1" applyFont="1" applyBorder="1" applyAlignment="1">
      <alignment horizontal="distributed" vertical="center" indent="1"/>
    </xf>
    <xf numFmtId="0" fontId="0" fillId="0" borderId="97" xfId="0" applyBorder="1" applyAlignment="1">
      <alignment horizontal="distributed" vertical="center" indent="1"/>
    </xf>
    <xf numFmtId="0" fontId="55" fillId="0" borderId="0" xfId="0" applyNumberFormat="1" applyFont="1" applyAlignment="1">
      <alignment vertical="center"/>
    </xf>
    <xf numFmtId="0" fontId="55" fillId="0" borderId="0" xfId="0" applyNumberFormat="1" applyFont="1" applyFill="1" applyAlignment="1">
      <alignment horizontal="right" vertical="center"/>
    </xf>
    <xf numFmtId="0" fontId="5" fillId="0" borderId="86" xfId="0" applyFont="1" applyBorder="1" applyAlignment="1">
      <alignment horizontal="center" vertical="center"/>
    </xf>
    <xf numFmtId="0" fontId="5" fillId="0" borderId="171" xfId="0" applyFont="1" applyBorder="1" applyAlignment="1">
      <alignment horizontal="center" vertical="center"/>
    </xf>
    <xf numFmtId="0" fontId="5" fillId="0" borderId="87" xfId="0" applyFont="1" applyBorder="1" applyAlignment="1">
      <alignment horizontal="center" vertical="center"/>
    </xf>
    <xf numFmtId="0" fontId="5" fillId="0" borderId="191" xfId="0" applyFont="1" applyBorder="1" applyAlignment="1">
      <alignment horizontal="center" vertical="center"/>
    </xf>
    <xf numFmtId="38" fontId="22" fillId="6" borderId="52" xfId="2" applyFont="1" applyFill="1" applyBorder="1" applyAlignment="1">
      <alignment vertical="center"/>
    </xf>
    <xf numFmtId="38" fontId="22" fillId="6" borderId="70" xfId="2" applyFont="1" applyFill="1" applyBorder="1" applyAlignment="1">
      <alignment vertical="center"/>
    </xf>
    <xf numFmtId="38" fontId="22" fillId="6" borderId="10" xfId="2" applyFont="1" applyFill="1" applyBorder="1" applyAlignment="1">
      <alignment vertical="center"/>
    </xf>
    <xf numFmtId="38" fontId="22" fillId="6" borderId="25" xfId="2" applyFont="1" applyFill="1" applyBorder="1" applyAlignment="1">
      <alignment vertical="center"/>
    </xf>
    <xf numFmtId="0" fontId="215" fillId="0" borderId="146" xfId="0" applyFont="1" applyBorder="1" applyAlignment="1">
      <alignment horizontal="center" vertical="center"/>
    </xf>
    <xf numFmtId="0" fontId="215" fillId="0" borderId="147" xfId="0" applyFont="1" applyBorder="1" applyAlignment="1">
      <alignment horizontal="center" vertical="center"/>
    </xf>
    <xf numFmtId="0" fontId="215" fillId="0" borderId="148" xfId="0" applyFont="1" applyBorder="1" applyAlignment="1">
      <alignment horizontal="center" vertical="center"/>
    </xf>
    <xf numFmtId="0" fontId="215" fillId="0" borderId="180" xfId="0" applyFont="1" applyBorder="1" applyAlignment="1">
      <alignment horizontal="center" vertical="center"/>
    </xf>
    <xf numFmtId="0" fontId="215" fillId="0" borderId="80" xfId="0" applyFont="1" applyBorder="1" applyAlignment="1">
      <alignment horizontal="center" vertical="center"/>
    </xf>
    <xf numFmtId="0" fontId="215" fillId="0" borderId="364" xfId="0" applyFont="1" applyBorder="1" applyAlignment="1">
      <alignment horizontal="center" vertical="center"/>
    </xf>
    <xf numFmtId="0" fontId="218" fillId="0" borderId="386" xfId="0" applyFont="1" applyBorder="1" applyAlignment="1">
      <alignment horizontal="center" vertical="center"/>
    </xf>
    <xf numFmtId="0" fontId="218" fillId="0" borderId="389" xfId="0" applyFont="1" applyBorder="1" applyAlignment="1">
      <alignment horizontal="center" vertical="center"/>
    </xf>
    <xf numFmtId="0" fontId="230" fillId="0" borderId="152" xfId="0" applyFont="1" applyBorder="1" applyAlignment="1">
      <alignment horizontal="center" vertical="center"/>
    </xf>
    <xf numFmtId="0" fontId="230" fillId="0" borderId="141" xfId="0" applyFont="1" applyBorder="1" applyAlignment="1">
      <alignment horizontal="center" vertical="center"/>
    </xf>
    <xf numFmtId="0" fontId="5" fillId="0" borderId="152" xfId="0" applyFont="1" applyBorder="1" applyAlignment="1">
      <alignment horizontal="center" vertical="center"/>
    </xf>
    <xf numFmtId="0" fontId="5" fillId="0" borderId="141" xfId="0" applyFont="1" applyBorder="1" applyAlignment="1">
      <alignment horizontal="center" vertical="center"/>
    </xf>
    <xf numFmtId="0" fontId="18" fillId="11" borderId="0" xfId="0" applyFont="1" applyFill="1" applyAlignment="1">
      <alignment vertical="center" wrapText="1"/>
    </xf>
    <xf numFmtId="0" fontId="19" fillId="0" borderId="0" xfId="0" applyFont="1" applyAlignment="1"/>
    <xf numFmtId="38" fontId="22" fillId="6" borderId="412" xfId="2" applyFont="1" applyFill="1" applyBorder="1" applyAlignment="1">
      <alignment vertical="center"/>
    </xf>
    <xf numFmtId="38" fontId="22" fillId="6" borderId="12" xfId="2" applyFont="1" applyFill="1" applyBorder="1" applyAlignment="1">
      <alignment vertical="center"/>
    </xf>
    <xf numFmtId="38" fontId="22" fillId="6" borderId="413" xfId="2" applyFont="1" applyFill="1" applyBorder="1" applyAlignment="1">
      <alignment vertical="center"/>
    </xf>
    <xf numFmtId="38" fontId="22" fillId="6" borderId="39" xfId="2" applyFont="1" applyFill="1" applyBorder="1" applyAlignment="1">
      <alignment vertical="center"/>
    </xf>
    <xf numFmtId="38" fontId="22" fillId="11" borderId="10" xfId="2" applyFont="1" applyFill="1" applyBorder="1" applyAlignment="1" applyProtection="1">
      <alignment vertical="center"/>
      <protection locked="0"/>
    </xf>
    <xf numFmtId="38" fontId="22" fillId="11" borderId="25" xfId="2" applyFont="1" applyFill="1" applyBorder="1" applyAlignment="1" applyProtection="1">
      <alignment vertical="center"/>
      <protection locked="0"/>
    </xf>
    <xf numFmtId="38" fontId="22" fillId="6" borderId="24" xfId="2" applyFont="1" applyFill="1" applyBorder="1" applyAlignment="1">
      <alignment vertical="center"/>
    </xf>
    <xf numFmtId="38" fontId="22" fillId="6" borderId="51" xfId="2" applyFont="1" applyFill="1" applyBorder="1" applyAlignment="1">
      <alignment vertical="center"/>
    </xf>
    <xf numFmtId="38" fontId="22" fillId="6" borderId="436" xfId="2" applyFont="1" applyFill="1" applyBorder="1" applyAlignment="1">
      <alignment vertical="center"/>
    </xf>
    <xf numFmtId="38" fontId="22" fillId="15" borderId="52" xfId="2" applyFont="1" applyFill="1" applyBorder="1" applyAlignment="1">
      <alignment vertical="center"/>
    </xf>
    <xf numFmtId="38" fontId="22" fillId="15" borderId="70" xfId="2" applyFont="1" applyFill="1" applyBorder="1" applyAlignment="1">
      <alignment vertical="center"/>
    </xf>
    <xf numFmtId="0" fontId="5" fillId="0" borderId="355" xfId="0" applyFont="1" applyBorder="1" applyAlignment="1">
      <alignment horizontal="center" vertical="center"/>
    </xf>
    <xf numFmtId="0" fontId="5" fillId="0" borderId="140" xfId="0" applyFont="1" applyBorder="1" applyAlignment="1">
      <alignment horizontal="center" vertical="center"/>
    </xf>
    <xf numFmtId="38" fontId="22" fillId="15" borderId="10" xfId="2" applyFont="1" applyFill="1" applyBorder="1" applyAlignment="1">
      <alignment vertical="center"/>
    </xf>
    <xf numFmtId="38" fontId="22" fillId="15" borderId="25" xfId="2" applyFont="1" applyFill="1" applyBorder="1" applyAlignment="1">
      <alignment vertical="center"/>
    </xf>
    <xf numFmtId="38" fontId="22" fillId="15" borderId="413" xfId="2" applyFont="1" applyFill="1" applyBorder="1" applyAlignment="1">
      <alignment vertical="center"/>
    </xf>
    <xf numFmtId="38" fontId="22" fillId="15" borderId="412" xfId="2" applyFont="1" applyFill="1" applyBorder="1" applyAlignment="1">
      <alignment vertical="center"/>
    </xf>
    <xf numFmtId="0" fontId="216" fillId="0" borderId="80" xfId="0" applyFont="1" applyBorder="1" applyAlignment="1">
      <alignment horizontal="center" vertical="center"/>
    </xf>
    <xf numFmtId="0" fontId="215" fillId="0" borderId="75" xfId="0" applyFont="1" applyBorder="1" applyAlignment="1">
      <alignment horizontal="center" vertical="center"/>
    </xf>
    <xf numFmtId="0" fontId="218" fillId="0" borderId="388" xfId="0" applyFont="1" applyBorder="1" applyAlignment="1">
      <alignment horizontal="center" vertical="center"/>
    </xf>
    <xf numFmtId="0" fontId="221" fillId="0" borderId="80" xfId="0" applyFont="1" applyBorder="1" applyAlignment="1">
      <alignment horizontal="center" vertical="center"/>
    </xf>
    <xf numFmtId="0" fontId="215" fillId="0" borderId="75" xfId="0" applyFont="1" applyBorder="1" applyAlignment="1">
      <alignment horizontal="distributed" vertical="center"/>
    </xf>
    <xf numFmtId="38" fontId="22" fillId="11" borderId="51" xfId="2" applyFont="1" applyFill="1" applyBorder="1" applyAlignment="1" applyProtection="1">
      <alignment vertical="center"/>
      <protection locked="0"/>
    </xf>
    <xf numFmtId="38" fontId="22" fillId="11" borderId="436" xfId="2" applyFont="1" applyFill="1" applyBorder="1" applyAlignment="1" applyProtection="1">
      <alignment vertical="center"/>
      <protection locked="0"/>
    </xf>
    <xf numFmtId="0" fontId="8" fillId="0" borderId="74" xfId="0" applyFont="1" applyBorder="1" applyAlignment="1">
      <alignment horizontal="center" vertical="center"/>
    </xf>
    <xf numFmtId="0" fontId="8" fillId="0" borderId="76" xfId="0" applyFont="1" applyBorder="1" applyAlignment="1">
      <alignment horizontal="center" vertical="center"/>
    </xf>
    <xf numFmtId="0" fontId="8" fillId="0" borderId="77" xfId="0" applyFont="1" applyBorder="1" applyAlignment="1">
      <alignment horizontal="center" vertical="center"/>
    </xf>
    <xf numFmtId="0" fontId="8" fillId="0" borderId="78" xfId="0" applyFont="1" applyBorder="1" applyAlignment="1">
      <alignment horizontal="center" vertical="center"/>
    </xf>
    <xf numFmtId="0" fontId="8" fillId="0" borderId="79" xfId="0" applyFont="1" applyBorder="1" applyAlignment="1">
      <alignment horizontal="center" vertical="center"/>
    </xf>
    <xf numFmtId="0" fontId="8" fillId="0" borderId="81" xfId="0" applyFont="1" applyBorder="1" applyAlignment="1">
      <alignment horizontal="center" vertical="center"/>
    </xf>
    <xf numFmtId="0" fontId="225" fillId="0" borderId="80" xfId="0" applyFont="1" applyBorder="1" applyAlignment="1">
      <alignment horizontal="center" vertical="center"/>
    </xf>
    <xf numFmtId="0" fontId="215" fillId="0" borderId="75" xfId="0" applyFont="1" applyBorder="1" applyAlignment="1">
      <alignment horizontal="distributed" vertical="center" wrapText="1"/>
    </xf>
    <xf numFmtId="0" fontId="225" fillId="0" borderId="75" xfId="0" applyFont="1" applyBorder="1" applyAlignment="1">
      <alignment horizontal="distributed" vertical="center" wrapText="1"/>
    </xf>
    <xf numFmtId="0" fontId="225" fillId="0" borderId="75" xfId="0" applyFont="1" applyBorder="1" applyAlignment="1">
      <alignment horizontal="distributed" vertical="center"/>
    </xf>
    <xf numFmtId="0" fontId="227" fillId="0" borderId="80" xfId="0" applyFont="1" applyBorder="1" applyAlignment="1">
      <alignment horizontal="center" vertical="center"/>
    </xf>
    <xf numFmtId="0" fontId="218" fillId="0" borderId="387" xfId="0" applyFont="1" applyBorder="1" applyAlignment="1">
      <alignment horizontal="center" vertical="center"/>
    </xf>
    <xf numFmtId="0" fontId="215" fillId="0" borderId="152" xfId="0" applyFont="1" applyBorder="1" applyAlignment="1">
      <alignment horizontal="center" vertical="center"/>
    </xf>
    <xf numFmtId="0" fontId="215" fillId="0" borderId="146" xfId="0" applyFont="1" applyBorder="1" applyAlignment="1">
      <alignment horizontal="center" vertical="distributed" textRotation="255"/>
    </xf>
    <xf numFmtId="0" fontId="215" fillId="0" borderId="147" xfId="0" applyFont="1" applyBorder="1" applyAlignment="1">
      <alignment horizontal="center" vertical="distributed" textRotation="255"/>
    </xf>
    <xf numFmtId="0" fontId="215" fillId="0" borderId="148" xfId="0" applyFont="1" applyBorder="1" applyAlignment="1">
      <alignment horizontal="center" vertical="distributed" textRotation="255"/>
    </xf>
    <xf numFmtId="0" fontId="215" fillId="0" borderId="180" xfId="0" applyFont="1" applyBorder="1" applyAlignment="1">
      <alignment horizontal="center" vertical="distributed" textRotation="255"/>
    </xf>
    <xf numFmtId="0" fontId="215" fillId="0" borderId="80" xfId="0" applyFont="1" applyBorder="1" applyAlignment="1">
      <alignment horizontal="center" vertical="distributed" textRotation="255"/>
    </xf>
    <xf numFmtId="0" fontId="215" fillId="0" borderId="364" xfId="0" applyFont="1" applyBorder="1" applyAlignment="1">
      <alignment horizontal="center" vertical="distributed" textRotation="255"/>
    </xf>
    <xf numFmtId="0" fontId="223" fillId="0" borderId="152" xfId="0" applyFont="1" applyBorder="1" applyAlignment="1">
      <alignment horizontal="center" vertical="center"/>
    </xf>
    <xf numFmtId="0" fontId="215" fillId="0" borderId="147" xfId="0" applyFont="1" applyBorder="1" applyAlignment="1">
      <alignment horizontal="distributed" vertical="center"/>
    </xf>
    <xf numFmtId="0" fontId="216" fillId="0" borderId="152" xfId="0" applyFont="1" applyBorder="1" applyAlignment="1">
      <alignment horizontal="center" vertical="center"/>
    </xf>
    <xf numFmtId="0" fontId="183" fillId="0" borderId="362" xfId="0" applyFont="1" applyBorder="1" applyAlignment="1">
      <alignment horizontal="left" vertical="top"/>
    </xf>
    <xf numFmtId="0" fontId="183" fillId="0" borderId="177" xfId="0" applyFont="1" applyBorder="1" applyAlignment="1">
      <alignment horizontal="left" vertical="top"/>
    </xf>
    <xf numFmtId="0" fontId="183" fillId="0" borderId="79" xfId="0" applyFont="1" applyBorder="1" applyAlignment="1">
      <alignment horizontal="left" vertical="top"/>
    </xf>
    <xf numFmtId="0" fontId="183" fillId="0" borderId="81" xfId="0" applyFont="1" applyBorder="1" applyAlignment="1">
      <alignment horizontal="left" vertical="top"/>
    </xf>
    <xf numFmtId="0" fontId="226" fillId="0" borderId="80" xfId="0" applyFont="1" applyBorder="1" applyAlignment="1">
      <alignment horizontal="distributed" vertical="center" indent="2"/>
    </xf>
    <xf numFmtId="0" fontId="217" fillId="0" borderId="384" xfId="0" applyFont="1" applyBorder="1" applyAlignment="1">
      <alignment horizontal="center" vertical="distributed" textRotation="255" indent="3"/>
    </xf>
    <xf numFmtId="0" fontId="217" fillId="0" borderId="174" xfId="0" applyFont="1" applyBorder="1" applyAlignment="1">
      <alignment horizontal="center" vertical="distributed" textRotation="255" indent="3"/>
    </xf>
    <xf numFmtId="0" fontId="217" fillId="0" borderId="179" xfId="0" applyFont="1" applyBorder="1" applyAlignment="1">
      <alignment horizontal="center" vertical="distributed" textRotation="255" indent="3"/>
    </xf>
    <xf numFmtId="0" fontId="217" fillId="0" borderId="167" xfId="0" applyFont="1" applyBorder="1" applyAlignment="1">
      <alignment horizontal="center" vertical="distributed" textRotation="255" indent="2"/>
    </xf>
    <xf numFmtId="0" fontId="217" fillId="0" borderId="166" xfId="0" applyFont="1" applyBorder="1" applyAlignment="1">
      <alignment horizontal="center" vertical="distributed" textRotation="255" indent="2"/>
    </xf>
    <xf numFmtId="0" fontId="217" fillId="0" borderId="149" xfId="0" applyFont="1" applyBorder="1" applyAlignment="1">
      <alignment horizontal="center" vertical="distributed" textRotation="255" indent="2"/>
    </xf>
    <xf numFmtId="0" fontId="217" fillId="0" borderId="150" xfId="0" applyFont="1" applyBorder="1" applyAlignment="1">
      <alignment horizontal="center" vertical="distributed" textRotation="255" indent="2"/>
    </xf>
    <xf numFmtId="0" fontId="217" fillId="0" borderId="180" xfId="0" applyFont="1" applyBorder="1" applyAlignment="1">
      <alignment horizontal="center" vertical="distributed" textRotation="255" indent="2"/>
    </xf>
    <xf numFmtId="0" fontId="217" fillId="0" borderId="364" xfId="0" applyFont="1" applyBorder="1" applyAlignment="1">
      <alignment horizontal="center" vertical="distributed" textRotation="255" indent="2"/>
    </xf>
    <xf numFmtId="0" fontId="223" fillId="0" borderId="75" xfId="0" applyFont="1" applyBorder="1" applyAlignment="1">
      <alignment horizontal="distributed" vertical="center" wrapText="1"/>
    </xf>
    <xf numFmtId="0" fontId="225" fillId="0" borderId="167" xfId="0" applyFont="1" applyBorder="1" applyAlignment="1">
      <alignment horizontal="center" vertical="center" wrapText="1"/>
    </xf>
    <xf numFmtId="0" fontId="225" fillId="0" borderId="75" xfId="0" applyFont="1" applyBorder="1" applyAlignment="1">
      <alignment horizontal="center" vertical="center" wrapText="1"/>
    </xf>
    <xf numFmtId="0" fontId="225" fillId="0" borderId="166" xfId="0" applyFont="1" applyBorder="1" applyAlignment="1">
      <alignment horizontal="center" vertical="center" wrapText="1"/>
    </xf>
    <xf numFmtId="0" fontId="225" fillId="0" borderId="149" xfId="0" applyFont="1" applyBorder="1" applyAlignment="1">
      <alignment horizontal="center" vertical="center" wrapText="1"/>
    </xf>
    <xf numFmtId="0" fontId="225" fillId="0" borderId="0" xfId="0" applyFont="1" applyBorder="1" applyAlignment="1">
      <alignment horizontal="center" vertical="center" wrapText="1"/>
    </xf>
    <xf numFmtId="0" fontId="225" fillId="0" borderId="150" xfId="0" applyFont="1" applyBorder="1" applyAlignment="1">
      <alignment horizontal="center" vertical="center" wrapText="1"/>
    </xf>
    <xf numFmtId="0" fontId="225" fillId="0" borderId="180" xfId="0" applyFont="1" applyBorder="1" applyAlignment="1">
      <alignment horizontal="center" vertical="center" wrapText="1"/>
    </xf>
    <xf numFmtId="0" fontId="225" fillId="0" borderId="80" xfId="0" applyFont="1" applyBorder="1" applyAlignment="1">
      <alignment horizontal="center" vertical="center" wrapText="1"/>
    </xf>
    <xf numFmtId="0" fontId="225" fillId="0" borderId="364" xfId="0" applyFont="1" applyBorder="1" applyAlignment="1">
      <alignment horizontal="center" vertical="center" wrapText="1"/>
    </xf>
    <xf numFmtId="0" fontId="215" fillId="0" borderId="167" xfId="0" applyFont="1" applyBorder="1" applyAlignment="1">
      <alignment horizontal="center" vertical="center" wrapText="1"/>
    </xf>
    <xf numFmtId="0" fontId="215" fillId="0" borderId="166" xfId="0" applyFont="1" applyBorder="1" applyAlignment="1">
      <alignment horizontal="center" vertical="center"/>
    </xf>
    <xf numFmtId="0" fontId="215" fillId="0" borderId="151" xfId="0" applyFont="1" applyBorder="1" applyAlignment="1">
      <alignment horizontal="center" vertical="center"/>
    </xf>
    <xf numFmtId="0" fontId="215" fillId="0" borderId="153" xfId="0" applyFont="1" applyBorder="1" applyAlignment="1">
      <alignment horizontal="center" vertical="center"/>
    </xf>
    <xf numFmtId="0" fontId="218" fillId="0" borderId="385" xfId="0" applyFont="1" applyBorder="1" applyAlignment="1">
      <alignment horizontal="center" vertical="center"/>
    </xf>
    <xf numFmtId="0" fontId="5" fillId="0" borderId="85" xfId="0" applyFont="1" applyBorder="1" applyAlignment="1">
      <alignment horizontal="center" vertical="center"/>
    </xf>
    <xf numFmtId="0" fontId="226" fillId="0" borderId="151" xfId="0" applyFont="1" applyBorder="1" applyAlignment="1">
      <alignment horizontal="center" vertical="center" wrapText="1"/>
    </xf>
    <xf numFmtId="0" fontId="226" fillId="0" borderId="152" xfId="0" applyFont="1" applyBorder="1" applyAlignment="1">
      <alignment horizontal="center" vertical="center" wrapText="1"/>
    </xf>
    <xf numFmtId="0" fontId="226" fillId="0" borderId="153" xfId="0" applyFont="1" applyBorder="1" applyAlignment="1">
      <alignment horizontal="center" vertical="center" wrapText="1"/>
    </xf>
    <xf numFmtId="0" fontId="225" fillId="0" borderId="0" xfId="0" applyFont="1" applyBorder="1" applyAlignment="1">
      <alignment horizontal="distributed" vertical="center" wrapText="1"/>
    </xf>
    <xf numFmtId="0" fontId="225" fillId="0" borderId="0" xfId="0" applyFont="1" applyBorder="1" applyAlignment="1">
      <alignment horizontal="distributed" vertical="center"/>
    </xf>
    <xf numFmtId="0" fontId="5" fillId="0" borderId="360" xfId="0" applyFont="1" applyBorder="1" applyAlignment="1">
      <alignment horizontal="center" vertical="center"/>
    </xf>
    <xf numFmtId="0" fontId="5" fillId="0" borderId="171" xfId="0" applyFont="1" applyBorder="1" applyAlignment="1">
      <alignment horizontal="center" vertical="center" wrapText="1"/>
    </xf>
    <xf numFmtId="0" fontId="183" fillId="0" borderId="77" xfId="0" applyFont="1" applyBorder="1" applyAlignment="1">
      <alignment horizontal="center" vertical="top"/>
    </xf>
    <xf numFmtId="0" fontId="183" fillId="0" borderId="78" xfId="0" applyFont="1" applyBorder="1" applyAlignment="1">
      <alignment horizontal="center" vertical="top"/>
    </xf>
    <xf numFmtId="0" fontId="183" fillId="0" borderId="363" xfId="0" applyFont="1" applyBorder="1" applyAlignment="1">
      <alignment horizontal="center" vertical="top"/>
    </xf>
    <xf numFmtId="0" fontId="183" fillId="0" borderId="190" xfId="0" applyFont="1" applyBorder="1" applyAlignment="1">
      <alignment horizontal="center" vertical="top"/>
    </xf>
    <xf numFmtId="0" fontId="134" fillId="4" borderId="51" xfId="0" applyNumberFormat="1" applyFont="1" applyFill="1" applyBorder="1" applyAlignment="1">
      <alignment horizontal="center" vertical="center" textRotation="255"/>
    </xf>
    <xf numFmtId="0" fontId="134" fillId="4" borderId="52" xfId="0" applyNumberFormat="1" applyFont="1" applyFill="1" applyBorder="1" applyAlignment="1">
      <alignment horizontal="center" vertical="center" textRotation="255"/>
    </xf>
    <xf numFmtId="0" fontId="134" fillId="4" borderId="39" xfId="0" applyNumberFormat="1" applyFont="1" applyFill="1" applyBorder="1" applyAlignment="1">
      <alignment horizontal="center" vertical="center" textRotation="255"/>
    </xf>
    <xf numFmtId="0" fontId="215" fillId="0" borderId="0" xfId="0" applyFont="1" applyBorder="1" applyAlignment="1">
      <alignment horizontal="distributed"/>
    </xf>
    <xf numFmtId="0" fontId="226" fillId="0" borderId="149" xfId="0" applyFont="1" applyBorder="1" applyAlignment="1">
      <alignment horizontal="center" vertical="center"/>
    </xf>
    <xf numFmtId="0" fontId="226" fillId="0" borderId="0" xfId="0" applyFont="1" applyBorder="1" applyAlignment="1">
      <alignment horizontal="center" vertical="center"/>
    </xf>
    <xf numFmtId="0" fontId="226" fillId="0" borderId="150" xfId="0" applyFont="1" applyBorder="1" applyAlignment="1">
      <alignment horizontal="center" vertical="center"/>
    </xf>
    <xf numFmtId="0" fontId="183" fillId="0" borderId="77" xfId="0" applyFont="1" applyBorder="1" applyAlignment="1">
      <alignment horizontal="left" vertical="top"/>
    </xf>
    <xf numFmtId="0" fontId="183" fillId="0" borderId="78" xfId="0" applyFont="1" applyBorder="1" applyAlignment="1">
      <alignment horizontal="left" vertical="top"/>
    </xf>
    <xf numFmtId="0" fontId="32" fillId="0" borderId="0" xfId="0" applyNumberFormat="1" applyFont="1" applyAlignment="1" applyProtection="1">
      <alignment horizontal="center" vertical="center"/>
    </xf>
    <xf numFmtId="0" fontId="215" fillId="0" borderId="152" xfId="0" applyFont="1" applyBorder="1" applyAlignment="1">
      <alignment horizontal="distributed" vertical="center"/>
    </xf>
    <xf numFmtId="187" fontId="70" fillId="3" borderId="51" xfId="0" applyNumberFormat="1" applyFont="1" applyFill="1" applyBorder="1" applyAlignment="1" applyProtection="1">
      <alignment horizontal="left" vertical="center"/>
    </xf>
    <xf numFmtId="187" fontId="70" fillId="3" borderId="70" xfId="0" applyNumberFormat="1" applyFont="1" applyFill="1" applyBorder="1" applyAlignment="1" applyProtection="1">
      <alignment horizontal="left" vertical="center"/>
    </xf>
    <xf numFmtId="0" fontId="226" fillId="0" borderId="146" xfId="0" applyFont="1" applyBorder="1" applyAlignment="1">
      <alignment horizontal="center" vertical="center"/>
    </xf>
    <xf numFmtId="0" fontId="226" fillId="0" borderId="147" xfId="0" applyFont="1" applyBorder="1" applyAlignment="1">
      <alignment horizontal="center" vertical="center"/>
    </xf>
    <xf numFmtId="0" fontId="226" fillId="0" borderId="148" xfId="0" applyFont="1" applyBorder="1" applyAlignment="1">
      <alignment horizontal="center" vertical="center"/>
    </xf>
    <xf numFmtId="0" fontId="229" fillId="0" borderId="171" xfId="0" applyFont="1" applyBorder="1" applyAlignment="1">
      <alignment horizontal="center" vertical="center"/>
    </xf>
    <xf numFmtId="0" fontId="8" fillId="0" borderId="362" xfId="0" applyFont="1" applyBorder="1" applyAlignment="1">
      <alignment horizontal="center" vertical="center"/>
    </xf>
    <xf numFmtId="0" fontId="8" fillId="0" borderId="177" xfId="0" applyFont="1" applyBorder="1" applyAlignment="1">
      <alignment horizontal="center" vertical="center"/>
    </xf>
    <xf numFmtId="181" fontId="22" fillId="11" borderId="413" xfId="0" applyNumberFormat="1" applyFont="1" applyFill="1" applyBorder="1" applyAlignment="1" applyProtection="1">
      <alignment horizontal="left" vertical="center"/>
      <protection locked="0"/>
    </xf>
    <xf numFmtId="181" fontId="22" fillId="11" borderId="436" xfId="0" applyNumberFormat="1" applyFont="1" applyFill="1" applyBorder="1" applyAlignment="1" applyProtection="1">
      <alignment horizontal="left" vertical="center"/>
      <protection locked="0"/>
    </xf>
    <xf numFmtId="181" fontId="22" fillId="11" borderId="242" xfId="0" applyNumberFormat="1" applyFont="1" applyFill="1" applyBorder="1" applyAlignment="1" applyProtection="1">
      <alignment horizontal="left" vertical="center"/>
      <protection locked="0"/>
    </xf>
    <xf numFmtId="181" fontId="22" fillId="11" borderId="10" xfId="0" applyNumberFormat="1" applyFont="1" applyFill="1" applyBorder="1" applyAlignment="1" applyProtection="1">
      <alignment horizontal="left" vertical="center"/>
      <protection locked="0"/>
    </xf>
    <xf numFmtId="0" fontId="219" fillId="0" borderId="80" xfId="0" applyFont="1" applyBorder="1" applyAlignment="1">
      <alignment horizontal="center" vertical="center"/>
    </xf>
    <xf numFmtId="0" fontId="215" fillId="0" borderId="384" xfId="0" applyFont="1" applyBorder="1" applyAlignment="1">
      <alignment horizontal="center" vertical="distributed" textRotation="255" indent="1"/>
    </xf>
    <xf numFmtId="0" fontId="215" fillId="0" borderId="174" xfId="0" applyFont="1" applyBorder="1" applyAlignment="1">
      <alignment horizontal="center" vertical="distributed" textRotation="255" indent="1"/>
    </xf>
    <xf numFmtId="0" fontId="215" fillId="0" borderId="179" xfId="0" applyFont="1" applyBorder="1" applyAlignment="1">
      <alignment horizontal="center" vertical="distributed" textRotation="255" indent="1"/>
    </xf>
    <xf numFmtId="0" fontId="223" fillId="0" borderId="167" xfId="0" applyFont="1" applyBorder="1" applyAlignment="1">
      <alignment horizontal="center" vertical="center"/>
    </xf>
    <xf numFmtId="0" fontId="223" fillId="0" borderId="75" xfId="0" applyFont="1" applyBorder="1" applyAlignment="1">
      <alignment horizontal="center" vertical="center"/>
    </xf>
    <xf numFmtId="0" fontId="223" fillId="0" borderId="166" xfId="0" applyFont="1" applyBorder="1" applyAlignment="1">
      <alignment horizontal="center" vertical="center"/>
    </xf>
    <xf numFmtId="0" fontId="223" fillId="0" borderId="151" xfId="0" applyFont="1" applyBorder="1" applyAlignment="1">
      <alignment horizontal="center" vertical="center"/>
    </xf>
    <xf numFmtId="0" fontId="223" fillId="0" borderId="153" xfId="0" applyFont="1" applyBorder="1" applyAlignment="1">
      <alignment horizontal="center" vertical="center"/>
    </xf>
    <xf numFmtId="0" fontId="223" fillId="0" borderId="152" xfId="0" applyFont="1" applyBorder="1" applyAlignment="1">
      <alignment horizontal="distributed" vertical="center" wrapText="1"/>
    </xf>
    <xf numFmtId="0" fontId="215" fillId="0" borderId="390" xfId="0" applyFont="1" applyBorder="1" applyAlignment="1">
      <alignment horizontal="center" vertical="center"/>
    </xf>
    <xf numFmtId="0" fontId="215" fillId="0" borderId="391" xfId="0" applyFont="1" applyBorder="1" applyAlignment="1">
      <alignment horizontal="center" vertical="center"/>
    </xf>
    <xf numFmtId="0" fontId="5" fillId="0" borderId="414" xfId="0" applyFont="1" applyBorder="1" applyAlignment="1">
      <alignment horizontal="center" vertical="center"/>
    </xf>
    <xf numFmtId="0" fontId="5" fillId="0" borderId="415" xfId="0" applyFont="1" applyBorder="1" applyAlignment="1">
      <alignment horizontal="center" vertical="center"/>
    </xf>
    <xf numFmtId="0" fontId="5" fillId="0" borderId="416" xfId="0" applyFont="1" applyBorder="1" applyAlignment="1">
      <alignment horizontal="center" vertical="center"/>
    </xf>
    <xf numFmtId="0" fontId="5" fillId="0" borderId="417" xfId="0" applyFont="1" applyBorder="1" applyAlignment="1">
      <alignment horizontal="center" vertical="center"/>
    </xf>
    <xf numFmtId="0" fontId="5" fillId="0" borderId="418" xfId="0" applyFont="1" applyBorder="1" applyAlignment="1">
      <alignment horizontal="center" vertical="center"/>
    </xf>
    <xf numFmtId="0" fontId="5" fillId="0" borderId="419" xfId="0" applyFont="1" applyBorder="1" applyAlignment="1">
      <alignment horizontal="center" vertical="center"/>
    </xf>
    <xf numFmtId="0" fontId="5" fillId="0" borderId="420" xfId="0" applyFont="1" applyBorder="1" applyAlignment="1">
      <alignment horizontal="center" vertical="center"/>
    </xf>
    <xf numFmtId="0" fontId="5" fillId="0" borderId="196" xfId="0" applyFont="1" applyBorder="1" applyAlignment="1">
      <alignment horizontal="center" vertical="center"/>
    </xf>
    <xf numFmtId="0" fontId="5" fillId="0" borderId="197" xfId="0" applyFont="1" applyBorder="1" applyAlignment="1">
      <alignment horizontal="center" vertical="center"/>
    </xf>
    <xf numFmtId="0" fontId="8" fillId="0" borderId="414" xfId="0" applyFont="1" applyBorder="1" applyAlignment="1">
      <alignment horizontal="center" vertical="center"/>
    </xf>
    <xf numFmtId="0" fontId="8" fillId="0" borderId="415" xfId="0" applyFont="1" applyBorder="1" applyAlignment="1">
      <alignment horizontal="center" vertical="center"/>
    </xf>
    <xf numFmtId="0" fontId="8" fillId="0" borderId="416" xfId="0" applyFont="1" applyBorder="1" applyAlignment="1">
      <alignment horizontal="center" vertical="center"/>
    </xf>
    <xf numFmtId="0" fontId="8" fillId="0" borderId="417" xfId="0" applyFont="1" applyBorder="1" applyAlignment="1">
      <alignment horizontal="center" vertical="center"/>
    </xf>
    <xf numFmtId="0" fontId="8" fillId="0" borderId="418" xfId="0" applyFont="1" applyBorder="1" applyAlignment="1">
      <alignment horizontal="center" vertical="center"/>
    </xf>
    <xf numFmtId="0" fontId="8" fillId="0" borderId="419" xfId="0" applyFont="1" applyBorder="1" applyAlignment="1">
      <alignment horizontal="center" vertical="center"/>
    </xf>
    <xf numFmtId="0" fontId="8" fillId="0" borderId="420" xfId="0" applyFont="1" applyBorder="1" applyAlignment="1">
      <alignment horizontal="center" vertical="center"/>
    </xf>
    <xf numFmtId="0" fontId="8" fillId="0" borderId="196" xfId="0" applyFont="1" applyBorder="1" applyAlignment="1">
      <alignment horizontal="center" vertical="center"/>
    </xf>
    <xf numFmtId="0" fontId="8" fillId="0" borderId="197" xfId="0" applyFont="1" applyBorder="1" applyAlignment="1">
      <alignment horizontal="center" vertical="center"/>
    </xf>
    <xf numFmtId="0" fontId="183" fillId="0" borderId="363" xfId="0" applyFont="1" applyBorder="1" applyAlignment="1">
      <alignment horizontal="left" vertical="top"/>
    </xf>
    <xf numFmtId="0" fontId="183" fillId="0" borderId="190" xfId="0" applyFont="1" applyBorder="1" applyAlignment="1">
      <alignment horizontal="left" vertical="top"/>
    </xf>
    <xf numFmtId="0" fontId="215" fillId="0" borderId="0" xfId="0" applyFont="1" applyBorder="1" applyAlignment="1">
      <alignment horizontal="distributed" vertical="center"/>
    </xf>
    <xf numFmtId="0" fontId="220" fillId="0" borderId="152" xfId="0" applyFont="1" applyBorder="1" applyAlignment="1">
      <alignment horizontal="center" vertical="center"/>
    </xf>
    <xf numFmtId="0" fontId="226" fillId="0" borderId="147" xfId="0" applyFont="1" applyBorder="1" applyAlignment="1">
      <alignment horizontal="distributed" vertical="center" wrapText="1"/>
    </xf>
    <xf numFmtId="0" fontId="226" fillId="0" borderId="147" xfId="0" applyFont="1" applyBorder="1" applyAlignment="1">
      <alignment horizontal="distributed" vertical="center"/>
    </xf>
    <xf numFmtId="0" fontId="226" fillId="0" borderId="152" xfId="0" applyFont="1" applyBorder="1" applyAlignment="1">
      <alignment horizontal="distributed" vertical="center"/>
    </xf>
    <xf numFmtId="0" fontId="219" fillId="0" borderId="152" xfId="0" applyFont="1" applyBorder="1" applyAlignment="1">
      <alignment horizontal="center" vertical="center"/>
    </xf>
    <xf numFmtId="0" fontId="225" fillId="0" borderId="152" xfId="0" applyFont="1" applyBorder="1" applyAlignment="1">
      <alignment horizontal="center" vertical="center"/>
    </xf>
    <xf numFmtId="0" fontId="231" fillId="0" borderId="0" xfId="0" applyFont="1" applyBorder="1" applyAlignment="1">
      <alignment horizontal="distributed" vertical="center"/>
    </xf>
    <xf numFmtId="0" fontId="5" fillId="0" borderId="0" xfId="0" applyFont="1" applyAlignment="1">
      <alignment horizontal="center" vertical="center"/>
    </xf>
    <xf numFmtId="0" fontId="183" fillId="0" borderId="74" xfId="0" applyFont="1" applyBorder="1" applyAlignment="1">
      <alignment horizontal="left" vertical="top"/>
    </xf>
    <xf numFmtId="0" fontId="183" fillId="0" borderId="76" xfId="0" applyFont="1" applyBorder="1" applyAlignment="1">
      <alignment horizontal="left" vertical="top"/>
    </xf>
    <xf numFmtId="0" fontId="226" fillId="0" borderId="0" xfId="0" applyFont="1" applyBorder="1" applyAlignment="1">
      <alignment horizontal="distributed" vertical="center"/>
    </xf>
    <xf numFmtId="0" fontId="217" fillId="0" borderId="384" xfId="0" applyFont="1" applyBorder="1" applyAlignment="1">
      <alignment horizontal="center" vertical="distributed" textRotation="255" indent="1"/>
    </xf>
    <xf numFmtId="0" fontId="217" fillId="0" borderId="174" xfId="0" applyFont="1" applyBorder="1" applyAlignment="1">
      <alignment horizontal="center" vertical="distributed" textRotation="255" indent="1"/>
    </xf>
    <xf numFmtId="0" fontId="217" fillId="0" borderId="179" xfId="0" applyFont="1" applyBorder="1" applyAlignment="1">
      <alignment horizontal="center" vertical="distributed" textRotation="255" indent="1"/>
    </xf>
    <xf numFmtId="0" fontId="215" fillId="0" borderId="383" xfId="0" applyFont="1" applyBorder="1" applyAlignment="1">
      <alignment horizontal="distributed" vertical="center" wrapText="1" indent="1"/>
    </xf>
    <xf numFmtId="0" fontId="215" fillId="0" borderId="169" xfId="0" applyFont="1" applyBorder="1" applyAlignment="1">
      <alignment horizontal="distributed" vertical="center" indent="1"/>
    </xf>
    <xf numFmtId="0" fontId="215" fillId="0" borderId="170" xfId="0" applyFont="1" applyBorder="1" applyAlignment="1">
      <alignment horizontal="distributed" vertical="center" indent="1"/>
    </xf>
    <xf numFmtId="0" fontId="32" fillId="0" borderId="355" xfId="0" applyFont="1" applyBorder="1" applyAlignment="1">
      <alignment horizontal="center" vertical="center"/>
    </xf>
    <xf numFmtId="0" fontId="32" fillId="0" borderId="171" xfId="0" applyFont="1" applyBorder="1" applyAlignment="1">
      <alignment horizontal="center" vertical="center"/>
    </xf>
    <xf numFmtId="0" fontId="32" fillId="0" borderId="172" xfId="0" applyFont="1" applyBorder="1" applyAlignment="1">
      <alignment horizontal="center" vertical="center"/>
    </xf>
    <xf numFmtId="0" fontId="32" fillId="0" borderId="170" xfId="0" applyFont="1" applyBorder="1" applyAlignment="1">
      <alignment horizontal="center" vertical="center"/>
    </xf>
    <xf numFmtId="0" fontId="32" fillId="0" borderId="424" xfId="0" applyFont="1" applyBorder="1" applyAlignment="1">
      <alignment horizontal="center" vertical="center"/>
    </xf>
    <xf numFmtId="0" fontId="32" fillId="0" borderId="191" xfId="0" applyFont="1" applyBorder="1" applyAlignment="1">
      <alignment horizontal="center" vertical="center"/>
    </xf>
    <xf numFmtId="0" fontId="215" fillId="0" borderId="80" xfId="0" applyFont="1" applyBorder="1" applyAlignment="1">
      <alignment horizontal="distributed" vertical="center"/>
    </xf>
    <xf numFmtId="0" fontId="215" fillId="0" borderId="80" xfId="0" applyFont="1" applyBorder="1" applyAlignment="1">
      <alignment vertical="center"/>
    </xf>
    <xf numFmtId="0" fontId="215" fillId="0" borderId="435" xfId="0" applyFont="1" applyBorder="1" applyAlignment="1">
      <alignment vertical="center"/>
    </xf>
    <xf numFmtId="0" fontId="215" fillId="0" borderId="0" xfId="0" applyFont="1" applyAlignment="1">
      <alignment horizontal="distributed" vertical="center"/>
    </xf>
    <xf numFmtId="0" fontId="215" fillId="0" borderId="168" xfId="0" applyFont="1" applyBorder="1" applyAlignment="1">
      <alignment horizontal="distributed" vertical="center"/>
    </xf>
    <xf numFmtId="0" fontId="8" fillId="0" borderId="375" xfId="0" applyFont="1" applyBorder="1" applyAlignment="1">
      <alignment horizontal="center" vertical="center"/>
    </xf>
    <xf numFmtId="0" fontId="8" fillId="0" borderId="376" xfId="0" applyFont="1" applyBorder="1" applyAlignment="1">
      <alignment horizontal="center" vertical="center"/>
    </xf>
    <xf numFmtId="0" fontId="8" fillId="0" borderId="377" xfId="0" applyFont="1" applyBorder="1" applyAlignment="1">
      <alignment horizontal="center" vertical="center"/>
    </xf>
    <xf numFmtId="0" fontId="8" fillId="0" borderId="356" xfId="0" applyFont="1" applyBorder="1" applyAlignment="1">
      <alignment horizontal="center" vertical="center"/>
    </xf>
    <xf numFmtId="0" fontId="8" fillId="0" borderId="168" xfId="0" applyFont="1" applyBorder="1" applyAlignment="1">
      <alignment horizontal="center" vertical="center"/>
    </xf>
    <xf numFmtId="0" fontId="8" fillId="0" borderId="368" xfId="0" applyFont="1" applyBorder="1" applyAlignment="1">
      <alignment horizontal="center" vertical="center"/>
    </xf>
    <xf numFmtId="0" fontId="8" fillId="0" borderId="356" xfId="0" applyFont="1" applyBorder="1" applyAlignment="1">
      <alignment vertical="center"/>
    </xf>
    <xf numFmtId="0" fontId="8" fillId="0" borderId="368" xfId="0" applyFont="1" applyBorder="1" applyAlignment="1">
      <alignment vertical="center"/>
    </xf>
    <xf numFmtId="178" fontId="29" fillId="0" borderId="425" xfId="0" applyNumberFormat="1" applyFont="1" applyBorder="1" applyAlignment="1" applyProtection="1">
      <alignment horizontal="right" vertical="center" shrinkToFit="1"/>
    </xf>
    <xf numFmtId="178" fontId="29" fillId="0" borderId="152" xfId="0" applyNumberFormat="1" applyFont="1" applyBorder="1" applyAlignment="1" applyProtection="1">
      <alignment horizontal="right" vertical="center" shrinkToFit="1"/>
    </xf>
    <xf numFmtId="49" fontId="215" fillId="0" borderId="152" xfId="0" applyNumberFormat="1" applyFont="1" applyBorder="1" applyAlignment="1" applyProtection="1">
      <alignment horizontal="center" vertical="center"/>
    </xf>
    <xf numFmtId="179" fontId="29" fillId="0" borderId="152" xfId="0" applyNumberFormat="1" applyFont="1" applyBorder="1" applyAlignment="1" applyProtection="1">
      <alignment horizontal="center" vertical="center" shrinkToFit="1"/>
    </xf>
    <xf numFmtId="180" fontId="29" fillId="0" borderId="152" xfId="0" applyNumberFormat="1" applyFont="1" applyBorder="1" applyAlignment="1" applyProtection="1">
      <alignment horizontal="center" vertical="center" shrinkToFit="1"/>
    </xf>
    <xf numFmtId="49" fontId="215" fillId="0" borderId="152" xfId="0" applyNumberFormat="1" applyFont="1" applyBorder="1" applyAlignment="1" applyProtection="1">
      <alignment vertical="center"/>
    </xf>
    <xf numFmtId="3" fontId="29" fillId="0" borderId="152" xfId="0" applyNumberFormat="1" applyFont="1" applyBorder="1" applyAlignment="1" applyProtection="1">
      <alignment horizontal="center" vertical="center" shrinkToFit="1"/>
    </xf>
    <xf numFmtId="0" fontId="8" fillId="0" borderId="171" xfId="0" applyFont="1" applyBorder="1" applyAlignment="1">
      <alignment vertical="center"/>
    </xf>
    <xf numFmtId="0" fontId="8" fillId="0" borderId="424" xfId="0" applyFont="1" applyBorder="1" applyAlignment="1">
      <alignment vertical="center"/>
    </xf>
    <xf numFmtId="178" fontId="29" fillId="0" borderId="378" xfId="0" applyNumberFormat="1" applyFont="1" applyBorder="1" applyAlignment="1" applyProtection="1">
      <alignment horizontal="right" vertical="center" shrinkToFit="1"/>
    </xf>
    <xf numFmtId="49" fontId="215" fillId="0" borderId="378" xfId="0" applyNumberFormat="1" applyFont="1" applyBorder="1" applyAlignment="1" applyProtection="1">
      <alignment horizontal="center" vertical="center"/>
    </xf>
    <xf numFmtId="179" fontId="29" fillId="0" borderId="378" xfId="0" applyNumberFormat="1" applyFont="1" applyBorder="1" applyAlignment="1" applyProtection="1">
      <alignment horizontal="center" vertical="center" shrinkToFit="1"/>
    </xf>
    <xf numFmtId="180" fontId="29" fillId="0" borderId="378" xfId="0" applyNumberFormat="1" applyFont="1" applyBorder="1" applyAlignment="1" applyProtection="1">
      <alignment horizontal="center" vertical="center" shrinkToFit="1"/>
    </xf>
    <xf numFmtId="3" fontId="29" fillId="0" borderId="378" xfId="0" applyNumberFormat="1" applyFont="1" applyBorder="1" applyAlignment="1" applyProtection="1">
      <alignment horizontal="center" vertical="center" shrinkToFit="1"/>
    </xf>
    <xf numFmtId="49" fontId="215" fillId="0" borderId="378" xfId="0" applyNumberFormat="1" applyFont="1" applyBorder="1" applyAlignment="1" applyProtection="1">
      <alignment vertical="center"/>
    </xf>
    <xf numFmtId="49" fontId="215" fillId="0" borderId="381" xfId="0" applyNumberFormat="1" applyFont="1" applyBorder="1" applyAlignment="1" applyProtection="1">
      <alignment vertical="center"/>
    </xf>
    <xf numFmtId="49" fontId="213" fillId="0" borderId="3" xfId="0" applyNumberFormat="1" applyFont="1" applyBorder="1" applyAlignment="1" applyProtection="1">
      <alignment horizontal="center" vertical="center"/>
    </xf>
    <xf numFmtId="49" fontId="213" fillId="0" borderId="0" xfId="0" applyNumberFormat="1" applyFont="1" applyBorder="1" applyAlignment="1" applyProtection="1">
      <alignment horizontal="center" vertical="center"/>
    </xf>
    <xf numFmtId="0" fontId="35" fillId="0" borderId="379" xfId="0" applyNumberFormat="1" applyFont="1" applyBorder="1" applyAlignment="1" applyProtection="1">
      <alignment horizontal="left" vertical="center" shrinkToFit="1"/>
    </xf>
    <xf numFmtId="0" fontId="35" fillId="0" borderId="0" xfId="0" applyNumberFormat="1" applyFont="1" applyBorder="1" applyAlignment="1" applyProtection="1">
      <alignment horizontal="center" vertical="center" shrinkToFit="1"/>
    </xf>
    <xf numFmtId="0" fontId="35" fillId="0" borderId="102" xfId="0" applyNumberFormat="1" applyFont="1" applyBorder="1" applyAlignment="1" applyProtection="1">
      <alignment horizontal="center" vertical="center" shrinkToFit="1"/>
    </xf>
    <xf numFmtId="0" fontId="35" fillId="0" borderId="152" xfId="0" applyNumberFormat="1" applyFont="1" applyBorder="1" applyAlignment="1" applyProtection="1">
      <alignment horizontal="center" vertical="center" shrinkToFit="1"/>
    </xf>
    <xf numFmtId="0" fontId="35" fillId="0" borderId="426" xfId="0" applyNumberFormat="1" applyFont="1" applyBorder="1" applyAlignment="1" applyProtection="1">
      <alignment horizontal="center" vertical="center" shrinkToFit="1"/>
    </xf>
    <xf numFmtId="0" fontId="35" fillId="0" borderId="379" xfId="0" applyNumberFormat="1" applyFont="1" applyBorder="1" applyAlignment="1" applyProtection="1">
      <alignment horizontal="center" vertical="center" shrinkToFit="1"/>
    </xf>
    <xf numFmtId="0" fontId="35" fillId="0" borderId="382" xfId="0" applyNumberFormat="1" applyFont="1" applyBorder="1" applyAlignment="1" applyProtection="1">
      <alignment horizontal="center" vertical="center" shrinkToFit="1"/>
    </xf>
    <xf numFmtId="0" fontId="35" fillId="0" borderId="78" xfId="0" applyNumberFormat="1" applyFont="1" applyBorder="1" applyAlignment="1" applyProtection="1">
      <alignment horizontal="center" vertical="center" shrinkToFit="1"/>
    </xf>
    <xf numFmtId="0" fontId="35" fillId="0" borderId="190" xfId="0" applyNumberFormat="1" applyFont="1" applyBorder="1" applyAlignment="1" applyProtection="1">
      <alignment horizontal="center" vertical="center" shrinkToFit="1"/>
    </xf>
    <xf numFmtId="0" fontId="32" fillId="0" borderId="3" xfId="0" applyNumberFormat="1" applyFont="1" applyBorder="1" applyAlignment="1" applyProtection="1">
      <alignment horizontal="left" vertical="center" indent="1" shrinkToFit="1"/>
    </xf>
    <xf numFmtId="0" fontId="32" fillId="0" borderId="0" xfId="0" applyNumberFormat="1" applyFont="1" applyBorder="1" applyAlignment="1" applyProtection="1">
      <alignment horizontal="left" vertical="center" indent="1" shrinkToFit="1"/>
    </xf>
    <xf numFmtId="49" fontId="8" fillId="0" borderId="363" xfId="0" applyNumberFormat="1" applyFont="1" applyBorder="1" applyAlignment="1" applyProtection="1">
      <alignment horizontal="right" vertical="distributed"/>
    </xf>
    <xf numFmtId="49" fontId="8" fillId="0" borderId="152" xfId="0" applyNumberFormat="1" applyFont="1" applyBorder="1" applyAlignment="1" applyProtection="1">
      <alignment horizontal="right" vertical="distributed"/>
    </xf>
    <xf numFmtId="0" fontId="8" fillId="0" borderId="421" xfId="0" applyNumberFormat="1" applyFont="1" applyBorder="1" applyAlignment="1" applyProtection="1">
      <alignment horizontal="center" vertical="distributed"/>
    </xf>
    <xf numFmtId="0" fontId="8" fillId="0" borderId="0" xfId="0" applyNumberFormat="1" applyFont="1" applyBorder="1" applyAlignment="1" applyProtection="1">
      <alignment horizontal="center" vertical="distributed"/>
    </xf>
    <xf numFmtId="49" fontId="8" fillId="0" borderId="0" xfId="0" applyNumberFormat="1" applyFont="1" applyBorder="1" applyAlignment="1" applyProtection="1">
      <alignment horizontal="left" vertical="distributed"/>
    </xf>
    <xf numFmtId="49" fontId="8" fillId="0" borderId="0" xfId="0" applyNumberFormat="1" applyFont="1" applyBorder="1" applyAlignment="1" applyProtection="1">
      <alignment horizontal="right" vertical="distributed"/>
    </xf>
    <xf numFmtId="0" fontId="8" fillId="0" borderId="201" xfId="0" applyNumberFormat="1" applyFont="1" applyBorder="1" applyAlignment="1" applyProtection="1">
      <alignment horizontal="center" vertical="distributed"/>
    </xf>
    <xf numFmtId="0" fontId="181" fillId="0" borderId="0" xfId="0" applyFont="1" applyAlignment="1">
      <alignment vertical="center"/>
    </xf>
    <xf numFmtId="0" fontId="181" fillId="0" borderId="0" xfId="0" applyFont="1" applyBorder="1" applyAlignment="1">
      <alignment vertical="center"/>
    </xf>
    <xf numFmtId="0" fontId="212" fillId="0" borderId="0" xfId="0" applyFont="1" applyAlignment="1">
      <alignment vertical="top" textRotation="255" wrapText="1" indent="1"/>
    </xf>
    <xf numFmtId="0" fontId="215" fillId="0" borderId="74" xfId="0" applyFont="1" applyBorder="1" applyAlignment="1">
      <alignment horizontal="distributed" vertical="center" indent="3"/>
    </xf>
    <xf numFmtId="0" fontId="215" fillId="0" borderId="75" xfId="0" applyFont="1" applyBorder="1" applyAlignment="1">
      <alignment horizontal="distributed" vertical="center" indent="3"/>
    </xf>
    <xf numFmtId="0" fontId="223" fillId="0" borderId="133" xfId="0" applyNumberFormat="1" applyFont="1" applyBorder="1" applyAlignment="1" applyProtection="1">
      <alignment vertical="center" shrinkToFit="1"/>
    </xf>
    <xf numFmtId="0" fontId="223" fillId="0" borderId="134" xfId="0" applyNumberFormat="1" applyFont="1" applyBorder="1" applyAlignment="1" applyProtection="1">
      <alignment vertical="center" shrinkToFit="1"/>
    </xf>
    <xf numFmtId="0" fontId="21" fillId="0" borderId="355" xfId="0" applyNumberFormat="1" applyFont="1" applyBorder="1" applyAlignment="1" applyProtection="1">
      <alignment horizontal="center" vertical="center" shrinkToFit="1"/>
    </xf>
    <xf numFmtId="0" fontId="21" fillId="0" borderId="171" xfId="0" applyNumberFormat="1" applyFont="1" applyBorder="1" applyAlignment="1" applyProtection="1">
      <alignment horizontal="center" vertical="center" shrinkToFit="1"/>
    </xf>
    <xf numFmtId="193" fontId="50" fillId="0" borderId="171" xfId="0" applyNumberFormat="1" applyFont="1" applyBorder="1" applyAlignment="1" applyProtection="1">
      <alignment horizontal="center" vertical="center" shrinkToFit="1"/>
      <protection locked="0"/>
    </xf>
    <xf numFmtId="193" fontId="50" fillId="0" borderId="171" xfId="0" applyNumberFormat="1" applyFont="1" applyBorder="1" applyAlignment="1" applyProtection="1">
      <alignment horizontal="center" vertical="center"/>
      <protection locked="0"/>
    </xf>
    <xf numFmtId="0" fontId="21" fillId="0" borderId="421" xfId="0" applyNumberFormat="1" applyFont="1" applyBorder="1" applyAlignment="1" applyProtection="1">
      <alignment horizontal="center" vertical="center" shrinkToFit="1"/>
    </xf>
    <xf numFmtId="0" fontId="21" fillId="0" borderId="201" xfId="0" applyNumberFormat="1" applyFont="1" applyBorder="1" applyAlignment="1" applyProtection="1">
      <alignment horizontal="center" vertical="center" shrinkToFit="1"/>
    </xf>
    <xf numFmtId="193" fontId="50" fillId="0" borderId="201" xfId="0" applyNumberFormat="1" applyFont="1" applyBorder="1" applyAlignment="1" applyProtection="1">
      <alignment horizontal="center" vertical="center" shrinkToFit="1"/>
      <protection locked="0"/>
    </xf>
    <xf numFmtId="193" fontId="50" fillId="0" borderId="201" xfId="0" applyNumberFormat="1" applyFont="1" applyBorder="1" applyAlignment="1" applyProtection="1">
      <alignment horizontal="center" vertical="center"/>
      <protection locked="0"/>
    </xf>
    <xf numFmtId="0" fontId="215" fillId="0" borderId="171" xfId="0" applyFont="1" applyBorder="1" applyAlignment="1">
      <alignment horizontal="distributed" vertical="center"/>
    </xf>
    <xf numFmtId="0" fontId="8" fillId="0" borderId="406" xfId="0" applyFont="1" applyBorder="1" applyAlignment="1">
      <alignment horizontal="center" vertical="center"/>
    </xf>
    <xf numFmtId="0" fontId="8" fillId="0" borderId="407" xfId="0" applyFont="1" applyBorder="1" applyAlignment="1">
      <alignment horizontal="center" vertical="center"/>
    </xf>
    <xf numFmtId="0" fontId="8" fillId="0" borderId="408" xfId="0" applyFont="1" applyBorder="1" applyAlignment="1">
      <alignment horizontal="center" vertical="center"/>
    </xf>
    <xf numFmtId="0" fontId="232" fillId="0" borderId="0" xfId="0" applyFont="1" applyAlignment="1">
      <alignment horizontal="distributed" vertical="center"/>
    </xf>
    <xf numFmtId="0" fontId="207" fillId="0" borderId="9" xfId="0" applyFont="1" applyBorder="1" applyAlignment="1">
      <alignment horizontal="center" vertical="center"/>
    </xf>
    <xf numFmtId="0" fontId="207" fillId="0" borderId="8" xfId="0" applyFont="1" applyBorder="1" applyAlignment="1">
      <alignment horizontal="center" vertical="center"/>
    </xf>
    <xf numFmtId="0" fontId="207" fillId="0" borderId="24" xfId="0" applyFont="1" applyBorder="1" applyAlignment="1">
      <alignment horizontal="center" vertical="center"/>
    </xf>
    <xf numFmtId="0" fontId="207" fillId="0" borderId="11" xfId="0" applyFont="1" applyBorder="1" applyAlignment="1">
      <alignment horizontal="center" vertical="center"/>
    </xf>
    <xf numFmtId="0" fontId="207" fillId="0" borderId="15" xfId="0" applyFont="1" applyBorder="1" applyAlignment="1">
      <alignment horizontal="center" vertical="center"/>
    </xf>
    <xf numFmtId="0" fontId="207" fillId="0" borderId="12" xfId="0" applyFont="1" applyBorder="1" applyAlignment="1">
      <alignment horizontal="center" vertical="center"/>
    </xf>
    <xf numFmtId="49" fontId="215" fillId="0" borderId="393" xfId="0" applyNumberFormat="1" applyFont="1" applyBorder="1" applyAlignment="1" applyProtection="1">
      <alignment horizontal="center" vertical="distributed"/>
    </xf>
    <xf numFmtId="49" fontId="215" fillId="0" borderId="379" xfId="0" applyNumberFormat="1" applyFont="1" applyBorder="1" applyAlignment="1" applyProtection="1">
      <alignment horizontal="center" vertical="distributed"/>
    </xf>
    <xf numFmtId="49" fontId="215" fillId="0" borderId="392" xfId="0" applyNumberFormat="1" applyFont="1" applyBorder="1" applyAlignment="1" applyProtection="1">
      <alignment horizontal="center" vertical="distributed"/>
    </xf>
    <xf numFmtId="49" fontId="215" fillId="0" borderId="23" xfId="0" applyNumberFormat="1" applyFont="1" applyBorder="1" applyAlignment="1" applyProtection="1">
      <alignment horizontal="center" vertical="distributed"/>
    </xf>
    <xf numFmtId="49" fontId="215" fillId="0" borderId="0" xfId="0" applyNumberFormat="1" applyFont="1" applyBorder="1" applyAlignment="1" applyProtection="1">
      <alignment horizontal="center" vertical="distributed"/>
    </xf>
    <xf numFmtId="49" fontId="215" fillId="0" borderId="21" xfId="0" applyNumberFormat="1" applyFont="1" applyBorder="1" applyAlignment="1" applyProtection="1">
      <alignment horizontal="center" vertical="distributed"/>
    </xf>
    <xf numFmtId="49" fontId="215" fillId="0" borderId="106" xfId="0" applyNumberFormat="1" applyFont="1" applyBorder="1" applyAlignment="1" applyProtection="1">
      <alignment horizontal="center" vertical="distributed"/>
    </xf>
    <xf numFmtId="49" fontId="215" fillId="0" borderId="100" xfId="0" applyNumberFormat="1" applyFont="1" applyBorder="1" applyAlignment="1" applyProtection="1">
      <alignment horizontal="center" vertical="distributed"/>
    </xf>
    <xf numFmtId="49" fontId="215" fillId="0" borderId="107" xfId="0" applyNumberFormat="1" applyFont="1" applyBorder="1" applyAlignment="1" applyProtection="1">
      <alignment horizontal="center" vertical="distributed"/>
    </xf>
    <xf numFmtId="193" fontId="8" fillId="0" borderId="22" xfId="0" applyNumberFormat="1" applyFont="1" applyFill="1" applyBorder="1" applyAlignment="1" applyProtection="1">
      <alignment horizontal="center" vertical="center" shrinkToFit="1"/>
      <protection locked="0"/>
    </xf>
    <xf numFmtId="193" fontId="8" fillId="0" borderId="19" xfId="0" applyNumberFormat="1" applyFont="1" applyFill="1" applyBorder="1" applyAlignment="1" applyProtection="1">
      <alignment horizontal="center" vertical="center" shrinkToFit="1"/>
      <protection locked="0"/>
    </xf>
    <xf numFmtId="193" fontId="8" fillId="0" borderId="23" xfId="0" applyNumberFormat="1" applyFont="1" applyFill="1" applyBorder="1" applyAlignment="1" applyProtection="1">
      <alignment horizontal="center" vertical="center" shrinkToFit="1"/>
      <protection locked="0"/>
    </xf>
    <xf numFmtId="193" fontId="8" fillId="0" borderId="0" xfId="0" applyNumberFormat="1" applyFont="1" applyFill="1" applyBorder="1" applyAlignment="1" applyProtection="1">
      <alignment horizontal="center" vertical="center" shrinkToFit="1"/>
      <protection locked="0"/>
    </xf>
    <xf numFmtId="49" fontId="215" fillId="0" borderId="19" xfId="0" applyNumberFormat="1" applyFont="1" applyBorder="1" applyAlignment="1" applyProtection="1">
      <alignment vertical="distributed"/>
    </xf>
    <xf numFmtId="49" fontId="215" fillId="0" borderId="0" xfId="0" applyNumberFormat="1" applyFont="1" applyBorder="1" applyAlignment="1" applyProtection="1">
      <alignment vertical="distributed"/>
    </xf>
    <xf numFmtId="0" fontId="215" fillId="0" borderId="109" xfId="0" applyFont="1" applyBorder="1" applyAlignment="1">
      <alignment vertical="center"/>
    </xf>
    <xf numFmtId="0" fontId="215" fillId="0" borderId="277" xfId="0" applyFont="1" applyBorder="1" applyAlignment="1">
      <alignment vertical="center"/>
    </xf>
    <xf numFmtId="0" fontId="215" fillId="0" borderId="0" xfId="0" applyFont="1" applyBorder="1" applyAlignment="1">
      <alignment vertical="center"/>
    </xf>
    <xf numFmtId="0" fontId="215" fillId="0" borderId="253" xfId="0" applyFont="1" applyBorder="1" applyAlignment="1">
      <alignment vertical="center"/>
    </xf>
    <xf numFmtId="0" fontId="215" fillId="0" borderId="100" xfId="0" applyFont="1" applyBorder="1" applyAlignment="1">
      <alignment vertical="center"/>
    </xf>
    <xf numFmtId="0" fontId="215" fillId="0" borderId="315" xfId="0" applyFont="1" applyBorder="1" applyAlignment="1">
      <alignment vertical="center"/>
    </xf>
    <xf numFmtId="49" fontId="215" fillId="0" borderId="19" xfId="0" applyNumberFormat="1" applyFont="1" applyFill="1" applyBorder="1" applyAlignment="1" applyProtection="1">
      <alignment vertical="distributed"/>
    </xf>
    <xf numFmtId="49" fontId="215" fillId="0" borderId="20" xfId="0" applyNumberFormat="1" applyFont="1" applyFill="1" applyBorder="1" applyAlignment="1" applyProtection="1">
      <alignment vertical="distributed"/>
    </xf>
    <xf numFmtId="49" fontId="215" fillId="0" borderId="0" xfId="0" applyNumberFormat="1" applyFont="1" applyFill="1" applyBorder="1" applyAlignment="1" applyProtection="1">
      <alignment vertical="distributed"/>
    </xf>
    <xf numFmtId="49" fontId="215" fillId="0" borderId="21" xfId="0" applyNumberFormat="1" applyFont="1" applyFill="1" applyBorder="1" applyAlignment="1" applyProtection="1">
      <alignment vertical="distributed"/>
    </xf>
    <xf numFmtId="0" fontId="223" fillId="0" borderId="0" xfId="0" applyFont="1" applyAlignment="1">
      <alignment horizontal="center" vertical="center"/>
    </xf>
    <xf numFmtId="0" fontId="8" fillId="0" borderId="147" xfId="0" applyFont="1" applyBorder="1" applyAlignment="1">
      <alignment vertical="center"/>
    </xf>
    <xf numFmtId="0" fontId="8" fillId="0" borderId="148" xfId="0" applyFont="1" applyBorder="1" applyAlignment="1">
      <alignment vertical="center"/>
    </xf>
    <xf numFmtId="0" fontId="210" fillId="0" borderId="0" xfId="0" applyFont="1" applyAlignment="1">
      <alignment horizontal="distributed" vertical="center"/>
    </xf>
    <xf numFmtId="49" fontId="215" fillId="0" borderId="397" xfId="0" applyNumberFormat="1" applyFont="1" applyBorder="1" applyAlignment="1">
      <alignment horizontal="center" vertical="center"/>
    </xf>
    <xf numFmtId="49" fontId="215" fillId="0" borderId="0" xfId="0" applyNumberFormat="1" applyFont="1" applyBorder="1" applyAlignment="1">
      <alignment horizontal="center" vertical="center"/>
    </xf>
    <xf numFmtId="178" fontId="29" fillId="0" borderId="152" xfId="0" applyNumberFormat="1" applyFont="1" applyBorder="1" applyAlignment="1" applyProtection="1">
      <alignment horizontal="center" vertical="center" shrinkToFit="1"/>
    </xf>
    <xf numFmtId="49" fontId="214" fillId="0" borderId="0" xfId="0" applyNumberFormat="1" applyFont="1" applyBorder="1" applyAlignment="1">
      <alignment horizontal="center" vertical="center"/>
    </xf>
    <xf numFmtId="49" fontId="214" fillId="0" borderId="0" xfId="0" applyNumberFormat="1" applyFont="1" applyBorder="1" applyAlignment="1">
      <alignment vertical="center"/>
    </xf>
    <xf numFmtId="49" fontId="214" fillId="0" borderId="398" xfId="0" applyNumberFormat="1" applyFont="1" applyBorder="1" applyAlignment="1">
      <alignment vertical="center"/>
    </xf>
    <xf numFmtId="49" fontId="64" fillId="0" borderId="394" xfId="0" applyNumberFormat="1" applyFont="1" applyBorder="1" applyAlignment="1">
      <alignment horizontal="center"/>
    </xf>
    <xf numFmtId="49" fontId="64" fillId="0" borderId="395" xfId="0" applyNumberFormat="1" applyFont="1" applyBorder="1" applyAlignment="1">
      <alignment horizontal="center"/>
    </xf>
    <xf numFmtId="49" fontId="64" fillId="0" borderId="396" xfId="0" applyNumberFormat="1" applyFont="1" applyBorder="1" applyAlignment="1">
      <alignment horizontal="center"/>
    </xf>
    <xf numFmtId="49" fontId="213" fillId="0" borderId="19" xfId="0" applyNumberFormat="1" applyFont="1" applyBorder="1" applyAlignment="1" applyProtection="1">
      <alignment vertical="distributed"/>
    </xf>
    <xf numFmtId="49" fontId="213" fillId="0" borderId="0" xfId="0" applyNumberFormat="1" applyFont="1" applyBorder="1" applyAlignment="1" applyProtection="1">
      <alignment vertical="distributed"/>
    </xf>
    <xf numFmtId="0" fontId="50" fillId="0" borderId="201" xfId="0" applyNumberFormat="1" applyFont="1" applyBorder="1" applyAlignment="1" applyProtection="1">
      <alignment horizontal="center" vertical="center"/>
      <protection locked="0"/>
    </xf>
    <xf numFmtId="0" fontId="50" fillId="0" borderId="201" xfId="0" applyNumberFormat="1" applyFont="1" applyBorder="1" applyAlignment="1" applyProtection="1">
      <alignment horizontal="center" vertical="center" shrinkToFit="1"/>
      <protection locked="0"/>
    </xf>
    <xf numFmtId="0" fontId="8" fillId="0" borderId="405" xfId="0" applyFont="1" applyBorder="1" applyAlignment="1">
      <alignment horizontal="center" vertical="center"/>
    </xf>
    <xf numFmtId="0" fontId="8" fillId="0" borderId="147" xfId="0" applyFont="1" applyBorder="1" applyAlignment="1">
      <alignment horizontal="center" vertical="center"/>
    </xf>
    <xf numFmtId="49" fontId="215" fillId="0" borderId="97" xfId="0" applyNumberFormat="1" applyFont="1" applyFill="1" applyBorder="1" applyAlignment="1">
      <alignment horizontal="distributed" vertical="center"/>
    </xf>
    <xf numFmtId="49" fontId="216" fillId="0" borderId="394" xfId="0" applyNumberFormat="1" applyFont="1" applyBorder="1" applyAlignment="1" applyProtection="1">
      <alignment horizontal="center"/>
    </xf>
    <xf numFmtId="49" fontId="216" fillId="0" borderId="395" xfId="0" applyNumberFormat="1" applyFont="1" applyBorder="1" applyAlignment="1" applyProtection="1">
      <alignment horizontal="center"/>
    </xf>
    <xf numFmtId="178" fontId="29" fillId="0" borderId="404" xfId="0" applyNumberFormat="1" applyFont="1" applyBorder="1" applyAlignment="1" applyProtection="1">
      <alignment horizontal="right" vertical="center" shrinkToFit="1"/>
    </xf>
    <xf numFmtId="178" fontId="29" fillId="0" borderId="171" xfId="0" applyNumberFormat="1" applyFont="1" applyBorder="1" applyAlignment="1" applyProtection="1">
      <alignment horizontal="right" vertical="center" shrinkToFit="1"/>
    </xf>
    <xf numFmtId="49" fontId="215" fillId="0" borderId="171" xfId="0" applyNumberFormat="1" applyFont="1" applyBorder="1" applyAlignment="1" applyProtection="1">
      <alignment horizontal="center" vertical="center"/>
    </xf>
    <xf numFmtId="179" fontId="29" fillId="0" borderId="171" xfId="0" applyNumberFormat="1" applyFont="1" applyBorder="1" applyAlignment="1" applyProtection="1">
      <alignment horizontal="center" vertical="center" shrinkToFit="1"/>
    </xf>
    <xf numFmtId="180" fontId="29" fillId="0" borderId="171" xfId="0" applyNumberFormat="1" applyFont="1" applyBorder="1" applyAlignment="1" applyProtection="1">
      <alignment horizontal="center" vertical="center" shrinkToFit="1"/>
    </xf>
    <xf numFmtId="49" fontId="215" fillId="0" borderId="171" xfId="0" applyNumberFormat="1" applyFont="1" applyBorder="1" applyAlignment="1" applyProtection="1">
      <alignment vertical="center"/>
    </xf>
    <xf numFmtId="3" fontId="29" fillId="0" borderId="171" xfId="0" applyNumberFormat="1" applyFont="1" applyBorder="1" applyAlignment="1" applyProtection="1">
      <alignment horizontal="center" vertical="center" shrinkToFit="1"/>
    </xf>
    <xf numFmtId="49" fontId="213" fillId="0" borderId="19" xfId="0" applyNumberFormat="1" applyFont="1" applyFill="1" applyBorder="1" applyAlignment="1" applyProtection="1">
      <alignment vertical="distributed"/>
    </xf>
    <xf numFmtId="49" fontId="213" fillId="0" borderId="20" xfId="0" applyNumberFormat="1" applyFont="1" applyFill="1" applyBorder="1" applyAlignment="1" applyProtection="1">
      <alignment vertical="distributed"/>
    </xf>
    <xf numFmtId="49" fontId="213" fillId="0" borderId="0" xfId="0" applyNumberFormat="1" applyFont="1" applyFill="1" applyBorder="1" applyAlignment="1" applyProtection="1">
      <alignment vertical="distributed"/>
    </xf>
    <xf numFmtId="49" fontId="213" fillId="0" borderId="21" xfId="0" applyNumberFormat="1" applyFont="1" applyFill="1" applyBorder="1" applyAlignment="1" applyProtection="1">
      <alignment vertical="distributed"/>
    </xf>
    <xf numFmtId="0" fontId="24" fillId="0" borderId="476" xfId="0" applyNumberFormat="1" applyFont="1" applyBorder="1" applyAlignment="1" applyProtection="1">
      <alignment horizontal="center" vertical="center" shrinkToFit="1"/>
    </xf>
    <xf numFmtId="0" fontId="8" fillId="0" borderId="480" xfId="0" applyNumberFormat="1" applyFont="1" applyBorder="1" applyAlignment="1" applyProtection="1">
      <alignment horizontal="center" vertical="center" shrinkToFit="1"/>
      <protection locked="0"/>
    </xf>
    <xf numFmtId="0" fontId="181" fillId="0" borderId="102" xfId="0" applyFont="1" applyBorder="1" applyAlignment="1">
      <alignment vertical="center"/>
    </xf>
    <xf numFmtId="0" fontId="5" fillId="0" borderId="363" xfId="0" applyFont="1" applyBorder="1" applyAlignment="1">
      <alignment horizontal="center" vertical="center"/>
    </xf>
    <xf numFmtId="0" fontId="180" fillId="0" borderId="97" xfId="0" applyNumberFormat="1" applyFont="1" applyBorder="1" applyAlignment="1" applyProtection="1">
      <alignment horizontal="center" vertical="center" shrinkToFit="1"/>
    </xf>
    <xf numFmtId="0" fontId="180" fillId="0" borderId="108" xfId="0" applyNumberFormat="1" applyFont="1" applyBorder="1" applyAlignment="1" applyProtection="1">
      <alignment horizontal="center" vertical="center" shrinkToFit="1"/>
    </xf>
    <xf numFmtId="0" fontId="180" fillId="0" borderId="100" xfId="0" applyNumberFormat="1" applyFont="1" applyBorder="1" applyAlignment="1" applyProtection="1">
      <alignment horizontal="center" vertical="center" shrinkToFit="1"/>
    </xf>
    <xf numFmtId="0" fontId="180" fillId="0" borderId="101" xfId="0" applyNumberFormat="1" applyFont="1" applyBorder="1" applyAlignment="1" applyProtection="1">
      <alignment horizontal="center" vertical="center" shrinkToFit="1"/>
    </xf>
    <xf numFmtId="0" fontId="222" fillId="0" borderId="362" xfId="0" applyFont="1" applyBorder="1" applyAlignment="1">
      <alignment horizontal="center" vertical="center"/>
    </xf>
    <xf numFmtId="0" fontId="222" fillId="0" borderId="147" xfId="0" applyFont="1" applyBorder="1" applyAlignment="1">
      <alignment horizontal="center" vertical="center"/>
    </xf>
    <xf numFmtId="0" fontId="222" fillId="0" borderId="177" xfId="0" applyFont="1" applyBorder="1" applyAlignment="1">
      <alignment horizontal="center" vertical="center"/>
    </xf>
    <xf numFmtId="0" fontId="222" fillId="0" borderId="77" xfId="0" applyFont="1" applyBorder="1" applyAlignment="1">
      <alignment horizontal="center" vertical="center"/>
    </xf>
    <xf numFmtId="0" fontId="222" fillId="0" borderId="0" xfId="0" applyFont="1" applyBorder="1" applyAlignment="1">
      <alignment horizontal="center" vertical="center"/>
    </xf>
    <xf numFmtId="0" fontId="222" fillId="0" borderId="78" xfId="0" applyFont="1" applyBorder="1" applyAlignment="1">
      <alignment horizontal="center" vertical="center"/>
    </xf>
    <xf numFmtId="0" fontId="5" fillId="0" borderId="171" xfId="0" applyFont="1" applyFill="1" applyBorder="1" applyAlignment="1">
      <alignment horizontal="center" vertical="center"/>
    </xf>
    <xf numFmtId="0" fontId="5" fillId="0" borderId="141" xfId="0" applyFont="1" applyFill="1" applyBorder="1" applyAlignment="1">
      <alignment horizontal="center" vertical="center"/>
    </xf>
    <xf numFmtId="0" fontId="5" fillId="0" borderId="152" xfId="0" applyFont="1" applyFill="1" applyBorder="1" applyAlignment="1">
      <alignment horizontal="center" vertical="center"/>
    </xf>
    <xf numFmtId="0" fontId="215" fillId="0" borderId="0" xfId="0" applyFont="1" applyAlignment="1">
      <alignment vertical="center"/>
    </xf>
    <xf numFmtId="49" fontId="6" fillId="0" borderId="152" xfId="0" applyNumberFormat="1" applyFont="1" applyFill="1" applyBorder="1" applyAlignment="1" applyProtection="1">
      <alignment horizontal="center" vertical="center"/>
      <protection locked="0"/>
    </xf>
    <xf numFmtId="0" fontId="215" fillId="0" borderId="0" xfId="0" applyFont="1" applyAlignment="1">
      <alignment horizontal="center" vertical="center"/>
    </xf>
    <xf numFmtId="193" fontId="6" fillId="0" borderId="152" xfId="0" applyNumberFormat="1" applyFont="1" applyFill="1" applyBorder="1" applyAlignment="1" applyProtection="1">
      <alignment horizontal="center" vertical="center"/>
      <protection locked="0"/>
    </xf>
    <xf numFmtId="0" fontId="273" fillId="0" borderId="0" xfId="0" applyFont="1" applyAlignment="1">
      <alignment horizontal="center"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152" xfId="0" applyFont="1" applyBorder="1" applyAlignment="1">
      <alignment horizontal="center" vertical="center"/>
    </xf>
    <xf numFmtId="0" fontId="8" fillId="0" borderId="149" xfId="0" applyFont="1" applyBorder="1" applyAlignment="1">
      <alignment vertical="center"/>
    </xf>
    <xf numFmtId="0" fontId="8" fillId="0" borderId="0" xfId="0" applyFont="1" applyBorder="1" applyAlignment="1">
      <alignment vertical="center"/>
    </xf>
    <xf numFmtId="0" fontId="8" fillId="0" borderId="151" xfId="0" applyFont="1" applyBorder="1" applyAlignment="1">
      <alignment vertical="center"/>
    </xf>
    <xf numFmtId="0" fontId="8" fillId="0" borderId="152" xfId="0" applyFont="1" applyBorder="1" applyAlignment="1">
      <alignment vertical="center"/>
    </xf>
    <xf numFmtId="0" fontId="215" fillId="0" borderId="170" xfId="0" applyFont="1" applyBorder="1" applyAlignment="1">
      <alignment vertical="center"/>
    </xf>
    <xf numFmtId="0" fontId="215" fillId="0" borderId="171" xfId="0" applyFont="1" applyBorder="1" applyAlignment="1">
      <alignment vertical="center"/>
    </xf>
    <xf numFmtId="0" fontId="215" fillId="0" borderId="172" xfId="0" applyFont="1" applyBorder="1" applyAlignment="1">
      <alignment vertical="center"/>
    </xf>
    <xf numFmtId="0" fontId="55" fillId="0" borderId="0" xfId="0" applyNumberFormat="1" applyFont="1" applyAlignment="1">
      <alignment horizontal="right" vertical="center"/>
    </xf>
    <xf numFmtId="0" fontId="8" fillId="0" borderId="75" xfId="0" applyFont="1" applyBorder="1" applyAlignment="1">
      <alignment horizontal="center" vertical="center"/>
    </xf>
    <xf numFmtId="0" fontId="8" fillId="0" borderId="190" xfId="0" applyFont="1" applyBorder="1" applyAlignment="1">
      <alignment horizontal="center" vertical="center"/>
    </xf>
    <xf numFmtId="0" fontId="215" fillId="0" borderId="362" xfId="0" applyFont="1" applyBorder="1" applyAlignment="1">
      <alignment horizontal="distributed" vertical="center"/>
    </xf>
    <xf numFmtId="0" fontId="215" fillId="0" borderId="363" xfId="0" applyFont="1" applyBorder="1" applyAlignment="1">
      <alignment horizontal="distributed" vertical="center"/>
    </xf>
    <xf numFmtId="181" fontId="228" fillId="3" borderId="51" xfId="0" applyNumberFormat="1" applyFont="1" applyFill="1" applyBorder="1" applyAlignment="1" applyProtection="1">
      <alignment vertical="center"/>
    </xf>
    <xf numFmtId="181" fontId="228" fillId="3" borderId="52" xfId="0" applyNumberFormat="1" applyFont="1" applyFill="1" applyBorder="1" applyAlignment="1" applyProtection="1">
      <alignment vertical="center"/>
    </xf>
    <xf numFmtId="181" fontId="22" fillId="6" borderId="248" xfId="0" applyNumberFormat="1" applyFont="1" applyFill="1" applyBorder="1" applyAlignment="1" applyProtection="1">
      <alignment vertical="center"/>
    </xf>
    <xf numFmtId="181" fontId="22" fillId="6" borderId="249" xfId="0" applyNumberFormat="1" applyFont="1" applyFill="1" applyBorder="1" applyAlignment="1" applyProtection="1">
      <alignment vertical="center"/>
    </xf>
    <xf numFmtId="0" fontId="215" fillId="0" borderId="433" xfId="0" applyFont="1" applyBorder="1" applyAlignment="1">
      <alignment horizontal="center" vertical="center"/>
    </xf>
    <xf numFmtId="0" fontId="215" fillId="0" borderId="434" xfId="0" applyFont="1" applyBorder="1" applyAlignment="1">
      <alignment horizontal="center" vertical="center"/>
    </xf>
    <xf numFmtId="0" fontId="8" fillId="0" borderId="395" xfId="0" applyFont="1" applyBorder="1" applyAlignment="1" applyProtection="1">
      <alignment horizontal="left" vertical="center" indent="2"/>
      <protection locked="0"/>
    </xf>
    <xf numFmtId="0" fontId="8" fillId="0" borderId="396" xfId="0" applyFont="1" applyBorder="1" applyAlignment="1" applyProtection="1">
      <alignment horizontal="left" vertical="center" indent="2"/>
      <protection locked="0"/>
    </xf>
    <xf numFmtId="0" fontId="16" fillId="0" borderId="397" xfId="0" applyFont="1" applyBorder="1" applyAlignment="1">
      <alignment horizontal="center" vertical="center"/>
    </xf>
    <xf numFmtId="0" fontId="16" fillId="0" borderId="0" xfId="0" applyFont="1" applyBorder="1" applyAlignment="1">
      <alignment horizontal="center" vertical="center"/>
    </xf>
    <xf numFmtId="0" fontId="16" fillId="0" borderId="398" xfId="0" applyFont="1" applyBorder="1" applyAlignment="1">
      <alignment horizontal="center" vertical="center"/>
    </xf>
    <xf numFmtId="0" fontId="8" fillId="0" borderId="432" xfId="0" applyFont="1" applyBorder="1" applyAlignment="1">
      <alignment horizontal="center" vertical="center"/>
    </xf>
    <xf numFmtId="0" fontId="8" fillId="0" borderId="431" xfId="0" applyFont="1" applyBorder="1" applyAlignment="1">
      <alignment horizontal="center" vertical="center"/>
    </xf>
    <xf numFmtId="0" fontId="8" fillId="0" borderId="430" xfId="0" applyFont="1" applyBorder="1" applyAlignment="1">
      <alignment horizontal="center" vertical="center"/>
    </xf>
    <xf numFmtId="0" fontId="8" fillId="0" borderId="427" xfId="0" applyFont="1" applyBorder="1" applyAlignment="1">
      <alignment horizontal="center" vertical="center"/>
    </xf>
    <xf numFmtId="0" fontId="8" fillId="0" borderId="428" xfId="0" applyFont="1" applyBorder="1" applyAlignment="1">
      <alignment horizontal="center" vertical="center"/>
    </xf>
    <xf numFmtId="0" fontId="8" fillId="0" borderId="429" xfId="0" applyFont="1" applyBorder="1" applyAlignment="1">
      <alignment horizontal="center" vertical="center"/>
    </xf>
    <xf numFmtId="0" fontId="8" fillId="0" borderId="398" xfId="0" applyFont="1" applyBorder="1" applyAlignment="1">
      <alignment horizontal="center" vertical="center"/>
    </xf>
    <xf numFmtId="0" fontId="32" fillId="0" borderId="397" xfId="0" applyFont="1" applyBorder="1" applyAlignment="1">
      <alignment horizontal="left" vertical="center" indent="1"/>
    </xf>
    <xf numFmtId="0" fontId="32" fillId="0" borderId="0" xfId="0" applyFont="1" applyBorder="1" applyAlignment="1">
      <alignment horizontal="left" vertical="center" indent="1"/>
    </xf>
    <xf numFmtId="0" fontId="32" fillId="0" borderId="398" xfId="0" applyFont="1" applyBorder="1" applyAlignment="1">
      <alignment horizontal="left" vertical="center" indent="1"/>
    </xf>
    <xf numFmtId="0" fontId="32" fillId="0" borderId="402" xfId="0" applyFont="1" applyBorder="1" applyAlignment="1">
      <alignment horizontal="left" vertical="center" indent="1"/>
    </xf>
    <xf numFmtId="0" fontId="32" fillId="0" borderId="152" xfId="0" applyFont="1" applyBorder="1" applyAlignment="1">
      <alignment horizontal="left" vertical="center" indent="1"/>
    </xf>
    <xf numFmtId="0" fontId="32" fillId="0" borderId="403" xfId="0" applyFont="1" applyBorder="1" applyAlignment="1">
      <alignment horizontal="left" vertical="center" indent="1"/>
    </xf>
    <xf numFmtId="0" fontId="32" fillId="0" borderId="409" xfId="0" applyFont="1" applyBorder="1" applyAlignment="1">
      <alignment horizontal="center" vertical="center"/>
    </xf>
    <xf numFmtId="0" fontId="32" fillId="0" borderId="410" xfId="0" applyFont="1" applyBorder="1" applyAlignment="1">
      <alignment horizontal="center" vertical="center"/>
    </xf>
    <xf numFmtId="0" fontId="32" fillId="0" borderId="411" xfId="0" applyFont="1" applyBorder="1" applyAlignment="1">
      <alignment horizontal="center" vertical="center"/>
    </xf>
    <xf numFmtId="0" fontId="211" fillId="0" borderId="0" xfId="0" applyFont="1" applyAlignment="1">
      <alignment vertical="center" textRotation="255"/>
    </xf>
    <xf numFmtId="49" fontId="273" fillId="0" borderId="0" xfId="0" applyNumberFormat="1" applyFont="1" applyAlignment="1">
      <alignment textRotation="255" shrinkToFit="1"/>
    </xf>
    <xf numFmtId="0" fontId="273" fillId="0" borderId="0" xfId="0" applyFont="1" applyAlignment="1">
      <alignment vertical="center" textRotation="255"/>
    </xf>
    <xf numFmtId="0" fontId="224" fillId="0" borderId="0" xfId="0" applyFont="1" applyAlignment="1">
      <alignment horizontal="center" textRotation="255"/>
    </xf>
    <xf numFmtId="0" fontId="224" fillId="0" borderId="0" xfId="0" applyFont="1" applyAlignment="1">
      <alignment horizontal="center" vertical="distributed" textRotation="255"/>
    </xf>
    <xf numFmtId="0" fontId="184" fillId="0" borderId="0" xfId="0" applyFont="1" applyAlignment="1">
      <alignment textRotation="255"/>
    </xf>
    <xf numFmtId="49" fontId="271" fillId="0" borderId="0" xfId="0" applyNumberFormat="1" applyFont="1" applyAlignment="1">
      <alignment textRotation="255" shrinkToFit="1"/>
    </xf>
    <xf numFmtId="0" fontId="224" fillId="0" borderId="0" xfId="0" applyFont="1" applyAlignment="1">
      <alignment vertical="distributed" textRotation="255"/>
    </xf>
    <xf numFmtId="0" fontId="8" fillId="0" borderId="0" xfId="0" applyFont="1" applyAlignment="1">
      <alignment horizontal="distributed" vertical="center"/>
    </xf>
    <xf numFmtId="0" fontId="20" fillId="0" borderId="0" xfId="0" applyFont="1" applyAlignment="1">
      <alignment vertical="center"/>
    </xf>
    <xf numFmtId="0" fontId="13" fillId="0" borderId="0" xfId="0" applyFont="1" applyAlignment="1">
      <alignment horizontal="right" vertical="center"/>
    </xf>
    <xf numFmtId="0" fontId="245" fillId="0" borderId="52" xfId="0" applyFont="1" applyBorder="1" applyAlignment="1">
      <alignment horizontal="center" vertical="center"/>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97" fillId="0" borderId="0" xfId="0" applyNumberFormat="1" applyFont="1" applyFill="1" applyBorder="1" applyAlignment="1">
      <alignment vertical="top" textRotation="255"/>
    </xf>
    <xf numFmtId="38" fontId="22" fillId="6" borderId="292" xfId="2" applyFont="1" applyFill="1" applyBorder="1" applyAlignment="1">
      <alignment vertical="center"/>
    </xf>
    <xf numFmtId="38" fontId="22" fillId="6" borderId="104" xfId="2" applyFont="1" applyFill="1" applyBorder="1" applyAlignment="1">
      <alignment vertical="center"/>
    </xf>
    <xf numFmtId="0" fontId="8" fillId="0" borderId="97" xfId="0" applyFont="1" applyBorder="1" applyAlignment="1">
      <alignment horizontal="distributed" vertical="center"/>
    </xf>
    <xf numFmtId="0" fontId="8" fillId="0" borderId="104" xfId="0" applyFont="1" applyBorder="1" applyAlignment="1">
      <alignment horizontal="center" vertical="top"/>
    </xf>
    <xf numFmtId="0" fontId="8" fillId="0" borderId="291" xfId="0" applyFont="1" applyBorder="1" applyAlignment="1">
      <alignment horizontal="center" vertical="top"/>
    </xf>
    <xf numFmtId="0" fontId="13" fillId="0" borderId="104" xfId="0" applyFont="1" applyBorder="1" applyAlignment="1">
      <alignment horizontal="center" vertical="center" wrapText="1"/>
    </xf>
    <xf numFmtId="0" fontId="13" fillId="0" borderId="291" xfId="0" applyFont="1" applyBorder="1" applyAlignment="1">
      <alignment horizontal="center" vertical="center" wrapText="1"/>
    </xf>
    <xf numFmtId="0" fontId="6" fillId="0" borderId="104" xfId="0" applyFont="1" applyBorder="1" applyAlignment="1">
      <alignment horizontal="center" vertical="center"/>
    </xf>
    <xf numFmtId="0" fontId="6" fillId="0" borderId="105" xfId="0" applyFont="1" applyBorder="1" applyAlignment="1">
      <alignment horizontal="center" vertical="center"/>
    </xf>
    <xf numFmtId="38" fontId="22" fillId="6" borderId="103" xfId="2" applyFont="1" applyFill="1" applyBorder="1" applyAlignment="1">
      <alignment vertical="center"/>
    </xf>
    <xf numFmtId="0" fontId="11" fillId="0" borderId="104" xfId="0" applyFont="1" applyBorder="1" applyAlignment="1">
      <alignment horizontal="center" vertical="center" wrapText="1"/>
    </xf>
    <xf numFmtId="0" fontId="11" fillId="0" borderId="104" xfId="0" applyFont="1" applyBorder="1" applyAlignment="1">
      <alignment horizontal="center" vertical="center"/>
    </xf>
    <xf numFmtId="0" fontId="11" fillId="0" borderId="291" xfId="0" applyFont="1" applyBorder="1" applyAlignment="1">
      <alignment horizontal="center" vertical="center"/>
    </xf>
    <xf numFmtId="38" fontId="22" fillId="6" borderId="292" xfId="2" applyFont="1" applyFill="1" applyBorder="1" applyAlignment="1">
      <alignment vertical="center" wrapText="1"/>
    </xf>
    <xf numFmtId="0" fontId="8" fillId="0" borderId="97" xfId="0" applyFont="1" applyBorder="1" applyAlignment="1">
      <alignment horizontal="center" vertical="top"/>
    </xf>
    <xf numFmtId="0" fontId="8" fillId="0" borderId="205" xfId="0" applyFont="1" applyBorder="1" applyAlignment="1">
      <alignment horizontal="center" vertical="top"/>
    </xf>
    <xf numFmtId="0" fontId="54" fillId="0" borderId="281" xfId="0" applyFont="1" applyBorder="1" applyAlignment="1">
      <alignment horizontal="distributed" vertical="distributed" wrapText="1"/>
    </xf>
    <xf numFmtId="0" fontId="54" fillId="0" borderId="277" xfId="0" applyFont="1" applyBorder="1" applyAlignment="1">
      <alignment horizontal="distributed" vertical="distributed" wrapText="1"/>
    </xf>
    <xf numFmtId="0" fontId="6" fillId="0" borderId="281" xfId="0" applyFont="1" applyBorder="1" applyAlignment="1">
      <alignment horizontal="center" vertical="center"/>
    </xf>
    <xf numFmtId="0" fontId="6" fillId="0" borderId="111" xfId="0" applyFont="1" applyBorder="1" applyAlignment="1">
      <alignment horizontal="center" vertical="center"/>
    </xf>
    <xf numFmtId="0" fontId="6" fillId="0" borderId="256" xfId="0" applyFont="1" applyBorder="1" applyAlignment="1">
      <alignment horizontal="center" vertical="center"/>
    </xf>
    <xf numFmtId="0" fontId="6" fillId="0" borderId="311" xfId="0" applyFont="1" applyBorder="1" applyAlignment="1">
      <alignment horizontal="center" vertical="center"/>
    </xf>
    <xf numFmtId="38" fontId="22" fillId="11" borderId="110" xfId="2" applyFont="1" applyFill="1" applyBorder="1" applyAlignment="1" applyProtection="1">
      <alignment vertical="center"/>
      <protection locked="0"/>
    </xf>
    <xf numFmtId="38" fontId="22" fillId="11" borderId="109" xfId="2" applyFont="1" applyFill="1" applyBorder="1" applyAlignment="1" applyProtection="1">
      <alignment vertical="center"/>
      <protection locked="0"/>
    </xf>
    <xf numFmtId="38" fontId="22" fillId="11" borderId="310"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8" fillId="0" borderId="109" xfId="0" applyFont="1" applyBorder="1" applyAlignment="1">
      <alignment horizontal="center" vertical="top"/>
    </xf>
    <xf numFmtId="0" fontId="8" fillId="0" borderId="277" xfId="0" applyFont="1" applyBorder="1" applyAlignment="1">
      <alignment horizontal="center" vertical="top"/>
    </xf>
    <xf numFmtId="0" fontId="8" fillId="0" borderId="255" xfId="0" applyFont="1" applyBorder="1" applyAlignment="1">
      <alignment horizontal="center" vertical="top"/>
    </xf>
    <xf numFmtId="0" fontId="54" fillId="0" borderId="256" xfId="0" applyFont="1" applyBorder="1" applyAlignment="1">
      <alignment horizontal="left" vertical="center"/>
    </xf>
    <xf numFmtId="0" fontId="54" fillId="0" borderId="255" xfId="0" applyFont="1" applyBorder="1" applyAlignment="1">
      <alignment horizontal="left" vertical="center"/>
    </xf>
    <xf numFmtId="0" fontId="34" fillId="0" borderId="0" xfId="0" applyFont="1" applyAlignment="1">
      <alignment vertical="top" wrapText="1"/>
    </xf>
    <xf numFmtId="0" fontId="54" fillId="0" borderId="256" xfId="0" applyFont="1" applyBorder="1" applyAlignment="1">
      <alignment vertical="center"/>
    </xf>
    <xf numFmtId="0" fontId="54" fillId="0" borderId="255" xfId="0" applyFont="1" applyBorder="1" applyAlignment="1">
      <alignment vertical="center"/>
    </xf>
    <xf numFmtId="0" fontId="11" fillId="0" borderId="345" xfId="0" applyFont="1" applyBorder="1" applyAlignment="1">
      <alignment horizontal="center" vertical="center" wrapText="1"/>
    </xf>
    <xf numFmtId="0" fontId="11" fillId="0" borderId="344" xfId="0" applyFont="1" applyBorder="1" applyAlignment="1">
      <alignment horizontal="center" vertical="center" wrapText="1"/>
    </xf>
    <xf numFmtId="38" fontId="22" fillId="6" borderId="343" xfId="2" applyFont="1" applyFill="1" applyBorder="1" applyAlignment="1">
      <alignment vertical="center"/>
    </xf>
    <xf numFmtId="38" fontId="22" fillId="6" borderId="337" xfId="2" applyFont="1" applyFill="1" applyBorder="1" applyAlignment="1">
      <alignment vertical="center"/>
    </xf>
    <xf numFmtId="0" fontId="8" fillId="0" borderId="337" xfId="0" applyFont="1" applyBorder="1" applyAlignment="1">
      <alignment horizontal="center" vertical="center"/>
    </xf>
    <xf numFmtId="0" fontId="8" fillId="0" borderId="344" xfId="0" applyFont="1" applyBorder="1" applyAlignment="1">
      <alignment horizontal="center" vertical="center"/>
    </xf>
    <xf numFmtId="38" fontId="22" fillId="6" borderId="345" xfId="2" applyFont="1" applyFill="1" applyBorder="1" applyAlignment="1">
      <alignment vertical="center"/>
    </xf>
    <xf numFmtId="38" fontId="22" fillId="11" borderId="281" xfId="2" applyFont="1" applyFill="1" applyBorder="1" applyAlignment="1" applyProtection="1">
      <alignment vertical="center"/>
      <protection locked="0"/>
    </xf>
    <xf numFmtId="38" fontId="22" fillId="11" borderId="256" xfId="2" applyFont="1" applyFill="1" applyBorder="1" applyAlignment="1" applyProtection="1">
      <alignment vertical="center"/>
      <protection locked="0"/>
    </xf>
    <xf numFmtId="0" fontId="8" fillId="0" borderId="337" xfId="0" applyFont="1" applyBorder="1" applyAlignment="1">
      <alignment horizontal="center" vertical="top"/>
    </xf>
    <xf numFmtId="0" fontId="8" fillId="0" borderId="344" xfId="0" applyFont="1" applyBorder="1" applyAlignment="1">
      <alignment horizontal="center" vertical="top"/>
    </xf>
    <xf numFmtId="0" fontId="8" fillId="0" borderId="346" xfId="0" applyFont="1" applyBorder="1" applyAlignment="1">
      <alignment horizontal="center" vertical="top"/>
    </xf>
    <xf numFmtId="38" fontId="22" fillId="11" borderId="348" xfId="2" applyFont="1" applyFill="1" applyBorder="1" applyAlignment="1" applyProtection="1">
      <alignment vertical="center"/>
      <protection locked="0"/>
    </xf>
    <xf numFmtId="38" fontId="22" fillId="11" borderId="97" xfId="2" applyFont="1" applyFill="1" applyBorder="1" applyAlignment="1" applyProtection="1">
      <alignment vertical="center"/>
      <protection locked="0"/>
    </xf>
    <xf numFmtId="0" fontId="54" fillId="0" borderId="293" xfId="0" applyFont="1" applyBorder="1" applyAlignment="1">
      <alignment horizontal="center" vertical="distributed" textRotation="255" wrapText="1"/>
    </xf>
    <xf numFmtId="0" fontId="54" fillId="0" borderId="335" xfId="0" applyFont="1" applyBorder="1" applyAlignment="1">
      <alignment horizontal="center" vertical="distributed" textRotation="255"/>
    </xf>
    <xf numFmtId="0" fontId="54" fillId="0" borderId="255" xfId="0" applyFont="1" applyBorder="1" applyAlignment="1">
      <alignment horizontal="center" vertical="distributed" textRotation="255"/>
    </xf>
    <xf numFmtId="0" fontId="54" fillId="0" borderId="276" xfId="0" applyFont="1" applyBorder="1" applyAlignment="1">
      <alignment horizontal="center" vertical="distributed" textRotation="255"/>
    </xf>
    <xf numFmtId="0" fontId="54" fillId="0" borderId="278" xfId="0" applyFont="1" applyBorder="1" applyAlignment="1">
      <alignment horizontal="center" vertical="distributed" textRotation="255"/>
    </xf>
    <xf numFmtId="0" fontId="54" fillId="0" borderId="274" xfId="0" applyFont="1" applyBorder="1" applyAlignment="1">
      <alignment horizontal="center" vertical="distributed" textRotation="255"/>
    </xf>
    <xf numFmtId="0" fontId="54" fillId="0" borderId="277" xfId="0" applyFont="1" applyBorder="1" applyAlignment="1">
      <alignment horizontal="center" vertical="distributed" textRotation="255"/>
    </xf>
    <xf numFmtId="0" fontId="54" fillId="0" borderId="275" xfId="0" applyFont="1" applyBorder="1" applyAlignment="1">
      <alignment horizontal="center" vertical="distributed" textRotation="255"/>
    </xf>
    <xf numFmtId="0" fontId="54" fillId="0" borderId="344" xfId="0" applyFont="1" applyBorder="1" applyAlignment="1">
      <alignment horizontal="center" vertical="distributed" textRotation="255"/>
    </xf>
    <xf numFmtId="0" fontId="54" fillId="0" borderId="347" xfId="0" applyFont="1" applyBorder="1" applyAlignment="1">
      <alignment horizontal="center" vertical="distributed" textRotation="255"/>
    </xf>
    <xf numFmtId="0" fontId="54" fillId="0" borderId="348" xfId="0" applyFont="1" applyBorder="1" applyAlignment="1">
      <alignment horizontal="distributed" vertical="distributed" wrapText="1"/>
    </xf>
    <xf numFmtId="0" fontId="54" fillId="0" borderId="346" xfId="0" applyFont="1" applyBorder="1" applyAlignment="1">
      <alignment horizontal="distributed" vertical="distributed" wrapText="1"/>
    </xf>
    <xf numFmtId="0" fontId="6" fillId="0" borderId="348" xfId="0" applyFont="1" applyBorder="1" applyAlignment="1">
      <alignment horizontal="center" vertical="center"/>
    </xf>
    <xf numFmtId="0" fontId="6" fillId="0" borderId="108" xfId="0" applyFont="1" applyBorder="1" applyAlignment="1">
      <alignment horizontal="center" vertical="center"/>
    </xf>
    <xf numFmtId="38" fontId="22" fillId="11" borderId="96" xfId="2" applyFont="1" applyFill="1" applyBorder="1" applyAlignment="1" applyProtection="1">
      <alignment vertical="center"/>
      <protection locked="0"/>
    </xf>
    <xf numFmtId="0" fontId="172" fillId="0" borderId="0" xfId="0" applyFont="1" applyAlignment="1">
      <alignment horizontal="distributed" vertical="center"/>
    </xf>
    <xf numFmtId="0" fontId="24" fillId="6" borderId="276" xfId="0" applyFont="1" applyFill="1" applyBorder="1" applyAlignment="1">
      <alignment horizontal="center" vertical="center"/>
    </xf>
    <xf numFmtId="0" fontId="24" fillId="6" borderId="256" xfId="0" applyFont="1" applyFill="1" applyBorder="1" applyAlignment="1">
      <alignment horizontal="center" vertical="center"/>
    </xf>
    <xf numFmtId="0" fontId="132" fillId="0" borderId="0" xfId="0" applyNumberFormat="1" applyFont="1" applyFill="1" applyBorder="1" applyAlignment="1">
      <alignment vertical="center" textRotation="255"/>
    </xf>
    <xf numFmtId="0" fontId="8" fillId="0" borderId="0" xfId="0" applyFont="1" applyAlignment="1">
      <alignment horizontal="distributed"/>
    </xf>
    <xf numFmtId="0" fontId="8" fillId="0" borderId="100" xfId="0" applyFont="1" applyBorder="1" applyAlignment="1">
      <alignment horizontal="distributed" vertical="top"/>
    </xf>
    <xf numFmtId="0" fontId="6" fillId="0" borderId="290" xfId="0" applyFont="1" applyBorder="1" applyAlignment="1">
      <alignment horizontal="center" vertical="center"/>
    </xf>
    <xf numFmtId="0" fontId="6" fillId="0" borderId="340" xfId="0" applyFont="1" applyBorder="1" applyAlignment="1">
      <alignment horizontal="center" vertical="center"/>
    </xf>
    <xf numFmtId="0" fontId="14" fillId="6" borderId="342" xfId="0" applyFont="1" applyFill="1" applyBorder="1" applyAlignment="1" applyProtection="1">
      <alignment horizontal="center" vertical="center"/>
    </xf>
    <xf numFmtId="0" fontId="14" fillId="6" borderId="290" xfId="0" applyFont="1" applyFill="1" applyBorder="1" applyAlignment="1" applyProtection="1">
      <alignment horizontal="center" vertical="center"/>
    </xf>
    <xf numFmtId="0" fontId="14" fillId="6" borderId="293" xfId="0" applyFont="1" applyFill="1" applyBorder="1" applyAlignment="1" applyProtection="1">
      <alignment horizontal="center" vertical="center"/>
    </xf>
    <xf numFmtId="0" fontId="14" fillId="6" borderId="295" xfId="0" applyFont="1" applyFill="1" applyBorder="1" applyAlignment="1" applyProtection="1">
      <alignment horizontal="center" vertical="center"/>
    </xf>
    <xf numFmtId="0" fontId="8" fillId="0" borderId="337" xfId="0" applyFont="1" applyBorder="1" applyAlignment="1">
      <alignment horizontal="left" vertical="center" wrapText="1" indent="1"/>
    </xf>
    <xf numFmtId="0" fontId="8" fillId="0" borderId="337" xfId="0" applyFont="1" applyBorder="1" applyAlignment="1">
      <alignment horizontal="left" vertical="center" indent="1"/>
    </xf>
    <xf numFmtId="0" fontId="8" fillId="0" borderId="344" xfId="0" applyFont="1" applyBorder="1" applyAlignment="1">
      <alignment horizontal="left" vertical="center" indent="1"/>
    </xf>
    <xf numFmtId="0" fontId="6" fillId="0" borderId="337" xfId="0" applyFont="1" applyBorder="1" applyAlignment="1">
      <alignment horizontal="center" vertical="center"/>
    </xf>
    <xf numFmtId="0" fontId="6" fillId="0" borderId="341" xfId="0" applyFont="1" applyBorder="1" applyAlignment="1">
      <alignment horizontal="center" vertical="center"/>
    </xf>
    <xf numFmtId="0" fontId="14" fillId="15" borderId="290" xfId="0" applyFont="1" applyFill="1" applyBorder="1" applyAlignment="1" applyProtection="1">
      <alignment horizontal="center" vertical="center"/>
    </xf>
    <xf numFmtId="38" fontId="22" fillId="15" borderId="337" xfId="2" applyFont="1" applyFill="1" applyBorder="1" applyAlignment="1">
      <alignment vertical="center"/>
    </xf>
    <xf numFmtId="38" fontId="22" fillId="15" borderId="348" xfId="2" applyFont="1" applyFill="1" applyBorder="1" applyAlignment="1" applyProtection="1">
      <alignment vertical="center"/>
      <protection locked="0"/>
    </xf>
    <xf numFmtId="38" fontId="22" fillId="15" borderId="97" xfId="2" applyFont="1" applyFill="1" applyBorder="1" applyAlignment="1" applyProtection="1">
      <alignment vertical="center"/>
      <protection locked="0"/>
    </xf>
    <xf numFmtId="38" fontId="22" fillId="15" borderId="256" xfId="2" applyFont="1" applyFill="1" applyBorder="1" applyAlignment="1" applyProtection="1">
      <alignment vertical="center"/>
      <protection locked="0"/>
    </xf>
    <xf numFmtId="38" fontId="22" fillId="15" borderId="205" xfId="2" applyFont="1" applyFill="1" applyBorder="1" applyAlignment="1" applyProtection="1">
      <alignment vertical="center"/>
      <protection locked="0"/>
    </xf>
    <xf numFmtId="38" fontId="22" fillId="15" borderId="281" xfId="2" applyFont="1" applyFill="1" applyBorder="1" applyAlignment="1" applyProtection="1">
      <alignment vertical="center"/>
      <protection locked="0"/>
    </xf>
    <xf numFmtId="38" fontId="22" fillId="15" borderId="109" xfId="2" applyFont="1" applyFill="1" applyBorder="1" applyAlignment="1" applyProtection="1">
      <alignment vertical="center"/>
      <protection locked="0"/>
    </xf>
    <xf numFmtId="38" fontId="22" fillId="15" borderId="292" xfId="2" applyFont="1" applyFill="1" applyBorder="1" applyAlignment="1">
      <alignment vertical="center"/>
    </xf>
    <xf numFmtId="38" fontId="22" fillId="15" borderId="104" xfId="2" applyFont="1" applyFill="1" applyBorder="1" applyAlignment="1">
      <alignment vertical="center"/>
    </xf>
    <xf numFmtId="0" fontId="8" fillId="0" borderId="0" xfId="0" applyFont="1" applyFill="1" applyBorder="1" applyAlignment="1">
      <alignment horizontal="distributed" vertical="center"/>
    </xf>
    <xf numFmtId="0" fontId="8" fillId="0" borderId="346" xfId="0" applyFont="1" applyBorder="1" applyAlignment="1">
      <alignment vertical="top"/>
    </xf>
    <xf numFmtId="0" fontId="8" fillId="0" borderId="255" xfId="0" applyFont="1" applyBorder="1" applyAlignment="1">
      <alignment vertical="top"/>
    </xf>
    <xf numFmtId="0" fontId="6" fillId="0" borderId="279" xfId="0" applyFont="1" applyBorder="1" applyAlignment="1">
      <alignment horizontal="center" vertical="center"/>
    </xf>
    <xf numFmtId="0" fontId="6" fillId="0" borderId="278" xfId="0" applyFont="1" applyBorder="1" applyAlignment="1">
      <alignment horizontal="center" vertical="center"/>
    </xf>
    <xf numFmtId="38" fontId="22" fillId="6" borderId="279" xfId="2" applyFont="1" applyFill="1" applyBorder="1" applyAlignment="1">
      <alignment vertical="center"/>
    </xf>
    <xf numFmtId="38" fontId="22" fillId="6" borderId="280" xfId="2" applyFont="1" applyFill="1" applyBorder="1" applyAlignment="1">
      <alignment vertical="center"/>
    </xf>
    <xf numFmtId="38" fontId="22" fillId="6" borderId="281" xfId="2" applyFont="1" applyFill="1" applyBorder="1" applyAlignment="1">
      <alignment vertical="center"/>
    </xf>
    <xf numFmtId="38" fontId="22" fillId="6" borderId="109" xfId="2" applyFont="1" applyFill="1" applyBorder="1" applyAlignment="1">
      <alignment vertical="center"/>
    </xf>
    <xf numFmtId="38" fontId="22" fillId="6" borderId="256" xfId="2" applyFont="1" applyFill="1" applyBorder="1" applyAlignment="1">
      <alignment vertical="center"/>
    </xf>
    <xf numFmtId="38" fontId="22" fillId="6" borderId="205" xfId="2" applyFont="1" applyFill="1" applyBorder="1" applyAlignment="1">
      <alignment vertical="center"/>
    </xf>
    <xf numFmtId="0" fontId="13" fillId="0" borderId="205" xfId="0" applyFont="1" applyBorder="1" applyAlignment="1">
      <alignment horizontal="center" vertical="center"/>
    </xf>
    <xf numFmtId="0" fontId="8" fillId="0" borderId="280" xfId="0" applyFont="1" applyBorder="1" applyAlignment="1">
      <alignment vertical="center"/>
    </xf>
    <xf numFmtId="0" fontId="50" fillId="0" borderId="0" xfId="0" applyNumberFormat="1" applyFont="1" applyFill="1" applyBorder="1" applyAlignment="1">
      <alignment horizontal="center" vertical="center" textRotation="255"/>
    </xf>
    <xf numFmtId="0" fontId="34" fillId="0" borderId="0" xfId="0" applyFont="1" applyAlignment="1">
      <alignment vertical="center"/>
    </xf>
    <xf numFmtId="0" fontId="8" fillId="0" borderId="109" xfId="0" applyFont="1" applyBorder="1" applyAlignment="1">
      <alignment horizontal="distributed" vertical="center" wrapText="1" indent="1"/>
    </xf>
    <xf numFmtId="0" fontId="6" fillId="0" borderId="277" xfId="0" applyFont="1" applyBorder="1" applyAlignment="1">
      <alignment horizontal="center" vertical="center"/>
    </xf>
    <xf numFmtId="0" fontId="6" fillId="0" borderId="316" xfId="0" applyFont="1" applyBorder="1" applyAlignment="1">
      <alignment horizontal="center" vertical="center"/>
    </xf>
    <xf numFmtId="38" fontId="22" fillId="6" borderId="316" xfId="2" applyFont="1" applyFill="1" applyBorder="1" applyAlignment="1">
      <alignment vertical="center"/>
    </xf>
    <xf numFmtId="38" fontId="22" fillId="6" borderId="100" xfId="2" applyFont="1" applyFill="1" applyBorder="1" applyAlignment="1">
      <alignment vertical="center"/>
    </xf>
    <xf numFmtId="0" fontId="8" fillId="0" borderId="97" xfId="0" applyFont="1" applyBorder="1" applyAlignment="1">
      <alignment vertical="top"/>
    </xf>
    <xf numFmtId="0" fontId="8" fillId="0" borderId="205" xfId="0" applyFont="1" applyBorder="1" applyAlignment="1">
      <alignment vertical="top"/>
    </xf>
    <xf numFmtId="0" fontId="8" fillId="0" borderId="205" xfId="0" applyFont="1" applyBorder="1" applyAlignment="1">
      <alignment horizontal="center" vertical="top" wrapText="1"/>
    </xf>
    <xf numFmtId="0" fontId="8" fillId="0" borderId="255" xfId="0" applyFont="1" applyBorder="1" applyAlignment="1">
      <alignment horizontal="center" vertical="top" wrapText="1"/>
    </xf>
    <xf numFmtId="0" fontId="6" fillId="0" borderId="255" xfId="0" applyFont="1" applyBorder="1" applyAlignment="1">
      <alignment horizontal="center" vertical="center"/>
    </xf>
    <xf numFmtId="0" fontId="13" fillId="0" borderId="100" xfId="0" applyFont="1" applyBorder="1" applyAlignment="1">
      <alignment horizontal="center" vertical="top"/>
    </xf>
    <xf numFmtId="38" fontId="22" fillId="6" borderId="348" xfId="2" applyFont="1" applyFill="1" applyBorder="1" applyAlignment="1">
      <alignment vertical="center"/>
    </xf>
    <xf numFmtId="38" fontId="22" fillId="6" borderId="97" xfId="2" applyFont="1" applyFill="1" applyBorder="1" applyAlignment="1">
      <alignment vertical="center"/>
    </xf>
    <xf numFmtId="38" fontId="22" fillId="6" borderId="254" xfId="2" applyFont="1" applyFill="1" applyBorder="1" applyAlignment="1">
      <alignment vertical="center"/>
    </xf>
    <xf numFmtId="38" fontId="22" fillId="6" borderId="0" xfId="2" applyFont="1" applyFill="1" applyBorder="1" applyAlignment="1">
      <alignment vertical="center"/>
    </xf>
    <xf numFmtId="0" fontId="8" fillId="0" borderId="253" xfId="0" applyFont="1" applyBorder="1" applyAlignment="1">
      <alignment horizontal="center" vertical="top"/>
    </xf>
    <xf numFmtId="0" fontId="8" fillId="0" borderId="315" xfId="0" applyFont="1" applyBorder="1" applyAlignment="1">
      <alignment horizontal="center" vertical="top"/>
    </xf>
    <xf numFmtId="0" fontId="8" fillId="0" borderId="0" xfId="0" applyFont="1" applyBorder="1" applyAlignment="1">
      <alignment horizontal="center" vertical="top"/>
    </xf>
    <xf numFmtId="0" fontId="8" fillId="0" borderId="100" xfId="0" applyFont="1" applyBorder="1" applyAlignment="1">
      <alignment horizontal="center" vertical="top"/>
    </xf>
    <xf numFmtId="0" fontId="8" fillId="0" borderId="0" xfId="0" applyFont="1" applyBorder="1" applyAlignment="1">
      <alignment horizontal="right" vertical="center"/>
    </xf>
    <xf numFmtId="0" fontId="8" fillId="0" borderId="100" xfId="0" applyFont="1" applyBorder="1" applyAlignment="1">
      <alignment horizontal="right" vertical="center"/>
    </xf>
    <xf numFmtId="0" fontId="11" fillId="0" borderId="0" xfId="0" applyFont="1" applyBorder="1" applyAlignment="1">
      <alignment vertical="center" wrapText="1"/>
    </xf>
    <xf numFmtId="0" fontId="11" fillId="0" borderId="253" xfId="0" applyFont="1" applyBorder="1" applyAlignment="1">
      <alignment vertical="center"/>
    </xf>
    <xf numFmtId="0" fontId="11" fillId="0" borderId="100" xfId="0" applyFont="1" applyBorder="1" applyAlignment="1">
      <alignment vertical="center"/>
    </xf>
    <xf numFmtId="0" fontId="11" fillId="0" borderId="315" xfId="0" applyFont="1" applyBorder="1" applyAlignment="1">
      <alignment vertical="center"/>
    </xf>
    <xf numFmtId="0" fontId="8" fillId="0" borderId="97" xfId="0" applyFont="1" applyBorder="1" applyAlignment="1"/>
    <xf numFmtId="38" fontId="22" fillId="15" borderId="345" xfId="2" applyFont="1" applyFill="1" applyBorder="1" applyAlignment="1">
      <alignment vertical="center"/>
    </xf>
    <xf numFmtId="0" fontId="8" fillId="0" borderId="97" xfId="0" applyFont="1" applyBorder="1" applyAlignment="1">
      <alignment vertical="center" wrapText="1"/>
    </xf>
    <xf numFmtId="0" fontId="8" fillId="0" borderId="97" xfId="0" applyFont="1" applyBorder="1" applyAlignment="1">
      <alignment vertical="center"/>
    </xf>
    <xf numFmtId="0" fontId="8" fillId="0" borderId="346" xfId="0" applyFont="1" applyBorder="1" applyAlignment="1">
      <alignment vertical="center"/>
    </xf>
    <xf numFmtId="38" fontId="22" fillId="15" borderId="281" xfId="2" applyFont="1" applyFill="1" applyBorder="1" applyAlignment="1">
      <alignment vertical="center"/>
    </xf>
    <xf numFmtId="38" fontId="22" fillId="15" borderId="109" xfId="2" applyFont="1" applyFill="1" applyBorder="1" applyAlignment="1">
      <alignment vertical="center"/>
    </xf>
    <xf numFmtId="38" fontId="22" fillId="15" borderId="256" xfId="2" applyFont="1" applyFill="1" applyBorder="1" applyAlignment="1">
      <alignment vertical="center"/>
    </xf>
    <xf numFmtId="38" fontId="22" fillId="15" borderId="205" xfId="2" applyFont="1" applyFill="1" applyBorder="1" applyAlignment="1">
      <alignment vertical="center"/>
    </xf>
    <xf numFmtId="0" fontId="173" fillId="0" borderId="0" xfId="0" applyFont="1" applyAlignment="1">
      <alignment vertical="center" wrapText="1"/>
    </xf>
    <xf numFmtId="0" fontId="173" fillId="0" borderId="0" xfId="0" applyFont="1" applyAlignment="1">
      <alignment vertical="center"/>
    </xf>
    <xf numFmtId="0" fontId="6" fillId="0" borderId="345" xfId="0" applyFont="1" applyBorder="1" applyAlignment="1">
      <alignment horizontal="center" vertical="center"/>
    </xf>
    <xf numFmtId="0" fontId="6" fillId="0" borderId="344" xfId="0" applyFont="1" applyBorder="1" applyAlignment="1">
      <alignment horizontal="center" vertical="center"/>
    </xf>
    <xf numFmtId="0" fontId="8" fillId="0" borderId="100" xfId="0" applyFont="1" applyBorder="1" applyAlignment="1">
      <alignment horizontal="left" vertical="center"/>
    </xf>
    <xf numFmtId="0" fontId="14" fillId="6" borderId="348" xfId="0" applyFont="1" applyFill="1" applyBorder="1" applyAlignment="1" applyProtection="1">
      <alignment horizontal="center" vertical="center"/>
    </xf>
    <xf numFmtId="0" fontId="14" fillId="6" borderId="97" xfId="0" applyFont="1" applyFill="1" applyBorder="1" applyAlignment="1" applyProtection="1">
      <alignment horizontal="center" vertical="center"/>
    </xf>
    <xf numFmtId="0" fontId="14" fillId="6" borderId="346" xfId="0" applyFont="1" applyFill="1" applyBorder="1" applyAlignment="1" applyProtection="1">
      <alignment horizontal="center" vertical="center"/>
    </xf>
    <xf numFmtId="0" fontId="131" fillId="0" borderId="0" xfId="0" applyFont="1" applyAlignment="1">
      <alignment vertical="center"/>
    </xf>
    <xf numFmtId="0" fontId="13" fillId="0" borderId="109" xfId="0" applyFont="1" applyBorder="1" applyAlignment="1">
      <alignment vertical="center" wrapText="1"/>
    </xf>
    <xf numFmtId="0" fontId="13" fillId="0" borderId="109" xfId="0" applyFont="1" applyBorder="1" applyAlignment="1">
      <alignment vertical="center"/>
    </xf>
    <xf numFmtId="0" fontId="18" fillId="0" borderId="0" xfId="0" applyFont="1" applyFill="1" applyBorder="1" applyAlignment="1">
      <alignment vertical="center" wrapText="1"/>
    </xf>
    <xf numFmtId="0" fontId="14" fillId="15" borderId="295" xfId="0" applyFont="1" applyFill="1" applyBorder="1" applyAlignment="1" applyProtection="1">
      <alignment horizontal="center" vertical="center"/>
    </xf>
    <xf numFmtId="38" fontId="22" fillId="15" borderId="279" xfId="2" applyFont="1" applyFill="1" applyBorder="1" applyAlignment="1">
      <alignment vertical="center"/>
    </xf>
    <xf numFmtId="38" fontId="22" fillId="15" borderId="280" xfId="2" applyFont="1" applyFill="1" applyBorder="1" applyAlignment="1">
      <alignment vertical="center"/>
    </xf>
    <xf numFmtId="38" fontId="22" fillId="15" borderId="348" xfId="2" applyFont="1" applyFill="1" applyBorder="1" applyAlignment="1">
      <alignment vertical="center"/>
    </xf>
    <xf numFmtId="38" fontId="22" fillId="15" borderId="97" xfId="2" applyFont="1" applyFill="1" applyBorder="1" applyAlignment="1">
      <alignment vertical="center"/>
    </xf>
    <xf numFmtId="38" fontId="22" fillId="15" borderId="254" xfId="2" applyFont="1" applyFill="1" applyBorder="1" applyAlignment="1">
      <alignment vertical="center"/>
    </xf>
    <xf numFmtId="38" fontId="22" fillId="15" borderId="0" xfId="2" applyFont="1" applyFill="1" applyBorder="1" applyAlignment="1">
      <alignment vertical="center"/>
    </xf>
    <xf numFmtId="38" fontId="22" fillId="15" borderId="316" xfId="2" applyFont="1" applyFill="1" applyBorder="1" applyAlignment="1">
      <alignment vertical="center"/>
    </xf>
    <xf numFmtId="38" fontId="22" fillId="15" borderId="100" xfId="2" applyFont="1" applyFill="1" applyBorder="1" applyAlignment="1">
      <alignment vertical="center"/>
    </xf>
    <xf numFmtId="0" fontId="14" fillId="15" borderId="348" xfId="0" applyFont="1" applyFill="1" applyBorder="1" applyAlignment="1" applyProtection="1">
      <alignment horizontal="center" vertical="center"/>
    </xf>
    <xf numFmtId="0" fontId="14" fillId="15" borderId="97" xfId="0" applyFont="1" applyFill="1" applyBorder="1" applyAlignment="1" applyProtection="1">
      <alignment horizontal="center" vertical="center"/>
    </xf>
    <xf numFmtId="38" fontId="22" fillId="11" borderId="13" xfId="2" applyFont="1" applyFill="1" applyBorder="1" applyAlignment="1" applyProtection="1">
      <alignment vertical="center"/>
      <protection locked="0"/>
    </xf>
    <xf numFmtId="38" fontId="22" fillId="11" borderId="4" xfId="2" applyFont="1" applyFill="1" applyBorder="1" applyAlignment="1" applyProtection="1">
      <alignment vertical="center"/>
      <protection locked="0"/>
    </xf>
    <xf numFmtId="0" fontId="6" fillId="0" borderId="216" xfId="0" applyNumberFormat="1" applyFont="1" applyFill="1" applyBorder="1" applyAlignment="1">
      <alignment horizontal="center" vertical="center"/>
    </xf>
    <xf numFmtId="0" fontId="6" fillId="0" borderId="71" xfId="0" applyNumberFormat="1" applyFont="1" applyFill="1" applyBorder="1" applyAlignment="1">
      <alignment horizontal="center" vertical="center"/>
    </xf>
    <xf numFmtId="38" fontId="22" fillId="11" borderId="16" xfId="2" quotePrefix="1" applyFont="1" applyFill="1" applyBorder="1" applyAlignment="1" applyProtection="1">
      <alignment vertical="center" shrinkToFit="1"/>
      <protection locked="0"/>
    </xf>
    <xf numFmtId="38" fontId="22" fillId="11" borderId="13" xfId="2" quotePrefix="1" applyFont="1" applyFill="1" applyBorder="1" applyAlignment="1" applyProtection="1">
      <alignment vertical="center" shrinkToFit="1"/>
      <protection locked="0"/>
    </xf>
    <xf numFmtId="0" fontId="97" fillId="7" borderId="0" xfId="0" applyNumberFormat="1" applyFont="1" applyFill="1" applyBorder="1" applyAlignment="1" applyProtection="1">
      <alignment horizontal="center" vertical="center"/>
      <protection locked="0"/>
    </xf>
    <xf numFmtId="0" fontId="97" fillId="7" borderId="95" xfId="0" applyNumberFormat="1" applyFont="1" applyFill="1" applyBorder="1" applyAlignment="1" applyProtection="1">
      <alignment horizontal="center" vertical="center"/>
      <protection locked="0"/>
    </xf>
    <xf numFmtId="0" fontId="20" fillId="16" borderId="0" xfId="0" applyNumberFormat="1" applyFont="1" applyFill="1" applyBorder="1" applyAlignment="1" applyProtection="1">
      <alignment vertical="center" textRotation="255"/>
      <protection locked="0"/>
    </xf>
    <xf numFmtId="0" fontId="20" fillId="16" borderId="95" xfId="0" applyNumberFormat="1" applyFont="1" applyFill="1" applyBorder="1" applyAlignment="1" applyProtection="1">
      <alignment vertical="center" textRotation="255"/>
      <protection locked="0"/>
    </xf>
    <xf numFmtId="0" fontId="8" fillId="0" borderId="0" xfId="0" applyNumberFormat="1" applyFont="1" applyFill="1" applyBorder="1" applyAlignment="1">
      <alignment vertical="distributed" textRotation="255"/>
    </xf>
    <xf numFmtId="0" fontId="8" fillId="0" borderId="95" xfId="0" applyNumberFormat="1" applyFont="1" applyFill="1" applyBorder="1" applyAlignment="1">
      <alignment vertical="distributed" textRotation="255"/>
    </xf>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16" borderId="0" xfId="0" applyNumberFormat="1" applyFont="1" applyFill="1" applyBorder="1" applyAlignment="1" applyProtection="1">
      <alignment vertical="center" textRotation="255"/>
      <protection locked="0"/>
    </xf>
    <xf numFmtId="0" fontId="6" fillId="16" borderId="95" xfId="0" applyNumberFormat="1" applyFont="1" applyFill="1" applyBorder="1" applyAlignment="1" applyProtection="1">
      <alignment vertical="center" textRotation="255"/>
      <protection locked="0"/>
    </xf>
    <xf numFmtId="0" fontId="20" fillId="0" borderId="0" xfId="0" applyNumberFormat="1" applyFont="1" applyFill="1" applyBorder="1" applyAlignment="1">
      <alignment vertical="distributed" textRotation="255"/>
    </xf>
    <xf numFmtId="0" fontId="20" fillId="0" borderId="95" xfId="0" applyNumberFormat="1" applyFont="1" applyFill="1" applyBorder="1" applyAlignment="1">
      <alignment vertical="distributed" textRotation="255"/>
    </xf>
    <xf numFmtId="38" fontId="22" fillId="6" borderId="9" xfId="2" applyFont="1" applyFill="1" applyBorder="1" applyAlignment="1">
      <alignment vertical="center"/>
    </xf>
    <xf numFmtId="38" fontId="22" fillId="6" borderId="8" xfId="2" applyFont="1" applyFill="1" applyBorder="1" applyAlignment="1">
      <alignment vertical="center"/>
    </xf>
    <xf numFmtId="38" fontId="22" fillId="6" borderId="11" xfId="2" applyFont="1" applyFill="1" applyBorder="1" applyAlignment="1">
      <alignment vertical="center"/>
    </xf>
    <xf numFmtId="38" fontId="22" fillId="6" borderId="15" xfId="2" applyFont="1" applyFill="1" applyBorder="1" applyAlignment="1">
      <alignment vertical="center"/>
    </xf>
    <xf numFmtId="0" fontId="11" fillId="0" borderId="17"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38" fontId="22" fillId="11" borderId="16" xfId="2" applyFont="1" applyFill="1" applyBorder="1" applyAlignment="1" applyProtection="1">
      <alignment vertical="center"/>
      <protection locked="0"/>
    </xf>
    <xf numFmtId="38" fontId="22" fillId="11" borderId="17" xfId="2" applyFont="1" applyFill="1" applyBorder="1" applyAlignment="1" applyProtection="1">
      <alignment vertical="center"/>
      <protection locked="0"/>
    </xf>
    <xf numFmtId="0" fontId="11" fillId="0" borderId="17" xfId="0" applyNumberFormat="1" applyFont="1" applyFill="1" applyBorder="1" applyAlignment="1">
      <alignment horizontal="distributed" vertical="center"/>
    </xf>
    <xf numFmtId="0" fontId="11" fillId="0" borderId="4" xfId="0" applyNumberFormat="1" applyFont="1" applyFill="1" applyBorder="1" applyAlignment="1">
      <alignment horizontal="distributed" vertical="center"/>
    </xf>
    <xf numFmtId="0" fontId="14" fillId="7" borderId="113" xfId="0" applyFont="1" applyFill="1" applyBorder="1" applyAlignment="1" applyProtection="1">
      <alignment horizontal="center" vertical="center"/>
      <protection locked="0"/>
    </xf>
    <xf numFmtId="0" fontId="14" fillId="7" borderId="0" xfId="0" applyNumberFormat="1" applyFont="1" applyFill="1" applyBorder="1" applyAlignment="1" applyProtection="1">
      <alignment horizontal="center" vertical="center"/>
      <protection locked="0"/>
    </xf>
    <xf numFmtId="0" fontId="14" fillId="7" borderId="95" xfId="0" applyNumberFormat="1" applyFont="1" applyFill="1" applyBorder="1" applyAlignment="1" applyProtection="1">
      <alignment horizontal="center" vertical="center"/>
      <protection locked="0"/>
    </xf>
    <xf numFmtId="0" fontId="137" fillId="0" borderId="0" xfId="0" applyNumberFormat="1" applyFont="1" applyFill="1" applyAlignment="1">
      <alignment horizontal="distributed" vertical="center"/>
    </xf>
    <xf numFmtId="0" fontId="11" fillId="0" borderId="32" xfId="0" applyNumberFormat="1" applyFont="1" applyFill="1" applyBorder="1" applyAlignment="1">
      <alignment horizontal="distributed" vertical="center"/>
    </xf>
    <xf numFmtId="0" fontId="11" fillId="0" borderId="206" xfId="0" applyNumberFormat="1" applyFont="1" applyFill="1" applyBorder="1" applyAlignment="1">
      <alignment horizontal="distributed" vertical="center"/>
    </xf>
    <xf numFmtId="0" fontId="9" fillId="0" borderId="222" xfId="0" applyNumberFormat="1" applyFont="1" applyFill="1" applyBorder="1" applyAlignment="1">
      <alignment horizontal="distributed" wrapText="1"/>
    </xf>
    <xf numFmtId="0" fontId="9" fillId="0" borderId="114" xfId="0" applyNumberFormat="1" applyFont="1" applyFill="1" applyBorder="1" applyAlignment="1">
      <alignment horizontal="distributed" wrapText="1"/>
    </xf>
    <xf numFmtId="0" fontId="9" fillId="0" borderId="223" xfId="0" applyNumberFormat="1" applyFont="1" applyFill="1" applyBorder="1" applyAlignment="1">
      <alignment horizontal="distributed" wrapText="1"/>
    </xf>
    <xf numFmtId="0" fontId="11" fillId="0" borderId="16" xfId="0" applyNumberFormat="1" applyFont="1" applyFill="1" applyBorder="1" applyAlignment="1">
      <alignment horizontal="distributed" wrapText="1"/>
    </xf>
    <xf numFmtId="0" fontId="2" fillId="0" borderId="13" xfId="0" applyNumberFormat="1" applyFont="1" applyBorder="1" applyAlignment="1">
      <alignment horizontal="distributed"/>
    </xf>
    <xf numFmtId="0" fontId="2" fillId="0" borderId="6" xfId="0" applyNumberFormat="1" applyFont="1" applyBorder="1" applyAlignment="1">
      <alignment horizontal="distributed"/>
    </xf>
    <xf numFmtId="0" fontId="8" fillId="0" borderId="32" xfId="0" applyNumberFormat="1" applyFont="1" applyFill="1" applyBorder="1" applyAlignment="1">
      <alignment horizontal="center" vertical="center"/>
    </xf>
    <xf numFmtId="0" fontId="8" fillId="0" borderId="206" xfId="0" applyNumberFormat="1" applyFont="1" applyFill="1" applyBorder="1" applyAlignment="1">
      <alignment horizontal="center" vertical="center"/>
    </xf>
    <xf numFmtId="0" fontId="8" fillId="0" borderId="27" xfId="0" applyNumberFormat="1" applyFont="1" applyFill="1" applyBorder="1" applyAlignment="1">
      <alignment horizontal="center" vertical="center"/>
    </xf>
    <xf numFmtId="0" fontId="8" fillId="0" borderId="113"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13" fillId="0" borderId="0" xfId="0" applyNumberFormat="1" applyFont="1" applyFill="1" applyBorder="1" applyAlignment="1">
      <alignment horizontal="right"/>
    </xf>
    <xf numFmtId="0" fontId="8" fillId="0" borderId="8" xfId="0" applyNumberFormat="1" applyFont="1" applyFill="1" applyBorder="1" applyAlignment="1">
      <alignment horizontal="center"/>
    </xf>
    <xf numFmtId="0" fontId="8" fillId="0" borderId="14" xfId="0" applyNumberFormat="1" applyFont="1" applyFill="1" applyBorder="1" applyAlignment="1">
      <alignment horizontal="center"/>
    </xf>
    <xf numFmtId="0" fontId="6" fillId="0" borderId="199" xfId="0" applyNumberFormat="1" applyFont="1" applyFill="1" applyBorder="1" applyAlignment="1">
      <alignment horizontal="center" vertical="center"/>
    </xf>
    <xf numFmtId="0" fontId="7" fillId="0" borderId="200"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11" fillId="0" borderId="18" xfId="0" applyNumberFormat="1" applyFont="1" applyFill="1" applyBorder="1" applyAlignment="1">
      <alignment horizontal="left" vertical="top" wrapText="1"/>
    </xf>
    <xf numFmtId="0" fontId="2" fillId="0" borderId="0" xfId="0" applyNumberFormat="1" applyFont="1" applyBorder="1" applyAlignment="1">
      <alignment horizontal="left" vertical="top"/>
    </xf>
    <xf numFmtId="0" fontId="2" fillId="0" borderId="5" xfId="0" applyNumberFormat="1" applyFont="1" applyBorder="1" applyAlignment="1">
      <alignment horizontal="left" vertical="top"/>
    </xf>
    <xf numFmtId="0" fontId="9" fillId="0" borderId="437" xfId="0" applyNumberFormat="1" applyFont="1" applyFill="1" applyBorder="1" applyAlignment="1">
      <alignment horizontal="distributed" wrapText="1"/>
    </xf>
    <xf numFmtId="0" fontId="9" fillId="0" borderId="351" xfId="0" applyNumberFormat="1" applyFont="1" applyFill="1" applyBorder="1" applyAlignment="1">
      <alignment horizontal="distributed" wrapText="1"/>
    </xf>
    <xf numFmtId="0" fontId="6" fillId="0" borderId="439" xfId="0" applyNumberFormat="1" applyFont="1" applyFill="1" applyBorder="1" applyAlignment="1">
      <alignment horizontal="center" vertical="center"/>
    </xf>
    <xf numFmtId="0" fontId="6" fillId="0" borderId="440" xfId="0" applyNumberFormat="1" applyFont="1" applyFill="1" applyBorder="1" applyAlignment="1">
      <alignment horizontal="center" vertical="center"/>
    </xf>
    <xf numFmtId="38" fontId="22" fillId="11" borderId="114" xfId="2" applyFont="1" applyFill="1" applyBorder="1" applyAlignment="1" applyProtection="1">
      <alignment vertical="center"/>
      <protection locked="0"/>
    </xf>
    <xf numFmtId="38" fontId="22" fillId="11" borderId="0" xfId="2" applyFont="1" applyFill="1" applyBorder="1" applyAlignment="1" applyProtection="1">
      <alignment vertical="center"/>
      <protection locked="0"/>
    </xf>
    <xf numFmtId="38" fontId="22" fillId="11" borderId="113" xfId="2" applyFont="1" applyFill="1" applyBorder="1" applyAlignment="1" applyProtection="1">
      <alignment vertical="center"/>
      <protection locked="0"/>
    </xf>
    <xf numFmtId="0" fontId="11" fillId="0" borderId="0" xfId="0" applyNumberFormat="1" applyFont="1" applyFill="1" applyBorder="1" applyAlignment="1">
      <alignment horizontal="center"/>
    </xf>
    <xf numFmtId="0" fontId="11" fillId="0" borderId="5" xfId="0" applyNumberFormat="1" applyFont="1" applyFill="1" applyBorder="1" applyAlignment="1">
      <alignment horizontal="center"/>
    </xf>
    <xf numFmtId="0" fontId="6" fillId="0" borderId="217" xfId="0" applyNumberFormat="1" applyFont="1" applyFill="1" applyBorder="1" applyAlignment="1">
      <alignment horizontal="center" vertical="center"/>
    </xf>
    <xf numFmtId="0" fontId="6" fillId="0" borderId="219" xfId="0" applyNumberFormat="1" applyFont="1" applyFill="1" applyBorder="1" applyAlignment="1">
      <alignment horizontal="center" vertical="center"/>
    </xf>
    <xf numFmtId="0" fontId="136" fillId="10" borderId="51" xfId="0" applyNumberFormat="1" applyFont="1" applyFill="1" applyBorder="1" applyAlignment="1">
      <alignment horizontal="center" vertical="center" wrapText="1"/>
    </xf>
    <xf numFmtId="0" fontId="136" fillId="10" borderId="52" xfId="0" applyNumberFormat="1" applyFont="1" applyFill="1" applyBorder="1" applyAlignment="1">
      <alignment horizontal="center" vertical="center"/>
    </xf>
    <xf numFmtId="0" fontId="136" fillId="10" borderId="39" xfId="0" applyNumberFormat="1" applyFont="1" applyFill="1" applyBorder="1" applyAlignment="1">
      <alignment horizontal="center" vertical="center"/>
    </xf>
    <xf numFmtId="0" fontId="132" fillId="0" borderId="0" xfId="0" applyNumberFormat="1" applyFont="1" applyFill="1" applyBorder="1" applyAlignment="1">
      <alignment horizontal="center" vertical="center" textRotation="255"/>
    </xf>
    <xf numFmtId="0" fontId="97" fillId="0" borderId="0" xfId="0" applyNumberFormat="1" applyFont="1" applyFill="1" applyBorder="1" applyAlignment="1">
      <alignment textRotation="255"/>
    </xf>
    <xf numFmtId="0" fontId="13" fillId="0" borderId="0" xfId="0" applyNumberFormat="1" applyFont="1" applyFill="1" applyBorder="1" applyAlignment="1">
      <alignment horizontal="distributed"/>
    </xf>
    <xf numFmtId="0" fontId="6" fillId="0" borderId="0" xfId="0" applyNumberFormat="1" applyFont="1" applyFill="1" applyBorder="1" applyAlignment="1">
      <alignment horizontal="center" vertical="center"/>
    </xf>
    <xf numFmtId="0" fontId="25" fillId="6" borderId="0" xfId="0" applyFont="1" applyFill="1" applyBorder="1" applyAlignment="1">
      <alignment horizontal="center" vertical="center"/>
    </xf>
    <xf numFmtId="0" fontId="0" fillId="0" borderId="0" xfId="0" applyNumberFormat="1" applyBorder="1" applyAlignment="1">
      <alignment horizontal="distributed"/>
    </xf>
    <xf numFmtId="0" fontId="8" fillId="0" borderId="26" xfId="0" applyNumberFormat="1" applyFont="1" applyFill="1" applyBorder="1" applyAlignment="1">
      <alignment horizontal="center" vertical="center"/>
    </xf>
    <xf numFmtId="0" fontId="14" fillId="16" borderId="56" xfId="0" applyFont="1" applyFill="1" applyBorder="1" applyAlignment="1" applyProtection="1">
      <alignment horizontal="center" vertical="center"/>
      <protection locked="0"/>
    </xf>
    <xf numFmtId="0" fontId="14" fillId="16" borderId="32" xfId="0" applyFont="1" applyFill="1" applyBorder="1" applyAlignment="1" applyProtection="1">
      <alignment horizontal="center" vertical="center"/>
      <protection locked="0"/>
    </xf>
    <xf numFmtId="0" fontId="11" fillId="0" borderId="444" xfId="0" applyNumberFormat="1" applyFont="1" applyFill="1" applyBorder="1" applyAlignment="1">
      <alignment horizontal="distributed" vertical="top" wrapText="1"/>
    </xf>
    <xf numFmtId="0" fontId="11" fillId="0" borderId="113" xfId="0" applyNumberFormat="1" applyFont="1" applyFill="1" applyBorder="1" applyAlignment="1">
      <alignment horizontal="distributed" vertical="top" wrapText="1"/>
    </xf>
    <xf numFmtId="0" fontId="9" fillId="0" borderId="444" xfId="0" applyNumberFormat="1" applyFont="1" applyFill="1" applyBorder="1" applyAlignment="1">
      <alignment horizontal="distributed" vertical="top" wrapText="1"/>
    </xf>
    <xf numFmtId="0" fontId="9" fillId="0" borderId="113" xfId="0" applyNumberFormat="1" applyFont="1" applyFill="1" applyBorder="1" applyAlignment="1">
      <alignment horizontal="distributed" vertical="top" wrapText="1"/>
    </xf>
    <xf numFmtId="0" fontId="11" fillId="0" borderId="32" xfId="0" applyNumberFormat="1" applyFont="1" applyFill="1" applyBorder="1" applyAlignment="1">
      <alignment horizontal="distributed" vertical="center" wrapText="1"/>
    </xf>
    <xf numFmtId="0" fontId="11" fillId="0" borderId="206" xfId="0" applyNumberFormat="1" applyFont="1" applyFill="1" applyBorder="1" applyAlignment="1">
      <alignment horizontal="distributed" vertical="center" wrapText="1"/>
    </xf>
    <xf numFmtId="0" fontId="167" fillId="0" borderId="0" xfId="0" applyNumberFormat="1" applyFont="1" applyFill="1" applyAlignment="1">
      <alignment horizontal="center"/>
    </xf>
    <xf numFmtId="0" fontId="0" fillId="10" borderId="207" xfId="0" applyNumberFormat="1" applyFill="1" applyBorder="1" applyAlignment="1" applyProtection="1">
      <alignment horizontal="center"/>
    </xf>
    <xf numFmtId="0" fontId="0" fillId="10" borderId="243" xfId="0" applyNumberFormat="1" applyFill="1" applyBorder="1" applyAlignment="1" applyProtection="1">
      <alignment horizontal="center"/>
    </xf>
    <xf numFmtId="0" fontId="0" fillId="10" borderId="208" xfId="0" applyNumberFormat="1" applyFill="1" applyBorder="1" applyAlignment="1" applyProtection="1">
      <alignment horizontal="center"/>
    </xf>
    <xf numFmtId="0" fontId="6" fillId="0" borderId="222"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9" fillId="0" borderId="438" xfId="0" applyNumberFormat="1" applyFont="1" applyFill="1" applyBorder="1" applyAlignment="1">
      <alignment horizontal="distributed" wrapText="1"/>
    </xf>
    <xf numFmtId="0" fontId="9" fillId="0" borderId="0" xfId="0" applyNumberFormat="1" applyFont="1" applyFill="1" applyBorder="1" applyAlignment="1">
      <alignment horizontal="distributed" wrapText="1"/>
    </xf>
    <xf numFmtId="0" fontId="9" fillId="0" borderId="444" xfId="0" applyNumberFormat="1" applyFont="1" applyFill="1" applyBorder="1" applyAlignment="1">
      <alignment horizontal="distributed" vertical="top"/>
    </xf>
    <xf numFmtId="0" fontId="9" fillId="0" borderId="113" xfId="0" applyNumberFormat="1" applyFont="1" applyFill="1" applyBorder="1" applyAlignment="1">
      <alignment horizontal="distributed" vertical="top"/>
    </xf>
    <xf numFmtId="0" fontId="132" fillId="0" borderId="0" xfId="0" applyNumberFormat="1" applyFont="1" applyBorder="1" applyAlignment="1">
      <alignment vertical="center" textRotation="255"/>
    </xf>
    <xf numFmtId="0" fontId="6" fillId="0" borderId="0" xfId="0" applyNumberFormat="1" applyFont="1" applyBorder="1" applyAlignment="1">
      <alignment textRotation="255"/>
    </xf>
    <xf numFmtId="0" fontId="6" fillId="0" borderId="0" xfId="0" applyNumberFormat="1" applyFont="1" applyBorder="1" applyAlignment="1">
      <alignment vertical="top" textRotation="255"/>
    </xf>
    <xf numFmtId="38" fontId="176" fillId="6" borderId="254" xfId="2" applyFont="1" applyFill="1" applyBorder="1" applyAlignment="1">
      <alignment vertical="center"/>
    </xf>
    <xf numFmtId="38" fontId="176" fillId="6" borderId="0" xfId="2" applyFont="1" applyFill="1" applyBorder="1" applyAlignment="1">
      <alignment vertical="center"/>
    </xf>
    <xf numFmtId="38" fontId="176" fillId="6" borderId="256" xfId="2" applyFont="1" applyFill="1" applyBorder="1" applyAlignment="1">
      <alignment vertical="center"/>
    </xf>
    <xf numFmtId="38" fontId="176" fillId="6" borderId="205" xfId="2" applyFont="1" applyFill="1" applyBorder="1" applyAlignment="1">
      <alignment vertical="center"/>
    </xf>
    <xf numFmtId="0" fontId="20" fillId="0" borderId="0" xfId="0" applyFont="1" applyAlignment="1">
      <alignment vertical="top"/>
    </xf>
    <xf numFmtId="0" fontId="8" fillId="0" borderId="8" xfId="0" applyFont="1" applyBorder="1" applyAlignment="1">
      <alignment horizontal="center" vertical="top"/>
    </xf>
    <xf numFmtId="0" fontId="8" fillId="0" borderId="15" xfId="0" applyFont="1" applyBorder="1" applyAlignment="1">
      <alignment horizontal="center" vertical="top"/>
    </xf>
    <xf numFmtId="38" fontId="22" fillId="15" borderId="15" xfId="2" applyFont="1" applyFill="1" applyBorder="1" applyAlignment="1">
      <alignment vertical="center"/>
    </xf>
    <xf numFmtId="0" fontId="34" fillId="0" borderId="205" xfId="0" applyFont="1" applyBorder="1" applyAlignment="1">
      <alignment horizontal="distributed" vertical="center"/>
    </xf>
    <xf numFmtId="0" fontId="11" fillId="0" borderId="0" xfId="0" applyFont="1" applyAlignment="1">
      <alignment horizontal="distributed" vertical="center"/>
    </xf>
    <xf numFmtId="0" fontId="11" fillId="0" borderId="205" xfId="0" applyFont="1" applyBorder="1" applyAlignment="1">
      <alignment horizontal="distributed" vertical="center"/>
    </xf>
    <xf numFmtId="0" fontId="10" fillId="0" borderId="0" xfId="0" applyFont="1" applyAlignment="1">
      <alignment horizontal="center" vertical="center" wrapText="1"/>
    </xf>
    <xf numFmtId="0" fontId="10" fillId="0" borderId="205" xfId="0" applyFont="1" applyBorder="1" applyAlignment="1">
      <alignment horizontal="center" vertical="center"/>
    </xf>
    <xf numFmtId="38" fontId="22" fillId="15" borderId="113" xfId="2" applyFont="1" applyFill="1" applyBorder="1" applyAlignment="1">
      <alignment vertical="center"/>
    </xf>
    <xf numFmtId="0" fontId="8" fillId="0" borderId="113" xfId="0" applyFont="1" applyBorder="1" applyAlignment="1">
      <alignment horizontal="center" vertical="center"/>
    </xf>
    <xf numFmtId="0" fontId="12" fillId="0" borderId="253" xfId="0" applyFont="1" applyBorder="1" applyAlignment="1">
      <alignment horizontal="center" vertical="center"/>
    </xf>
    <xf numFmtId="0" fontId="12" fillId="0" borderId="352" xfId="0" applyFont="1" applyBorder="1" applyAlignment="1">
      <alignment horizontal="center" vertical="center"/>
    </xf>
    <xf numFmtId="0" fontId="6" fillId="0" borderId="198" xfId="0" applyFont="1" applyBorder="1" applyAlignment="1">
      <alignment horizontal="distributed" vertical="center" indent="1"/>
    </xf>
    <xf numFmtId="0" fontId="6" fillId="0" borderId="351" xfId="0" applyFont="1" applyBorder="1" applyAlignment="1">
      <alignment horizontal="distributed" vertical="center" indent="1"/>
    </xf>
    <xf numFmtId="0" fontId="6" fillId="0" borderId="113" xfId="0" applyFont="1" applyBorder="1" applyAlignment="1">
      <alignment horizontal="distributed" vertical="center" indent="1"/>
    </xf>
    <xf numFmtId="0" fontId="6" fillId="0" borderId="263" xfId="0" applyFont="1" applyBorder="1" applyAlignment="1">
      <alignment horizontal="distributed" vertical="center" indent="1"/>
    </xf>
    <xf numFmtId="0" fontId="6" fillId="0" borderId="114" xfId="0" applyFont="1" applyBorder="1" applyAlignment="1">
      <alignment horizontal="distributed" vertical="center" indent="2"/>
    </xf>
    <xf numFmtId="0" fontId="6" fillId="0" borderId="350" xfId="0" applyFont="1" applyBorder="1" applyAlignment="1">
      <alignment horizontal="distributed" vertical="center" indent="2"/>
    </xf>
    <xf numFmtId="0" fontId="6" fillId="0" borderId="113" xfId="0" applyFont="1" applyBorder="1" applyAlignment="1">
      <alignment horizontal="distributed" vertical="center" indent="2"/>
    </xf>
    <xf numFmtId="0" fontId="6" fillId="0" borderId="270" xfId="0" applyFont="1" applyBorder="1" applyAlignment="1">
      <alignment horizontal="distributed" vertical="center" indent="2"/>
    </xf>
    <xf numFmtId="0" fontId="20" fillId="0" borderId="9" xfId="0" applyFont="1" applyBorder="1" applyAlignment="1">
      <alignment horizontal="center" vertical="top"/>
    </xf>
    <xf numFmtId="0" fontId="20" fillId="0" borderId="11" xfId="0" applyFont="1" applyBorder="1" applyAlignment="1">
      <alignment horizontal="center" vertical="top"/>
    </xf>
    <xf numFmtId="0" fontId="8" fillId="0" borderId="8" xfId="0" applyFont="1" applyBorder="1" applyAlignment="1">
      <alignment horizontal="center" vertical="center"/>
    </xf>
    <xf numFmtId="0" fontId="6" fillId="0" borderId="352" xfId="0" applyFont="1" applyBorder="1" applyAlignment="1">
      <alignment horizontal="distributed" vertical="center" indent="1"/>
    </xf>
    <xf numFmtId="0" fontId="20" fillId="0" borderId="254"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top"/>
    </xf>
    <xf numFmtId="0" fontId="20" fillId="0" borderId="15" xfId="0" applyFont="1" applyBorder="1" applyAlignment="1">
      <alignment horizontal="center" vertical="top"/>
    </xf>
    <xf numFmtId="0" fontId="12" fillId="0" borderId="0" xfId="0" applyFont="1" applyBorder="1" applyAlignment="1">
      <alignment horizontal="center" vertical="center"/>
    </xf>
    <xf numFmtId="0" fontId="12" fillId="0" borderId="113" xfId="0" applyFont="1" applyBorder="1" applyAlignment="1">
      <alignment horizontal="center" vertical="center"/>
    </xf>
    <xf numFmtId="0" fontId="6" fillId="0" borderId="113" xfId="0" applyFont="1" applyBorder="1" applyAlignment="1">
      <alignment horizontal="center" vertical="center"/>
    </xf>
    <xf numFmtId="0" fontId="14" fillId="0" borderId="0" xfId="0" applyFont="1" applyBorder="1" applyAlignment="1">
      <alignment vertical="center"/>
    </xf>
    <xf numFmtId="0" fontId="6" fillId="0" borderId="205" xfId="0" applyFont="1" applyBorder="1" applyAlignment="1">
      <alignment horizontal="center" vertical="center" wrapText="1"/>
    </xf>
    <xf numFmtId="0" fontId="6" fillId="0" borderId="205" xfId="0" applyFont="1" applyBorder="1" applyAlignment="1">
      <alignment horizontal="center" vertical="center"/>
    </xf>
    <xf numFmtId="0" fontId="6" fillId="0" borderId="205" xfId="0" applyFont="1" applyBorder="1" applyAlignment="1">
      <alignment horizontal="distributed" vertical="center" wrapText="1"/>
    </xf>
    <xf numFmtId="0" fontId="20" fillId="0" borderId="256" xfId="0" applyFont="1" applyBorder="1" applyAlignment="1">
      <alignment horizontal="center" vertical="top"/>
    </xf>
    <xf numFmtId="0" fontId="20" fillId="0" borderId="205" xfId="0" applyFont="1" applyBorder="1" applyAlignment="1">
      <alignment horizontal="center" vertical="top"/>
    </xf>
    <xf numFmtId="0" fontId="6" fillId="0" borderId="205" xfId="0" applyFont="1" applyBorder="1" applyAlignment="1">
      <alignment horizontal="left" vertical="center" wrapText="1" indent="1"/>
    </xf>
    <xf numFmtId="0" fontId="8" fillId="0" borderId="281" xfId="0" applyFont="1" applyBorder="1" applyAlignment="1">
      <alignment horizontal="left" vertical="center"/>
    </xf>
    <xf numFmtId="0" fontId="8" fillId="0" borderId="109" xfId="0" applyFont="1" applyBorder="1" applyAlignment="1">
      <alignment horizontal="left" vertical="center"/>
    </xf>
    <xf numFmtId="0" fontId="22" fillId="15" borderId="254" xfId="0" applyFont="1" applyFill="1" applyBorder="1" applyAlignment="1" applyProtection="1">
      <alignment horizontal="center" vertical="center"/>
    </xf>
    <xf numFmtId="0" fontId="22" fillId="15" borderId="0" xfId="0" applyFont="1" applyFill="1" applyBorder="1" applyAlignment="1" applyProtection="1">
      <alignment horizontal="center" vertical="center"/>
    </xf>
    <xf numFmtId="0" fontId="22" fillId="15" borderId="254" xfId="0" applyFont="1" applyFill="1" applyBorder="1" applyAlignment="1">
      <alignment horizontal="center" vertical="center"/>
    </xf>
    <xf numFmtId="0" fontId="22" fillId="15" borderId="0" xfId="0" applyFont="1" applyFill="1" applyBorder="1" applyAlignment="1">
      <alignment horizontal="center" vertical="center"/>
    </xf>
    <xf numFmtId="0" fontId="8" fillId="0" borderId="281" xfId="0" applyFont="1" applyFill="1" applyBorder="1" applyAlignment="1">
      <alignment horizontal="center" vertical="center"/>
    </xf>
    <xf numFmtId="0" fontId="8" fillId="0" borderId="109" xfId="0" applyFont="1" applyFill="1" applyBorder="1" applyAlignment="1">
      <alignment horizontal="center" vertical="center"/>
    </xf>
    <xf numFmtId="0" fontId="8" fillId="0" borderId="0" xfId="0" applyFont="1" applyBorder="1" applyAlignment="1">
      <alignment horizontal="center" vertical="distributed" wrapText="1"/>
    </xf>
    <xf numFmtId="0" fontId="8" fillId="0" borderId="253" xfId="0" applyFont="1" applyBorder="1" applyAlignment="1">
      <alignment horizontal="center" vertical="distributed" wrapText="1"/>
    </xf>
    <xf numFmtId="0" fontId="20" fillId="0" borderId="109" xfId="0" applyFont="1" applyBorder="1" applyAlignment="1">
      <alignment horizontal="center" vertical="top"/>
    </xf>
    <xf numFmtId="0" fontId="20" fillId="0" borderId="0" xfId="0" applyFont="1" applyAlignment="1">
      <alignment horizontal="center" vertical="top"/>
    </xf>
    <xf numFmtId="0" fontId="8" fillId="0" borderId="0" xfId="0" applyFont="1" applyAlignment="1">
      <alignment horizontal="center" vertical="center"/>
    </xf>
    <xf numFmtId="0" fontId="20" fillId="0" borderId="0" xfId="0" applyFont="1" applyBorder="1" applyAlignment="1">
      <alignment horizontal="distributed" vertical="distributed" wrapText="1"/>
    </xf>
    <xf numFmtId="0" fontId="20" fillId="0" borderId="253" xfId="0" applyFont="1" applyBorder="1" applyAlignment="1">
      <alignment horizontal="distributed" vertical="distributed" wrapText="1"/>
    </xf>
    <xf numFmtId="0" fontId="8" fillId="0" borderId="0" xfId="0" applyFont="1" applyBorder="1" applyAlignment="1">
      <alignment horizontal="distributed" vertical="distributed" wrapText="1"/>
    </xf>
    <xf numFmtId="0" fontId="8" fillId="0" borderId="0" xfId="0" applyFont="1" applyAlignment="1">
      <alignment horizontal="distributed" vertical="distributed" wrapText="1"/>
    </xf>
    <xf numFmtId="0" fontId="8" fillId="0" borderId="0" xfId="0" applyFont="1" applyAlignment="1">
      <alignment horizontal="distributed" vertical="distributed"/>
    </xf>
    <xf numFmtId="0" fontId="20" fillId="0" borderId="281" xfId="0" applyFont="1" applyBorder="1" applyAlignment="1">
      <alignment horizontal="center" vertical="top"/>
    </xf>
    <xf numFmtId="0" fontId="20" fillId="0" borderId="254" xfId="0" applyFont="1" applyBorder="1" applyAlignment="1">
      <alignment horizontal="center" vertical="top"/>
    </xf>
    <xf numFmtId="0" fontId="8" fillId="0" borderId="205" xfId="0" applyFont="1" applyBorder="1" applyAlignment="1">
      <alignment horizontal="center" vertical="center" wrapText="1"/>
    </xf>
    <xf numFmtId="0" fontId="8" fillId="0" borderId="0" xfId="0" applyFont="1" applyBorder="1" applyAlignment="1">
      <alignment vertical="top"/>
    </xf>
    <xf numFmtId="0" fontId="8" fillId="0" borderId="205" xfId="0" applyFont="1" applyBorder="1" applyAlignment="1">
      <alignment vertical="center"/>
    </xf>
    <xf numFmtId="0" fontId="18" fillId="0" borderId="0" xfId="0" applyFont="1" applyAlignment="1">
      <alignment vertical="center"/>
    </xf>
    <xf numFmtId="0" fontId="8" fillId="0" borderId="0" xfId="0" applyFont="1" applyAlignment="1">
      <alignment vertical="center"/>
    </xf>
    <xf numFmtId="0" fontId="20" fillId="0" borderId="281" xfId="0" applyFont="1" applyBorder="1" applyAlignment="1">
      <alignment horizontal="distributed" vertical="center" indent="2"/>
    </xf>
    <xf numFmtId="0" fontId="20" fillId="0" borderId="109" xfId="0" applyFont="1" applyBorder="1" applyAlignment="1">
      <alignment horizontal="distributed" vertical="center" indent="2"/>
    </xf>
    <xf numFmtId="0" fontId="20" fillId="0" borderId="277" xfId="0" applyFont="1" applyBorder="1" applyAlignment="1">
      <alignment horizontal="distributed" vertical="center" indent="2"/>
    </xf>
    <xf numFmtId="0" fontId="20" fillId="0" borderId="254" xfId="0" applyFont="1" applyBorder="1" applyAlignment="1">
      <alignment horizontal="distributed" vertical="center" indent="2"/>
    </xf>
    <xf numFmtId="0" fontId="20" fillId="0" borderId="0" xfId="0" applyFont="1" applyBorder="1" applyAlignment="1">
      <alignment horizontal="distributed" vertical="center" indent="2"/>
    </xf>
    <xf numFmtId="0" fontId="20" fillId="0" borderId="253" xfId="0" applyFont="1" applyBorder="1" applyAlignment="1">
      <alignment horizontal="distributed" vertical="center" indent="2"/>
    </xf>
    <xf numFmtId="0" fontId="20" fillId="0" borderId="256" xfId="0" applyFont="1" applyBorder="1" applyAlignment="1">
      <alignment horizontal="distributed" vertical="center" indent="2"/>
    </xf>
    <xf numFmtId="0" fontId="20" fillId="0" borderId="205" xfId="0" applyFont="1" applyBorder="1" applyAlignment="1">
      <alignment horizontal="distributed" vertical="center" indent="2"/>
    </xf>
    <xf numFmtId="0" fontId="20" fillId="0" borderId="255" xfId="0" applyFont="1" applyBorder="1" applyAlignment="1">
      <alignment horizontal="distributed" vertical="center" indent="2"/>
    </xf>
    <xf numFmtId="0" fontId="22" fillId="15" borderId="279" xfId="0" applyFont="1" applyFill="1" applyBorder="1" applyAlignment="1">
      <alignment horizontal="center" vertical="center"/>
    </xf>
    <xf numFmtId="0" fontId="22" fillId="15" borderId="280" xfId="0" applyFont="1" applyFill="1" applyBorder="1" applyAlignment="1">
      <alignment horizontal="center" vertical="center"/>
    </xf>
    <xf numFmtId="0" fontId="22" fillId="15" borderId="278" xfId="0" applyFont="1" applyFill="1" applyBorder="1" applyAlignment="1">
      <alignment horizontal="center" vertical="center"/>
    </xf>
    <xf numFmtId="0" fontId="174" fillId="0" borderId="0" xfId="0" applyFont="1" applyBorder="1" applyAlignment="1">
      <alignment horizontal="center" vertical="center"/>
    </xf>
    <xf numFmtId="0" fontId="174" fillId="0" borderId="205" xfId="0" applyFont="1" applyBorder="1" applyAlignment="1">
      <alignment horizontal="center" vertical="center"/>
    </xf>
    <xf numFmtId="0" fontId="20" fillId="0" borderId="205" xfId="0" applyFont="1" applyBorder="1" applyAlignment="1">
      <alignment horizontal="distributed" vertical="center"/>
    </xf>
    <xf numFmtId="0" fontId="10" fillId="0" borderId="0" xfId="0" applyFont="1" applyAlignment="1">
      <alignment horizontal="left" vertical="center"/>
    </xf>
    <xf numFmtId="0" fontId="6" fillId="0" borderId="109" xfId="0" applyFont="1" applyBorder="1" applyAlignment="1">
      <alignment horizontal="distributed" vertical="center" wrapText="1" indent="1"/>
    </xf>
    <xf numFmtId="0" fontId="6" fillId="0" borderId="277" xfId="0" applyFont="1" applyBorder="1" applyAlignment="1">
      <alignment horizontal="distributed" vertical="center" wrapText="1" indent="1"/>
    </xf>
    <xf numFmtId="0" fontId="6" fillId="0" borderId="0" xfId="0" applyFont="1" applyBorder="1" applyAlignment="1">
      <alignment horizontal="distributed" vertical="center" wrapText="1" indent="1"/>
    </xf>
    <xf numFmtId="0" fontId="6" fillId="0" borderId="253" xfId="0" applyFont="1" applyBorder="1" applyAlignment="1">
      <alignment horizontal="distributed" vertical="center" wrapText="1" indent="1"/>
    </xf>
    <xf numFmtId="0" fontId="6" fillId="0" borderId="205" xfId="0" applyFont="1" applyBorder="1" applyAlignment="1">
      <alignment horizontal="distributed" vertical="center" wrapText="1" indent="1"/>
    </xf>
    <xf numFmtId="0" fontId="8" fillId="0" borderId="109" xfId="0" applyFont="1" applyBorder="1" applyAlignment="1">
      <alignment horizontal="distributed" vertical="center"/>
    </xf>
    <xf numFmtId="0" fontId="8" fillId="0" borderId="109" xfId="0" applyFont="1" applyBorder="1" applyAlignment="1">
      <alignment horizontal="center" vertical="center" wrapText="1"/>
    </xf>
    <xf numFmtId="0" fontId="20" fillId="0" borderId="281" xfId="0" applyFont="1" applyBorder="1" applyAlignment="1">
      <alignment horizontal="left" vertical="top"/>
    </xf>
    <xf numFmtId="0" fontId="20" fillId="0" borderId="109" xfId="0" applyFont="1" applyBorder="1" applyAlignment="1">
      <alignment horizontal="left" vertical="top"/>
    </xf>
    <xf numFmtId="0" fontId="20" fillId="0" borderId="254" xfId="0" applyFont="1" applyBorder="1" applyAlignment="1">
      <alignment horizontal="left" vertical="top"/>
    </xf>
    <xf numFmtId="0" fontId="20" fillId="0" borderId="0" xfId="0" applyFont="1" applyBorder="1" applyAlignment="1">
      <alignment horizontal="left" vertical="top"/>
    </xf>
    <xf numFmtId="0" fontId="20" fillId="0" borderId="254" xfId="0" applyFont="1" applyBorder="1" applyAlignment="1">
      <alignment vertical="center"/>
    </xf>
    <xf numFmtId="0" fontId="20" fillId="0" borderId="0" xfId="0" applyFont="1" applyBorder="1" applyAlignment="1">
      <alignment vertical="center"/>
    </xf>
    <xf numFmtId="38" fontId="22" fillId="6" borderId="113" xfId="2" applyFont="1" applyFill="1" applyBorder="1" applyAlignment="1">
      <alignment vertical="center"/>
    </xf>
    <xf numFmtId="38" fontId="176" fillId="6" borderId="15" xfId="2" applyFont="1" applyFill="1" applyBorder="1" applyAlignment="1">
      <alignment vertical="center"/>
    </xf>
    <xf numFmtId="38" fontId="22" fillId="18" borderId="254" xfId="2" applyFont="1" applyFill="1" applyBorder="1" applyAlignment="1" applyProtection="1">
      <alignment vertical="center"/>
      <protection locked="0"/>
    </xf>
    <xf numFmtId="38" fontId="22" fillId="18" borderId="0" xfId="2" applyFont="1" applyFill="1" applyBorder="1" applyAlignment="1" applyProtection="1">
      <alignment vertical="center"/>
      <protection locked="0"/>
    </xf>
    <xf numFmtId="0" fontId="97" fillId="0" borderId="255" xfId="0" applyFont="1" applyBorder="1" applyAlignment="1">
      <alignment horizontal="distributed" vertical="center" indent="1"/>
    </xf>
    <xf numFmtId="0" fontId="97" fillId="0" borderId="276" xfId="0" applyFont="1" applyBorder="1" applyAlignment="1">
      <alignment horizontal="distributed" vertical="center" indent="1"/>
    </xf>
    <xf numFmtId="0" fontId="22" fillId="6" borderId="279" xfId="0" applyFont="1" applyFill="1" applyBorder="1" applyAlignment="1">
      <alignment horizontal="center" vertical="center"/>
    </xf>
    <xf numFmtId="0" fontId="22" fillId="6" borderId="280" xfId="0" applyFont="1" applyFill="1" applyBorder="1" applyAlignment="1">
      <alignment horizontal="center" vertical="center"/>
    </xf>
    <xf numFmtId="0" fontId="22" fillId="6" borderId="278" xfId="0" applyFont="1" applyFill="1" applyBorder="1" applyAlignment="1">
      <alignment horizontal="center" vertical="center"/>
    </xf>
    <xf numFmtId="38" fontId="29" fillId="6" borderId="16" xfId="2" applyFont="1" applyFill="1" applyBorder="1" applyAlignment="1">
      <alignment vertical="center"/>
    </xf>
    <xf numFmtId="38" fontId="29" fillId="6" borderId="13" xfId="2" applyFont="1" applyFill="1" applyBorder="1" applyAlignment="1">
      <alignment vertical="center"/>
    </xf>
    <xf numFmtId="38" fontId="29" fillId="6" borderId="17" xfId="2" applyFont="1" applyFill="1" applyBorder="1" applyAlignment="1">
      <alignment vertical="center"/>
    </xf>
    <xf numFmtId="38" fontId="29" fillId="6" borderId="4" xfId="2" applyFont="1" applyFill="1" applyBorder="1" applyAlignment="1">
      <alignment vertical="center"/>
    </xf>
    <xf numFmtId="0" fontId="8" fillId="0" borderId="6" xfId="0" applyFont="1" applyBorder="1" applyAlignment="1">
      <alignment horizontal="right" vertical="top"/>
    </xf>
    <xf numFmtId="0" fontId="8" fillId="0" borderId="5" xfId="0" applyFont="1" applyBorder="1" applyAlignment="1">
      <alignment horizontal="right" vertical="top"/>
    </xf>
    <xf numFmtId="38" fontId="29" fillId="11" borderId="32" xfId="2" applyFont="1" applyFill="1" applyBorder="1" applyAlignment="1" applyProtection="1">
      <alignment horizontal="right" vertical="center" indent="1"/>
      <protection locked="0"/>
    </xf>
    <xf numFmtId="38" fontId="29" fillId="11" borderId="26" xfId="2" applyFont="1" applyFill="1" applyBorder="1" applyAlignment="1" applyProtection="1">
      <alignment horizontal="right" vertical="center" indent="1"/>
      <protection locked="0"/>
    </xf>
    <xf numFmtId="38" fontId="29" fillId="11" borderId="27" xfId="2" applyFont="1" applyFill="1" applyBorder="1" applyAlignment="1" applyProtection="1">
      <alignment horizontal="right" vertical="center" indent="1"/>
      <protection locked="0"/>
    </xf>
    <xf numFmtId="0" fontId="8" fillId="0" borderId="2" xfId="0" applyFont="1" applyBorder="1" applyAlignment="1">
      <alignment horizontal="right" vertical="top"/>
    </xf>
    <xf numFmtId="38" fontId="29" fillId="6" borderId="18" xfId="2" applyFont="1" applyFill="1" applyBorder="1" applyAlignment="1">
      <alignment vertical="center"/>
    </xf>
    <xf numFmtId="38" fontId="29" fillId="6" borderId="0" xfId="2" applyFont="1" applyFill="1" applyBorder="1" applyAlignment="1">
      <alignment vertical="center"/>
    </xf>
    <xf numFmtId="0" fontId="8" fillId="0" borderId="32" xfId="0" applyFont="1" applyBorder="1" applyAlignment="1">
      <alignment horizontal="distributed" vertical="center" indent="2"/>
    </xf>
    <xf numFmtId="0" fontId="8" fillId="0" borderId="26" xfId="0" applyFont="1" applyBorder="1" applyAlignment="1">
      <alignment horizontal="distributed" vertical="center" indent="2"/>
    </xf>
    <xf numFmtId="0" fontId="8" fillId="0" borderId="27" xfId="0" applyFont="1" applyBorder="1" applyAlignment="1">
      <alignment horizontal="distributed" vertical="center" indent="2"/>
    </xf>
    <xf numFmtId="0" fontId="8" fillId="0" borderId="6" xfId="0" applyFont="1" applyBorder="1" applyAlignment="1">
      <alignment vertical="center"/>
    </xf>
    <xf numFmtId="0" fontId="8" fillId="0" borderId="2" xfId="0" applyFont="1" applyBorder="1" applyAlignment="1">
      <alignment vertical="center"/>
    </xf>
    <xf numFmtId="0" fontId="29" fillId="6" borderId="16"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7" xfId="0" applyFont="1" applyFill="1" applyBorder="1" applyAlignment="1">
      <alignment horizontal="center" vertical="center"/>
    </xf>
    <xf numFmtId="0" fontId="29" fillId="6" borderId="4" xfId="0" applyFont="1" applyFill="1" applyBorder="1" applyAlignment="1">
      <alignment horizontal="center" vertical="center"/>
    </xf>
    <xf numFmtId="0" fontId="8" fillId="0" borderId="4" xfId="0" applyFont="1" applyBorder="1" applyAlignment="1">
      <alignment horizontal="distributed" vertical="top"/>
    </xf>
    <xf numFmtId="0" fontId="8" fillId="0" borderId="13" xfId="0" applyFont="1" applyBorder="1" applyAlignment="1">
      <alignment horizontal="distributed" vertical="center"/>
    </xf>
    <xf numFmtId="0" fontId="8" fillId="0" borderId="6" xfId="0" applyFont="1" applyBorder="1" applyAlignment="1">
      <alignment horizontal="distributed" vertical="center"/>
    </xf>
    <xf numFmtId="0" fontId="53" fillId="0" borderId="4" xfId="0" applyFont="1" applyBorder="1" applyAlignment="1">
      <alignment horizontal="distributed" vertical="center"/>
    </xf>
    <xf numFmtId="0" fontId="53" fillId="0" borderId="2" xfId="0" applyFont="1" applyBorder="1" applyAlignment="1">
      <alignment horizontal="distributed" vertical="center"/>
    </xf>
    <xf numFmtId="0" fontId="6" fillId="6" borderId="56" xfId="0" applyFont="1" applyFill="1" applyBorder="1" applyAlignment="1" applyProtection="1">
      <alignment horizontal="center" vertical="center"/>
    </xf>
    <xf numFmtId="0" fontId="6" fillId="6" borderId="32" xfId="0" applyFont="1" applyFill="1" applyBorder="1" applyAlignment="1" applyProtection="1">
      <alignment horizontal="center" vertical="center"/>
    </xf>
    <xf numFmtId="0" fontId="8" fillId="0" borderId="26" xfId="0" applyFont="1" applyBorder="1" applyAlignment="1">
      <alignment horizontal="distributed" vertical="center" indent="1"/>
    </xf>
    <xf numFmtId="0" fontId="8" fillId="0" borderId="27" xfId="0" applyFont="1" applyBorder="1" applyAlignment="1">
      <alignment horizontal="distributed" vertical="center" indent="1"/>
    </xf>
    <xf numFmtId="0" fontId="8" fillId="0" borderId="32" xfId="0" applyFont="1" applyBorder="1" applyAlignment="1">
      <alignment horizontal="distributed" vertical="center"/>
    </xf>
    <xf numFmtId="0" fontId="8" fillId="0" borderId="26" xfId="0" applyFont="1" applyBorder="1" applyAlignment="1">
      <alignment horizontal="distributed" vertical="center"/>
    </xf>
    <xf numFmtId="0" fontId="8" fillId="0" borderId="27" xfId="0" applyFont="1" applyBorder="1" applyAlignment="1">
      <alignment horizontal="distributed" vertical="center"/>
    </xf>
    <xf numFmtId="0" fontId="11" fillId="0" borderId="13" xfId="0" applyFont="1" applyBorder="1" applyAlignment="1">
      <alignment horizontal="distributed" vertical="center" wrapText="1"/>
    </xf>
    <xf numFmtId="0" fontId="11" fillId="0" borderId="13" xfId="0" applyFont="1" applyBorder="1" applyAlignment="1">
      <alignment horizontal="distributed" vertical="center"/>
    </xf>
    <xf numFmtId="0" fontId="11" fillId="0" borderId="6" xfId="0" applyFont="1" applyBorder="1" applyAlignment="1">
      <alignment horizontal="distributed" vertical="center"/>
    </xf>
    <xf numFmtId="0" fontId="11" fillId="0" borderId="4" xfId="0" applyFont="1" applyBorder="1" applyAlignment="1">
      <alignment horizontal="distributed" vertical="center"/>
    </xf>
    <xf numFmtId="0" fontId="11" fillId="0" borderId="2" xfId="0" applyFont="1" applyBorder="1" applyAlignment="1">
      <alignment horizontal="distributed" vertical="center"/>
    </xf>
    <xf numFmtId="0" fontId="18" fillId="6" borderId="222" xfId="3" applyNumberFormat="1" applyFont="1" applyFill="1" applyBorder="1" applyAlignment="1">
      <alignment vertical="center" wrapText="1"/>
    </xf>
    <xf numFmtId="0" fontId="18" fillId="6" borderId="114" xfId="3" applyNumberFormat="1" applyFont="1" applyFill="1" applyBorder="1" applyAlignment="1">
      <alignment vertical="center" wrapText="1"/>
    </xf>
    <xf numFmtId="0" fontId="18" fillId="6" borderId="351" xfId="3" applyNumberFormat="1" applyFont="1" applyFill="1" applyBorder="1" applyAlignment="1">
      <alignment vertical="center" wrapText="1"/>
    </xf>
    <xf numFmtId="0" fontId="18" fillId="6" borderId="438" xfId="3" applyNumberFormat="1" applyFont="1" applyFill="1" applyBorder="1" applyAlignment="1">
      <alignment vertical="center" wrapText="1"/>
    </xf>
    <xf numFmtId="0" fontId="18" fillId="6" borderId="0" xfId="3" applyNumberFormat="1" applyFont="1" applyFill="1" applyBorder="1" applyAlignment="1">
      <alignment vertical="center" wrapText="1"/>
    </xf>
    <xf numFmtId="0" fontId="18" fillId="6" borderId="95" xfId="3" applyNumberFormat="1" applyFont="1" applyFill="1" applyBorder="1" applyAlignment="1">
      <alignment vertical="center" wrapText="1"/>
    </xf>
    <xf numFmtId="0" fontId="18" fillId="6" borderId="444" xfId="3" applyNumberFormat="1" applyFont="1" applyFill="1" applyBorder="1" applyAlignment="1">
      <alignment vertical="center" wrapText="1"/>
    </xf>
    <xf numFmtId="0" fontId="18" fillId="6" borderId="113" xfId="3" applyNumberFormat="1" applyFont="1" applyFill="1" applyBorder="1" applyAlignment="1">
      <alignment vertical="center" wrapText="1"/>
    </xf>
    <xf numFmtId="0" fontId="18" fillId="6" borderId="263" xfId="3" applyNumberFormat="1" applyFont="1" applyFill="1" applyBorder="1" applyAlignment="1">
      <alignment vertical="center" wrapText="1"/>
    </xf>
    <xf numFmtId="0" fontId="19" fillId="0" borderId="113" xfId="0" applyFont="1" applyBorder="1" applyAlignment="1"/>
    <xf numFmtId="0" fontId="3" fillId="6" borderId="9" xfId="0" applyFont="1" applyFill="1" applyBorder="1" applyAlignment="1">
      <alignment vertical="center" wrapText="1"/>
    </xf>
    <xf numFmtId="0" fontId="3" fillId="6" borderId="8" xfId="0" applyFont="1" applyFill="1" applyBorder="1" applyAlignment="1">
      <alignment vertical="center" wrapText="1"/>
    </xf>
    <xf numFmtId="0" fontId="3" fillId="6" borderId="24" xfId="0" applyFont="1" applyFill="1" applyBorder="1" applyAlignment="1">
      <alignment vertical="center" wrapText="1"/>
    </xf>
    <xf numFmtId="0" fontId="3" fillId="6" borderId="3" xfId="0" applyFont="1" applyFill="1" applyBorder="1" applyAlignment="1">
      <alignment vertical="center" wrapText="1"/>
    </xf>
    <xf numFmtId="0" fontId="3" fillId="6" borderId="0" xfId="0" applyFont="1" applyFill="1" applyBorder="1" applyAlignment="1">
      <alignment vertical="center" wrapText="1"/>
    </xf>
    <xf numFmtId="0" fontId="3" fillId="6" borderId="10" xfId="0" applyFont="1" applyFill="1" applyBorder="1" applyAlignment="1">
      <alignment vertical="center" wrapText="1"/>
    </xf>
    <xf numFmtId="0" fontId="3" fillId="6" borderId="11" xfId="0" applyFont="1" applyFill="1" applyBorder="1" applyAlignment="1">
      <alignment vertical="center" wrapText="1"/>
    </xf>
    <xf numFmtId="0" fontId="3" fillId="6" borderId="15" xfId="0" applyFont="1" applyFill="1" applyBorder="1" applyAlignment="1">
      <alignment vertical="center" wrapText="1"/>
    </xf>
    <xf numFmtId="0" fontId="3" fillId="6" borderId="12" xfId="0" applyFont="1" applyFill="1" applyBorder="1" applyAlignment="1">
      <alignment vertical="center" wrapText="1"/>
    </xf>
    <xf numFmtId="0" fontId="13" fillId="0" borderId="0" xfId="0" applyFont="1" applyBorder="1" applyAlignment="1">
      <alignment horizontal="distributed" vertical="top"/>
    </xf>
    <xf numFmtId="0" fontId="13" fillId="0" borderId="0" xfId="0" applyFont="1" applyAlignment="1">
      <alignment horizontal="distributed"/>
    </xf>
    <xf numFmtId="0" fontId="8" fillId="0" borderId="57" xfId="0" applyFont="1" applyBorder="1" applyAlignment="1">
      <alignment horizontal="center" vertical="center"/>
    </xf>
    <xf numFmtId="0" fontId="8" fillId="0" borderId="71" xfId="0" applyFont="1" applyBorder="1" applyAlignment="1">
      <alignment horizontal="center" vertical="center"/>
    </xf>
    <xf numFmtId="38" fontId="29" fillId="6" borderId="13" xfId="2" applyFont="1" applyFill="1" applyBorder="1" applyAlignment="1">
      <alignment vertical="center" shrinkToFit="1"/>
    </xf>
    <xf numFmtId="38" fontId="29" fillId="6" borderId="4" xfId="2" applyFont="1" applyFill="1" applyBorder="1" applyAlignment="1">
      <alignment vertical="center" shrinkToFit="1"/>
    </xf>
    <xf numFmtId="0" fontId="53" fillId="0" borderId="13" xfId="0" applyFont="1" applyBorder="1" applyAlignment="1"/>
    <xf numFmtId="0" fontId="6" fillId="0" borderId="56" xfId="0" applyFont="1" applyBorder="1" applyAlignment="1">
      <alignment horizontal="center" vertical="center"/>
    </xf>
    <xf numFmtId="0" fontId="6" fillId="0" borderId="32" xfId="0" applyFont="1" applyBorder="1" applyAlignment="1">
      <alignment horizontal="center" vertical="center"/>
    </xf>
    <xf numFmtId="0" fontId="8" fillId="0" borderId="54" xfId="0" applyFont="1" applyBorder="1"/>
    <xf numFmtId="0" fontId="8" fillId="0" borderId="55" xfId="0" applyFont="1" applyBorder="1"/>
    <xf numFmtId="0" fontId="8" fillId="0" borderId="60" xfId="0" applyFont="1" applyBorder="1"/>
    <xf numFmtId="0" fontId="8" fillId="0" borderId="61" xfId="0" applyFont="1" applyBorder="1"/>
    <xf numFmtId="0" fontId="14" fillId="0" borderId="0" xfId="0" applyFont="1" applyAlignment="1">
      <alignment horizontal="center" vertical="center"/>
    </xf>
    <xf numFmtId="0" fontId="25" fillId="6" borderId="0" xfId="0" applyFont="1" applyFill="1" applyAlignment="1">
      <alignment horizontal="center" vertical="center"/>
    </xf>
    <xf numFmtId="0" fontId="53" fillId="20" borderId="413" xfId="0" applyFont="1" applyFill="1" applyBorder="1" applyAlignment="1" applyProtection="1">
      <alignment horizontal="center" vertical="center"/>
    </xf>
    <xf numFmtId="0" fontId="53" fillId="20" borderId="39" xfId="0" applyFont="1" applyFill="1" applyBorder="1" applyAlignment="1" applyProtection="1">
      <alignment horizontal="center" vertical="center"/>
    </xf>
    <xf numFmtId="0" fontId="245" fillId="0" borderId="3" xfId="0" applyFont="1" applyBorder="1" applyAlignment="1">
      <alignment horizontal="center" vertical="center"/>
    </xf>
    <xf numFmtId="0" fontId="2" fillId="0" borderId="8" xfId="3" applyNumberFormat="1" applyFont="1" applyBorder="1" applyAlignment="1">
      <alignment horizontal="center" vertical="top" wrapText="1"/>
    </xf>
    <xf numFmtId="0" fontId="2" fillId="0" borderId="0" xfId="3" applyNumberFormat="1" applyFont="1" applyBorder="1" applyAlignment="1">
      <alignment horizontal="center" vertical="top" wrapText="1"/>
    </xf>
    <xf numFmtId="0" fontId="8" fillId="10" borderId="9" xfId="3" applyNumberFormat="1" applyFont="1" applyFill="1" applyBorder="1" applyAlignment="1">
      <alignment horizontal="center" vertical="center"/>
    </xf>
    <xf numFmtId="0" fontId="8" fillId="10" borderId="8" xfId="3" applyNumberFormat="1" applyFont="1" applyFill="1" applyBorder="1" applyAlignment="1">
      <alignment horizontal="center" vertical="center"/>
    </xf>
    <xf numFmtId="0" fontId="8" fillId="10" borderId="24" xfId="3" applyNumberFormat="1" applyFont="1" applyFill="1" applyBorder="1" applyAlignment="1">
      <alignment horizontal="center" vertical="center"/>
    </xf>
    <xf numFmtId="0" fontId="8" fillId="10" borderId="11" xfId="3" applyNumberFormat="1" applyFont="1" applyFill="1" applyBorder="1" applyAlignment="1">
      <alignment horizontal="center" vertical="center"/>
    </xf>
    <xf numFmtId="0" fontId="8" fillId="10" borderId="15" xfId="3" applyNumberFormat="1" applyFont="1" applyFill="1" applyBorder="1" applyAlignment="1">
      <alignment horizontal="center" vertical="center"/>
    </xf>
    <xf numFmtId="0" fontId="8" fillId="10" borderId="12" xfId="3" applyNumberFormat="1" applyFont="1" applyFill="1" applyBorder="1" applyAlignment="1">
      <alignment horizontal="center" vertical="center"/>
    </xf>
    <xf numFmtId="0" fontId="18" fillId="6" borderId="437" xfId="3" applyNumberFormat="1" applyFont="1" applyFill="1" applyBorder="1" applyAlignment="1">
      <alignment vertical="center" wrapText="1"/>
    </xf>
    <xf numFmtId="0" fontId="8" fillId="0" borderId="16" xfId="9" applyNumberFormat="1" applyFont="1" applyBorder="1" applyAlignment="1">
      <alignment horizontal="center" vertical="distributed"/>
    </xf>
    <xf numFmtId="0" fontId="8" fillId="0" borderId="13" xfId="9" applyNumberFormat="1" applyFont="1" applyBorder="1" applyAlignment="1">
      <alignment horizontal="center" vertical="distributed"/>
    </xf>
    <xf numFmtId="0" fontId="8" fillId="0" borderId="17" xfId="9" applyNumberFormat="1" applyFont="1" applyBorder="1" applyAlignment="1">
      <alignment horizontal="center" vertical="distributed"/>
    </xf>
    <xf numFmtId="0" fontId="8" fillId="0" borderId="4" xfId="9" applyNumberFormat="1" applyFont="1" applyBorder="1" applyAlignment="1">
      <alignment horizontal="center" vertical="distributed"/>
    </xf>
    <xf numFmtId="0" fontId="8" fillId="0" borderId="69" xfId="0" applyFont="1" applyBorder="1" applyAlignment="1">
      <alignment horizontal="center" vertical="center"/>
    </xf>
    <xf numFmtId="183" fontId="29" fillId="6" borderId="17" xfId="2" applyNumberFormat="1" applyFont="1" applyFill="1" applyBorder="1" applyAlignment="1">
      <alignment horizontal="center" vertical="center"/>
    </xf>
    <xf numFmtId="183" fontId="29" fillId="6" borderId="4" xfId="2" applyNumberFormat="1" applyFont="1" applyFill="1" applyBorder="1" applyAlignment="1">
      <alignment horizontal="center" vertical="center"/>
    </xf>
    <xf numFmtId="0" fontId="8" fillId="0" borderId="4" xfId="0" applyFont="1" applyBorder="1" applyAlignment="1">
      <alignment horizontal="distributed" vertical="center"/>
    </xf>
    <xf numFmtId="0" fontId="8" fillId="0" borderId="2" xfId="0" applyFont="1" applyBorder="1" applyAlignment="1">
      <alignment horizontal="distributed" vertical="center"/>
    </xf>
    <xf numFmtId="0" fontId="8" fillId="0" borderId="13" xfId="0" applyFont="1" applyBorder="1" applyAlignment="1">
      <alignment horizontal="right" vertical="top"/>
    </xf>
    <xf numFmtId="0" fontId="8" fillId="0" borderId="4" xfId="0" applyFont="1" applyBorder="1" applyAlignment="1">
      <alignment horizontal="right" vertical="top"/>
    </xf>
    <xf numFmtId="38" fontId="29" fillId="6" borderId="32" xfId="2" applyFont="1" applyFill="1" applyBorder="1" applyAlignment="1">
      <alignment vertical="center"/>
    </xf>
    <xf numFmtId="38" fontId="29" fillId="6" borderId="26" xfId="2" applyFont="1" applyFill="1" applyBorder="1" applyAlignment="1">
      <alignment vertical="center"/>
    </xf>
    <xf numFmtId="0" fontId="12" fillId="0" borderId="0" xfId="0" applyFont="1" applyAlignment="1">
      <alignment horizontal="center" vertical="center"/>
    </xf>
    <xf numFmtId="0" fontId="8" fillId="0" borderId="16" xfId="0" applyFont="1" applyBorder="1" applyAlignment="1">
      <alignment horizontal="center" vertical="center"/>
    </xf>
    <xf numFmtId="0" fontId="8" fillId="0" borderId="13" xfId="0" applyFont="1" applyBorder="1" applyAlignment="1">
      <alignment horizontal="center" vertical="center"/>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8" fillId="0" borderId="54" xfId="0" applyFont="1" applyBorder="1" applyAlignment="1">
      <alignment horizontal="center"/>
    </xf>
    <xf numFmtId="0" fontId="8" fillId="0" borderId="55" xfId="0"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0" fontId="53" fillId="13" borderId="443" xfId="0" applyFont="1" applyFill="1" applyBorder="1" applyAlignment="1" applyProtection="1">
      <alignment horizontal="center" vertical="center"/>
    </xf>
    <xf numFmtId="0" fontId="53" fillId="13" borderId="68" xfId="0" applyFont="1" applyFill="1" applyBorder="1" applyAlignment="1" applyProtection="1">
      <alignment horizontal="center" vertical="center"/>
    </xf>
    <xf numFmtId="0" fontId="8" fillId="0" borderId="1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13" fillId="0" borderId="0" xfId="3" applyNumberFormat="1" applyFont="1" applyAlignment="1">
      <alignment horizontal="right" vertical="center"/>
    </xf>
    <xf numFmtId="0" fontId="11" fillId="0" borderId="114" xfId="0" applyFont="1" applyBorder="1" applyAlignment="1">
      <alignment horizontal="distributed" vertical="center" wrapText="1"/>
    </xf>
    <xf numFmtId="0" fontId="11" fillId="0" borderId="114" xfId="0" applyFont="1" applyBorder="1" applyAlignment="1">
      <alignment horizontal="distributed" vertical="center"/>
    </xf>
    <xf numFmtId="0" fontId="11" fillId="0" borderId="116" xfId="0" applyFont="1" applyBorder="1" applyAlignment="1">
      <alignment horizontal="distributed" vertical="center"/>
    </xf>
    <xf numFmtId="0" fontId="11" fillId="0" borderId="113" xfId="0" applyFont="1" applyBorder="1" applyAlignment="1">
      <alignment horizontal="distributed" vertical="center"/>
    </xf>
    <xf numFmtId="0" fontId="11" fillId="0" borderId="118" xfId="0" applyFont="1" applyBorder="1" applyAlignment="1">
      <alignment horizontal="distributed" vertical="center"/>
    </xf>
    <xf numFmtId="0" fontId="8" fillId="0" borderId="13" xfId="0" applyFont="1" applyBorder="1" applyAlignment="1">
      <alignment horizontal="distributed" vertical="center" indent="1"/>
    </xf>
    <xf numFmtId="0" fontId="8" fillId="0" borderId="6" xfId="0" applyFont="1" applyBorder="1" applyAlignment="1">
      <alignment horizontal="distributed" vertical="center" indent="1"/>
    </xf>
    <xf numFmtId="0" fontId="8" fillId="0" borderId="4" xfId="0" applyFont="1" applyBorder="1" applyAlignment="1">
      <alignment horizontal="distributed" vertical="center" indent="1"/>
    </xf>
    <xf numFmtId="0" fontId="8" fillId="0" borderId="2" xfId="0" applyFont="1" applyBorder="1" applyAlignment="1">
      <alignment horizontal="distributed" vertical="center" indent="1"/>
    </xf>
    <xf numFmtId="0" fontId="6" fillId="16" borderId="16" xfId="0" applyFont="1" applyFill="1" applyBorder="1" applyAlignment="1" applyProtection="1">
      <alignment horizontal="center" vertical="center"/>
      <protection locked="0"/>
    </xf>
    <xf numFmtId="0" fontId="6" fillId="16" borderId="13" xfId="0" applyFont="1" applyFill="1" applyBorder="1" applyAlignment="1" applyProtection="1">
      <alignment horizontal="center" vertical="center"/>
      <protection locked="0"/>
    </xf>
    <xf numFmtId="0" fontId="6" fillId="16" borderId="6" xfId="0" applyFont="1" applyFill="1" applyBorder="1" applyAlignment="1" applyProtection="1">
      <alignment horizontal="center" vertical="center"/>
      <protection locked="0"/>
    </xf>
    <xf numFmtId="0" fontId="6" fillId="16" borderId="17" xfId="0" applyFont="1" applyFill="1" applyBorder="1" applyAlignment="1" applyProtection="1">
      <alignment horizontal="center" vertical="center"/>
      <protection locked="0"/>
    </xf>
    <xf numFmtId="0" fontId="6" fillId="16" borderId="4" xfId="0" applyFont="1" applyFill="1" applyBorder="1" applyAlignment="1" applyProtection="1">
      <alignment horizontal="center" vertical="center"/>
      <protection locked="0"/>
    </xf>
    <xf numFmtId="0" fontId="6" fillId="16" borderId="2" xfId="0" applyFont="1" applyFill="1" applyBorder="1" applyAlignment="1" applyProtection="1">
      <alignment horizontal="center" vertical="center"/>
      <protection locked="0"/>
    </xf>
    <xf numFmtId="0" fontId="53" fillId="0" borderId="73" xfId="0" applyFont="1" applyBorder="1"/>
    <xf numFmtId="0" fontId="53" fillId="0" borderId="72" xfId="0" applyFont="1" applyBorder="1"/>
    <xf numFmtId="0" fontId="12" fillId="0" borderId="0" xfId="0" applyFont="1" applyAlignment="1">
      <alignment horizontal="right" vertical="center"/>
    </xf>
    <xf numFmtId="0" fontId="56" fillId="0" borderId="0" xfId="0" applyFont="1" applyAlignment="1">
      <alignment horizontal="distributed" vertical="center"/>
    </xf>
    <xf numFmtId="0" fontId="95" fillId="0" borderId="0" xfId="0" applyFont="1" applyAlignment="1">
      <alignment horizontal="distributed" vertical="center"/>
    </xf>
    <xf numFmtId="0" fontId="13" fillId="0" borderId="0" xfId="0" applyFont="1" applyAlignment="1">
      <alignment horizontal="distributed" vertical="center"/>
    </xf>
    <xf numFmtId="0" fontId="8" fillId="0" borderId="16" xfId="0" applyFont="1" applyBorder="1" applyAlignment="1">
      <alignment horizontal="center" vertical="distributed" textRotation="255"/>
    </xf>
    <xf numFmtId="0" fontId="8" fillId="0" borderId="17" xfId="0" applyFont="1" applyBorder="1" applyAlignment="1">
      <alignment horizontal="center" vertical="distributed" textRotation="255"/>
    </xf>
    <xf numFmtId="0" fontId="13" fillId="0" borderId="0" xfId="0" applyFont="1" applyAlignment="1">
      <alignment horizontal="center"/>
    </xf>
    <xf numFmtId="0" fontId="51" fillId="0" borderId="0" xfId="0" applyFont="1" applyAlignment="1">
      <alignment horizontal="center" textRotation="255"/>
    </xf>
    <xf numFmtId="0" fontId="14" fillId="0" borderId="0" xfId="0" applyFont="1" applyAlignment="1">
      <alignment horizontal="center" vertical="center" textRotation="255"/>
    </xf>
    <xf numFmtId="38" fontId="29" fillId="6" borderId="17" xfId="0" applyNumberFormat="1" applyFont="1" applyFill="1" applyBorder="1" applyAlignment="1">
      <alignment vertical="center"/>
    </xf>
    <xf numFmtId="38" fontId="29" fillId="6" borderId="4" xfId="0" applyNumberFormat="1" applyFont="1" applyFill="1" applyBorder="1" applyAlignment="1">
      <alignment vertical="center"/>
    </xf>
    <xf numFmtId="183" fontId="29" fillId="6" borderId="115" xfId="2" applyNumberFormat="1" applyFont="1" applyFill="1" applyBorder="1" applyAlignment="1">
      <alignment horizontal="center" vertical="center"/>
    </xf>
    <xf numFmtId="183" fontId="29" fillId="6" borderId="113" xfId="2" applyNumberFormat="1" applyFont="1" applyFill="1" applyBorder="1" applyAlignment="1">
      <alignment horizontal="center" vertical="center"/>
    </xf>
    <xf numFmtId="38" fontId="29" fillId="6" borderId="16" xfId="0" applyNumberFormat="1" applyFont="1" applyFill="1" applyBorder="1" applyAlignment="1">
      <alignment vertical="center"/>
    </xf>
    <xf numFmtId="0" fontId="29" fillId="6" borderId="13" xfId="0" applyFont="1" applyFill="1" applyBorder="1" applyAlignment="1">
      <alignment vertical="center"/>
    </xf>
    <xf numFmtId="0" fontId="29" fillId="6" borderId="17" xfId="0" applyFont="1" applyFill="1" applyBorder="1" applyAlignment="1">
      <alignment vertical="center"/>
    </xf>
    <xf numFmtId="0" fontId="29" fillId="6" borderId="4" xfId="0" applyFont="1" applyFill="1" applyBorder="1" applyAlignment="1">
      <alignment vertical="center"/>
    </xf>
    <xf numFmtId="0" fontId="14" fillId="0" borderId="0" xfId="0" applyFont="1" applyAlignment="1">
      <alignment horizontal="center" vertical="top" textRotation="255"/>
    </xf>
    <xf numFmtId="0" fontId="18" fillId="6" borderId="437" xfId="0" applyFont="1" applyFill="1" applyBorder="1" applyAlignment="1">
      <alignment vertical="center" wrapText="1"/>
    </xf>
    <xf numFmtId="0" fontId="18" fillId="6" borderId="114" xfId="0" applyFont="1" applyFill="1" applyBorder="1" applyAlignment="1">
      <alignment vertical="center" wrapText="1"/>
    </xf>
    <xf numFmtId="0" fontId="18" fillId="6" borderId="351" xfId="0" applyFont="1" applyFill="1" applyBorder="1" applyAlignment="1">
      <alignment vertical="center" wrapText="1"/>
    </xf>
    <xf numFmtId="0" fontId="18" fillId="6" borderId="444" xfId="0" applyFont="1" applyFill="1" applyBorder="1" applyAlignment="1">
      <alignment vertical="center" wrapText="1"/>
    </xf>
    <xf numFmtId="0" fontId="18" fillId="6" borderId="113" xfId="0" applyFont="1" applyFill="1" applyBorder="1" applyAlignment="1">
      <alignment vertical="center" wrapText="1"/>
    </xf>
    <xf numFmtId="0" fontId="18" fillId="6" borderId="263" xfId="0" applyFont="1" applyFill="1" applyBorder="1" applyAlignment="1">
      <alignment vertical="center" wrapText="1"/>
    </xf>
    <xf numFmtId="0" fontId="11" fillId="0" borderId="13" xfId="9" applyNumberFormat="1" applyFont="1" applyFill="1" applyBorder="1" applyAlignment="1">
      <alignment horizontal="distributed" wrapText="1"/>
    </xf>
    <xf numFmtId="0" fontId="11" fillId="0" borderId="6" xfId="9" applyNumberFormat="1" applyFont="1" applyFill="1" applyBorder="1" applyAlignment="1">
      <alignment horizontal="distributed" wrapText="1"/>
    </xf>
    <xf numFmtId="0" fontId="11" fillId="0" borderId="4" xfId="9" applyNumberFormat="1" applyFont="1" applyFill="1" applyBorder="1" applyAlignment="1">
      <alignment horizontal="distributed" wrapText="1"/>
    </xf>
    <xf numFmtId="0" fontId="11" fillId="0" borderId="2" xfId="9" applyNumberFormat="1" applyFont="1" applyFill="1" applyBorder="1" applyAlignment="1">
      <alignment horizontal="distributed" wrapText="1"/>
    </xf>
    <xf numFmtId="0" fontId="8" fillId="0" borderId="16" xfId="9" applyNumberFormat="1" applyFont="1" applyFill="1" applyBorder="1" applyAlignment="1">
      <alignment horizontal="center" vertical="top"/>
    </xf>
    <xf numFmtId="0" fontId="8" fillId="0" borderId="17" xfId="9" applyNumberFormat="1" applyFont="1" applyFill="1" applyBorder="1" applyAlignment="1">
      <alignment horizontal="center" vertical="top"/>
    </xf>
    <xf numFmtId="0" fontId="11" fillId="0" borderId="26" xfId="9" applyNumberFormat="1" applyFont="1" applyFill="1" applyBorder="1" applyAlignment="1">
      <alignment horizontal="center"/>
    </xf>
    <xf numFmtId="0" fontId="8" fillId="0" borderId="26" xfId="9" applyNumberFormat="1" applyFont="1" applyFill="1" applyBorder="1" applyAlignment="1">
      <alignment horizontal="distributed" vertical="distributed"/>
    </xf>
    <xf numFmtId="0" fontId="11" fillId="0" borderId="4" xfId="9" applyNumberFormat="1" applyFont="1" applyFill="1" applyBorder="1" applyAlignment="1">
      <alignment horizontal="distributed" vertical="distributed"/>
    </xf>
    <xf numFmtId="0" fontId="11" fillId="0" borderId="13" xfId="9" applyNumberFormat="1" applyFont="1" applyFill="1" applyBorder="1" applyAlignment="1">
      <alignment horizontal="distributed" vertical="center" wrapText="1"/>
    </xf>
    <xf numFmtId="0" fontId="14" fillId="5" borderId="46" xfId="9" applyNumberFormat="1" applyFont="1" applyFill="1" applyBorder="1" applyAlignment="1" applyProtection="1">
      <alignment horizontal="center"/>
    </xf>
    <xf numFmtId="0" fontId="14" fillId="5" borderId="26" xfId="9" applyNumberFormat="1" applyFont="1" applyFill="1" applyBorder="1" applyAlignment="1" applyProtection="1">
      <alignment horizontal="center"/>
    </xf>
    <xf numFmtId="0" fontId="14" fillId="5" borderId="53" xfId="9" applyNumberFormat="1" applyFont="1" applyFill="1" applyBorder="1" applyAlignment="1" applyProtection="1">
      <alignment horizontal="center" vertical="center"/>
    </xf>
    <xf numFmtId="0" fontId="14" fillId="5" borderId="50" xfId="9" applyNumberFormat="1" applyFont="1" applyFill="1" applyBorder="1" applyAlignment="1" applyProtection="1">
      <alignment horizontal="center" vertical="center"/>
    </xf>
    <xf numFmtId="0" fontId="8" fillId="0" borderId="9" xfId="9" applyNumberFormat="1" applyFont="1" applyFill="1" applyBorder="1" applyAlignment="1">
      <alignment horizontal="center" vertical="top"/>
    </xf>
    <xf numFmtId="0" fontId="8" fillId="0" borderId="34" xfId="9" applyNumberFormat="1" applyFont="1" applyFill="1" applyBorder="1" applyAlignment="1">
      <alignment horizontal="center" vertical="top"/>
    </xf>
    <xf numFmtId="0" fontId="13" fillId="0" borderId="8" xfId="9" applyNumberFormat="1" applyFont="1" applyFill="1" applyBorder="1" applyAlignment="1">
      <alignment horizontal="distributed" vertical="center" wrapText="1"/>
    </xf>
    <xf numFmtId="0" fontId="13" fillId="0" borderId="4" xfId="9" applyNumberFormat="1" applyFont="1" applyFill="1" applyBorder="1" applyAlignment="1">
      <alignment horizontal="distributed" vertical="center" wrapText="1"/>
    </xf>
    <xf numFmtId="0" fontId="13" fillId="0" borderId="26" xfId="9" applyNumberFormat="1" applyFont="1" applyFill="1" applyBorder="1" applyAlignment="1">
      <alignment horizontal="center" vertical="top"/>
    </xf>
    <xf numFmtId="0" fontId="15" fillId="5" borderId="32" xfId="9" applyNumberFormat="1" applyFont="1" applyFill="1" applyBorder="1" applyAlignment="1" applyProtection="1">
      <alignment horizontal="center" vertical="center" shrinkToFit="1"/>
    </xf>
    <xf numFmtId="0" fontId="15" fillId="5" borderId="26" xfId="9" applyNumberFormat="1" applyFont="1" applyFill="1" applyBorder="1" applyAlignment="1" applyProtection="1">
      <alignment horizontal="center" vertical="center" shrinkToFit="1"/>
    </xf>
    <xf numFmtId="0" fontId="15" fillId="5" borderId="33" xfId="9" applyNumberFormat="1" applyFont="1" applyFill="1" applyBorder="1" applyAlignment="1" applyProtection="1">
      <alignment horizontal="center" vertical="center" shrinkToFit="1"/>
    </xf>
    <xf numFmtId="182" fontId="22" fillId="6" borderId="32" xfId="2" applyNumberFormat="1" applyFont="1" applyFill="1" applyBorder="1" applyAlignment="1">
      <alignment vertical="center"/>
    </xf>
    <xf numFmtId="182" fontId="22" fillId="6" borderId="26" xfId="2" applyNumberFormat="1" applyFont="1" applyFill="1" applyBorder="1" applyAlignment="1">
      <alignment vertical="center"/>
    </xf>
    <xf numFmtId="38" fontId="22" fillId="6" borderId="46" xfId="2" applyFont="1" applyFill="1" applyBorder="1" applyAlignment="1">
      <alignment vertical="center"/>
    </xf>
    <xf numFmtId="38" fontId="22" fillId="6" borderId="26" xfId="2" applyFont="1" applyFill="1" applyBorder="1" applyAlignment="1">
      <alignment vertical="center"/>
    </xf>
    <xf numFmtId="0" fontId="11" fillId="0" borderId="0" xfId="9" applyNumberFormat="1" applyFont="1" applyFill="1" applyBorder="1" applyAlignment="1">
      <alignment horizontal="distributed" wrapText="1"/>
    </xf>
    <xf numFmtId="0" fontId="11" fillId="0" borderId="5" xfId="9" applyNumberFormat="1" applyFont="1" applyFill="1" applyBorder="1" applyAlignment="1">
      <alignment horizontal="distributed" wrapText="1"/>
    </xf>
    <xf numFmtId="0" fontId="8" fillId="0" borderId="0" xfId="9" applyNumberFormat="1" applyFont="1" applyFill="1" applyBorder="1" applyAlignment="1">
      <alignment horizontal="left" shrinkToFit="1"/>
    </xf>
    <xf numFmtId="0" fontId="14" fillId="0" borderId="0" xfId="9" applyNumberFormat="1" applyFont="1" applyBorder="1" applyAlignment="1">
      <alignment horizontal="center" vertical="top" textRotation="255"/>
    </xf>
    <xf numFmtId="0" fontId="6" fillId="0" borderId="0" xfId="9" applyNumberFormat="1" applyFont="1" applyBorder="1" applyAlignment="1">
      <alignment horizontal="center" vertical="center"/>
    </xf>
    <xf numFmtId="0" fontId="15" fillId="5" borderId="27" xfId="9" applyNumberFormat="1" applyFont="1" applyFill="1" applyBorder="1" applyAlignment="1" applyProtection="1">
      <alignment horizontal="center" vertical="center" shrinkToFit="1"/>
    </xf>
    <xf numFmtId="0" fontId="15" fillId="5" borderId="17" xfId="9" applyNumberFormat="1" applyFont="1" applyFill="1" applyBorder="1" applyAlignment="1" applyProtection="1">
      <alignment horizontal="center" vertical="center" shrinkToFit="1"/>
    </xf>
    <xf numFmtId="0" fontId="15" fillId="5" borderId="4" xfId="9" applyNumberFormat="1" applyFont="1" applyFill="1" applyBorder="1" applyAlignment="1" applyProtection="1">
      <alignment horizontal="center" vertical="center" shrinkToFit="1"/>
    </xf>
    <xf numFmtId="0" fontId="15" fillId="5" borderId="25" xfId="9" applyNumberFormat="1" applyFont="1" applyFill="1" applyBorder="1" applyAlignment="1" applyProtection="1">
      <alignment horizontal="center" vertical="center" shrinkToFit="1"/>
    </xf>
    <xf numFmtId="0" fontId="11" fillId="5" borderId="32" xfId="9" applyNumberFormat="1" applyFont="1" applyFill="1" applyBorder="1" applyAlignment="1" applyProtection="1">
      <alignment vertical="distributed"/>
    </xf>
    <xf numFmtId="0" fontId="11" fillId="5" borderId="26" xfId="9" applyNumberFormat="1" applyFont="1" applyFill="1" applyBorder="1" applyAlignment="1" applyProtection="1">
      <alignment vertical="distributed"/>
    </xf>
    <xf numFmtId="0" fontId="11" fillId="5" borderId="32" xfId="9" applyNumberFormat="1" applyFont="1" applyFill="1" applyBorder="1" applyAlignment="1" applyProtection="1">
      <alignment horizontal="center" vertical="distributed"/>
    </xf>
    <xf numFmtId="0" fontId="11" fillId="5" borderId="26" xfId="9" applyNumberFormat="1" applyFont="1" applyFill="1" applyBorder="1" applyAlignment="1" applyProtection="1">
      <alignment horizontal="center" vertical="distributed"/>
    </xf>
    <xf numFmtId="38" fontId="22" fillId="6" borderId="4" xfId="2" applyFont="1" applyFill="1" applyBorder="1"/>
    <xf numFmtId="0" fontId="14" fillId="2" borderId="32" xfId="9" applyNumberFormat="1" applyFont="1" applyFill="1" applyBorder="1" applyAlignment="1" applyProtection="1">
      <alignment horizontal="center" vertical="distributed"/>
      <protection locked="0"/>
    </xf>
    <xf numFmtId="0" fontId="14" fillId="2" borderId="26" xfId="9" applyNumberFormat="1" applyFont="1" applyFill="1" applyBorder="1" applyAlignment="1" applyProtection="1">
      <alignment horizontal="center" vertical="distributed"/>
      <protection locked="0"/>
    </xf>
    <xf numFmtId="0" fontId="8" fillId="0" borderId="0" xfId="9" applyNumberFormat="1" applyFont="1" applyFill="1" applyBorder="1" applyAlignment="1">
      <alignment horizontal="distributed" vertical="distributed"/>
    </xf>
    <xf numFmtId="38" fontId="22" fillId="6" borderId="53" xfId="2" applyFont="1" applyFill="1" applyBorder="1" applyAlignment="1">
      <alignment vertical="center"/>
    </xf>
    <xf numFmtId="38" fontId="22" fillId="6" borderId="50" xfId="2" applyFont="1" applyFill="1" applyBorder="1" applyAlignment="1">
      <alignment vertical="center"/>
    </xf>
    <xf numFmtId="0" fontId="47" fillId="0" borderId="0" xfId="9" applyNumberFormat="1" applyFont="1" applyFill="1" applyBorder="1" applyAlignment="1">
      <alignment horizontal="distributed" vertical="distributed"/>
    </xf>
    <xf numFmtId="38" fontId="29" fillId="6" borderId="4" xfId="2" applyFont="1" applyFill="1" applyBorder="1"/>
    <xf numFmtId="38" fontId="22" fillId="6" borderId="32" xfId="2" applyFont="1" applyFill="1" applyBorder="1" applyAlignment="1">
      <alignment vertical="center"/>
    </xf>
    <xf numFmtId="0" fontId="13" fillId="0" borderId="13" xfId="9" applyNumberFormat="1" applyFont="1" applyFill="1" applyBorder="1" applyAlignment="1">
      <alignment horizontal="left" vertical="center"/>
    </xf>
    <xf numFmtId="0" fontId="13" fillId="0" borderId="28" xfId="9" applyNumberFormat="1" applyFont="1" applyFill="1" applyBorder="1" applyAlignment="1">
      <alignment horizontal="left" vertical="center"/>
    </xf>
    <xf numFmtId="0" fontId="13" fillId="0" borderId="4" xfId="9" applyNumberFormat="1" applyFont="1" applyFill="1" applyBorder="1" applyAlignment="1">
      <alignment horizontal="left" vertical="center"/>
    </xf>
    <xf numFmtId="0" fontId="13" fillId="0" borderId="25" xfId="9" applyNumberFormat="1" applyFont="1" applyFill="1" applyBorder="1" applyAlignment="1">
      <alignment horizontal="left" vertical="center"/>
    </xf>
    <xf numFmtId="0" fontId="13" fillId="0" borderId="13" xfId="9" applyNumberFormat="1" applyFont="1" applyFill="1" applyBorder="1" applyAlignment="1">
      <alignment horizontal="distributed" vertical="center" wrapText="1"/>
    </xf>
    <xf numFmtId="0" fontId="8" fillId="0" borderId="13" xfId="9" applyNumberFormat="1" applyFont="1" applyFill="1" applyBorder="1" applyAlignment="1">
      <alignment horizontal="center" vertical="top"/>
    </xf>
    <xf numFmtId="0" fontId="8" fillId="0" borderId="4" xfId="9" applyNumberFormat="1" applyFont="1" applyFill="1" applyBorder="1" applyAlignment="1">
      <alignment horizontal="center" vertical="top"/>
    </xf>
    <xf numFmtId="0" fontId="20" fillId="0" borderId="13" xfId="9" applyNumberFormat="1" applyFont="1" applyFill="1" applyBorder="1" applyAlignment="1">
      <alignment horizontal="distributed" vertical="distributed" wrapText="1" indent="1"/>
    </xf>
    <xf numFmtId="0" fontId="20" fillId="0" borderId="6" xfId="9" applyNumberFormat="1" applyFont="1" applyFill="1" applyBorder="1" applyAlignment="1">
      <alignment horizontal="distributed" vertical="distributed" wrapText="1" indent="1"/>
    </xf>
    <xf numFmtId="0" fontId="20" fillId="0" borderId="4" xfId="9" applyNumberFormat="1" applyFont="1" applyFill="1" applyBorder="1" applyAlignment="1">
      <alignment horizontal="distributed" vertical="distributed" wrapText="1" indent="1"/>
    </xf>
    <xf numFmtId="0" fontId="20" fillId="0" borderId="2" xfId="9" applyNumberFormat="1" applyFont="1" applyFill="1" applyBorder="1" applyAlignment="1">
      <alignment horizontal="distributed" vertical="distributed" wrapText="1" indent="1"/>
    </xf>
    <xf numFmtId="0" fontId="20" fillId="0" borderId="13" xfId="9" applyNumberFormat="1" applyFont="1" applyFill="1" applyBorder="1" applyAlignment="1">
      <alignment horizontal="center" vertical="top"/>
    </xf>
    <xf numFmtId="0" fontId="20" fillId="0" borderId="4" xfId="9" applyNumberFormat="1" applyFont="1" applyFill="1" applyBorder="1" applyAlignment="1">
      <alignment horizontal="center" vertical="top"/>
    </xf>
    <xf numFmtId="0" fontId="29" fillId="6" borderId="0" xfId="0" applyFont="1" applyFill="1" applyAlignment="1">
      <alignment vertical="center"/>
    </xf>
    <xf numFmtId="180" fontId="29" fillId="3" borderId="26" xfId="9" applyNumberFormat="1" applyFont="1" applyFill="1" applyBorder="1" applyAlignment="1" applyProtection="1">
      <alignment horizontal="center" vertical="center"/>
    </xf>
    <xf numFmtId="0" fontId="8" fillId="0" borderId="0" xfId="9" applyNumberFormat="1" applyFont="1" applyFill="1" applyBorder="1" applyAlignment="1">
      <alignment horizontal="center" vertical="top"/>
    </xf>
    <xf numFmtId="0" fontId="8" fillId="0" borderId="13" xfId="9" applyNumberFormat="1" applyFont="1" applyFill="1" applyBorder="1" applyAlignment="1">
      <alignment horizontal="distributed" vertical="center" wrapText="1"/>
    </xf>
    <xf numFmtId="0" fontId="8" fillId="0" borderId="0" xfId="9" applyNumberFormat="1" applyFont="1" applyFill="1" applyBorder="1" applyAlignment="1">
      <alignment horizontal="distributed" vertical="center" wrapText="1"/>
    </xf>
    <xf numFmtId="0" fontId="8" fillId="0" borderId="4" xfId="9" applyNumberFormat="1" applyFont="1" applyFill="1" applyBorder="1" applyAlignment="1">
      <alignment horizontal="distributed" vertical="center" wrapText="1"/>
    </xf>
    <xf numFmtId="0" fontId="8" fillId="0" borderId="18" xfId="9" applyNumberFormat="1" applyFont="1" applyFill="1" applyBorder="1" applyAlignment="1">
      <alignment horizontal="center" vertical="top"/>
    </xf>
    <xf numFmtId="0" fontId="47" fillId="0" borderId="4" xfId="9" applyNumberFormat="1" applyFont="1" applyFill="1" applyBorder="1" applyAlignment="1">
      <alignment horizontal="distributed" vertical="distributed"/>
    </xf>
    <xf numFmtId="0" fontId="91" fillId="0" borderId="0" xfId="9" applyNumberFormat="1" applyFont="1" applyBorder="1" applyAlignment="1">
      <alignment horizontal="center" vertical="center" wrapText="1"/>
    </xf>
    <xf numFmtId="0" fontId="91" fillId="0" borderId="4" xfId="9" applyNumberFormat="1" applyFont="1" applyBorder="1" applyAlignment="1">
      <alignment horizontal="center" vertical="center" wrapText="1"/>
    </xf>
    <xf numFmtId="0" fontId="8" fillId="0" borderId="0" xfId="9" applyNumberFormat="1" applyFont="1" applyBorder="1" applyAlignment="1">
      <alignment horizontal="center" vertical="center"/>
    </xf>
    <xf numFmtId="0" fontId="8" fillId="0" borderId="4" xfId="9" applyNumberFormat="1" applyFont="1" applyBorder="1" applyAlignment="1">
      <alignment horizontal="center" vertical="center"/>
    </xf>
    <xf numFmtId="0" fontId="8" fillId="0" borderId="16" xfId="0" applyFont="1" applyBorder="1" applyAlignment="1">
      <alignment horizontal="center" vertical="top"/>
    </xf>
    <xf numFmtId="0" fontId="8" fillId="0" borderId="13" xfId="0" applyFont="1" applyBorder="1" applyAlignment="1">
      <alignment horizontal="center" vertical="top"/>
    </xf>
    <xf numFmtId="0" fontId="8" fillId="0" borderId="18" xfId="0" applyFont="1" applyBorder="1" applyAlignment="1">
      <alignment horizontal="center" vertical="top"/>
    </xf>
    <xf numFmtId="0" fontId="8" fillId="0" borderId="0" xfId="0" applyFont="1" applyAlignment="1">
      <alignment horizontal="center" vertical="top"/>
    </xf>
    <xf numFmtId="0" fontId="8" fillId="0" borderId="17" xfId="0" applyFont="1" applyBorder="1" applyAlignment="1">
      <alignment horizontal="center" vertical="top"/>
    </xf>
    <xf numFmtId="0" fontId="8" fillId="0" borderId="4" xfId="0" applyFont="1" applyBorder="1" applyAlignment="1">
      <alignment horizontal="center" vertical="top"/>
    </xf>
    <xf numFmtId="0" fontId="11" fillId="0" borderId="4" xfId="9" applyNumberFormat="1" applyFont="1" applyFill="1" applyBorder="1" applyAlignment="1">
      <alignment horizontal="center" vertical="center" wrapText="1"/>
    </xf>
    <xf numFmtId="0" fontId="11" fillId="0" borderId="4" xfId="9" applyNumberFormat="1" applyFont="1" applyFill="1" applyBorder="1" applyAlignment="1">
      <alignment horizontal="center" vertical="center"/>
    </xf>
    <xf numFmtId="38" fontId="29" fillId="6" borderId="0" xfId="2" applyFont="1" applyFill="1" applyAlignment="1"/>
    <xf numFmtId="0" fontId="8" fillId="0" borderId="0" xfId="9" applyNumberFormat="1" applyFont="1" applyBorder="1" applyAlignment="1">
      <alignment horizontal="center"/>
    </xf>
    <xf numFmtId="0" fontId="20" fillId="0" borderId="17" xfId="9" applyNumberFormat="1" applyFont="1" applyBorder="1" applyAlignment="1">
      <alignment horizontal="center" vertical="center"/>
    </xf>
    <xf numFmtId="0" fontId="20" fillId="0" borderId="4" xfId="9" applyNumberFormat="1" applyFont="1" applyBorder="1" applyAlignment="1">
      <alignment horizontal="center" vertical="center"/>
    </xf>
    <xf numFmtId="0" fontId="4" fillId="0" borderId="13" xfId="9" applyNumberFormat="1" applyFont="1" applyFill="1" applyBorder="1" applyAlignment="1">
      <alignment horizontal="center" vertical="distributed"/>
    </xf>
    <xf numFmtId="178" fontId="19" fillId="11" borderId="26" xfId="0" applyNumberFormat="1" applyFont="1" applyFill="1" applyBorder="1" applyAlignment="1" applyProtection="1">
      <alignment vertical="center"/>
      <protection locked="0"/>
    </xf>
    <xf numFmtId="0" fontId="13" fillId="0" borderId="0" xfId="9" applyNumberFormat="1" applyFont="1" applyFill="1" applyBorder="1" applyAlignment="1">
      <alignment horizontal="distributed" vertical="center" wrapText="1"/>
    </xf>
    <xf numFmtId="0" fontId="8" fillId="0" borderId="0" xfId="9" applyNumberFormat="1" applyFont="1" applyBorder="1" applyAlignment="1">
      <alignment horizontal="center"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6" xfId="9" applyNumberFormat="1" applyFont="1" applyFill="1" applyBorder="1" applyAlignment="1">
      <alignment horizontal="distributed" vertical="distributed" wrapText="1" indent="1"/>
    </xf>
    <xf numFmtId="0" fontId="20" fillId="0" borderId="17" xfId="9" applyNumberFormat="1" applyFont="1" applyFill="1" applyBorder="1" applyAlignment="1">
      <alignment horizontal="distributed" vertical="distributed" wrapText="1" indent="1"/>
    </xf>
    <xf numFmtId="0" fontId="14" fillId="0" borderId="0" xfId="9" applyNumberFormat="1" applyFont="1" applyBorder="1" applyAlignment="1">
      <alignment horizontal="center" textRotation="255"/>
    </xf>
    <xf numFmtId="38" fontId="29" fillId="6" borderId="0" xfId="2" applyFont="1" applyFill="1" applyAlignment="1">
      <alignment vertical="center"/>
    </xf>
    <xf numFmtId="0" fontId="20" fillId="0" borderId="16" xfId="9" applyNumberFormat="1" applyFont="1" applyFill="1" applyBorder="1" applyAlignment="1">
      <alignment horizontal="center" vertical="top"/>
    </xf>
    <xf numFmtId="0" fontId="20" fillId="0" borderId="17" xfId="9" applyNumberFormat="1" applyFont="1" applyFill="1" applyBorder="1" applyAlignment="1">
      <alignment horizontal="center" vertical="top"/>
    </xf>
    <xf numFmtId="0" fontId="8" fillId="0" borderId="13" xfId="9" applyNumberFormat="1" applyFont="1" applyFill="1" applyBorder="1" applyAlignment="1">
      <alignment horizontal="distributed" vertical="distributed" wrapText="1"/>
    </xf>
    <xf numFmtId="0" fontId="8" fillId="0" borderId="6" xfId="9" applyNumberFormat="1" applyFont="1" applyFill="1" applyBorder="1" applyAlignment="1">
      <alignment horizontal="distributed" vertical="distributed" wrapText="1"/>
    </xf>
    <xf numFmtId="0" fontId="8" fillId="0" borderId="4" xfId="9" applyNumberFormat="1" applyFont="1" applyFill="1" applyBorder="1" applyAlignment="1">
      <alignment horizontal="distributed" vertical="distributed" wrapText="1"/>
    </xf>
    <xf numFmtId="0" fontId="8" fillId="0" borderId="2" xfId="9" applyNumberFormat="1" applyFont="1" applyFill="1" applyBorder="1" applyAlignment="1">
      <alignment horizontal="distributed" vertical="distributed" wrapText="1"/>
    </xf>
    <xf numFmtId="0" fontId="29" fillId="6" borderId="32" xfId="0" applyFont="1" applyFill="1" applyBorder="1" applyAlignment="1">
      <alignment vertical="center"/>
    </xf>
    <xf numFmtId="0" fontId="29" fillId="6" borderId="26" xfId="0" applyFont="1" applyFill="1" applyBorder="1" applyAlignment="1">
      <alignment vertical="center"/>
    </xf>
    <xf numFmtId="0" fontId="8" fillId="0" borderId="0" xfId="9" applyNumberFormat="1" applyFont="1" applyFill="1" applyBorder="1" applyAlignment="1">
      <alignment vertical="distributed"/>
    </xf>
    <xf numFmtId="0" fontId="8" fillId="0" borderId="0" xfId="9" applyNumberFormat="1" applyFont="1" applyFill="1" applyBorder="1" applyAlignment="1">
      <alignment horizontal="left" vertical="top" indent="1"/>
    </xf>
    <xf numFmtId="0" fontId="8" fillId="0" borderId="5" xfId="9" applyNumberFormat="1" applyFont="1" applyFill="1" applyBorder="1" applyAlignment="1">
      <alignment horizontal="left" vertical="top" indent="1"/>
    </xf>
    <xf numFmtId="0" fontId="8" fillId="0" borderId="4" xfId="9" applyNumberFormat="1" applyFont="1" applyFill="1" applyBorder="1" applyAlignment="1">
      <alignment horizontal="left" vertical="top" indent="1"/>
    </xf>
    <xf numFmtId="0" fontId="8" fillId="0" borderId="2" xfId="9" applyNumberFormat="1" applyFont="1" applyFill="1" applyBorder="1" applyAlignment="1">
      <alignment horizontal="left" vertical="top" indent="1"/>
    </xf>
    <xf numFmtId="0" fontId="8" fillId="0" borderId="13" xfId="9" applyNumberFormat="1" applyFont="1" applyFill="1" applyBorder="1" applyAlignment="1">
      <alignment horizontal="distributed" indent="1"/>
    </xf>
    <xf numFmtId="0" fontId="8" fillId="0" borderId="6" xfId="9" applyNumberFormat="1" applyFont="1" applyFill="1" applyBorder="1" applyAlignment="1">
      <alignment horizontal="distributed" indent="1"/>
    </xf>
    <xf numFmtId="0" fontId="4" fillId="0" borderId="26" xfId="9" applyNumberFormat="1" applyFont="1" applyFill="1" applyBorder="1" applyAlignment="1">
      <alignment horizontal="center" vertical="distributed"/>
    </xf>
    <xf numFmtId="0" fontId="4" fillId="0" borderId="26" xfId="9" applyNumberFormat="1" applyFont="1" applyFill="1" applyBorder="1" applyAlignment="1">
      <alignment horizontal="distributed" vertical="distributed"/>
    </xf>
    <xf numFmtId="0" fontId="15" fillId="7" borderId="32" xfId="9" applyNumberFormat="1" applyFont="1" applyFill="1" applyBorder="1" applyAlignment="1" applyProtection="1">
      <alignment horizontal="center" vertical="center" shrinkToFit="1"/>
      <protection locked="0"/>
    </xf>
    <xf numFmtId="0" fontId="15" fillId="7" borderId="26" xfId="9" applyNumberFormat="1" applyFont="1" applyFill="1" applyBorder="1" applyAlignment="1" applyProtection="1">
      <alignment horizontal="center" vertical="center" shrinkToFit="1"/>
      <protection locked="0"/>
    </xf>
    <xf numFmtId="0" fontId="15" fillId="7" borderId="27" xfId="9" applyNumberFormat="1" applyFont="1" applyFill="1" applyBorder="1" applyAlignment="1" applyProtection="1">
      <alignment horizontal="center" vertical="center" shrinkToFit="1"/>
      <protection locked="0"/>
    </xf>
    <xf numFmtId="0" fontId="11" fillId="0" borderId="0" xfId="9" applyNumberFormat="1" applyFont="1" applyFill="1" applyBorder="1" applyAlignment="1">
      <alignment horizontal="left" vertical="top"/>
    </xf>
    <xf numFmtId="38" fontId="29" fillId="11" borderId="26" xfId="2" applyFont="1" applyFill="1" applyBorder="1" applyAlignment="1" applyProtection="1">
      <alignment vertical="center"/>
      <protection locked="0"/>
    </xf>
    <xf numFmtId="0" fontId="50" fillId="0" borderId="0" xfId="9" applyNumberFormat="1" applyFont="1" applyBorder="1" applyAlignment="1">
      <alignment horizontal="center" textRotation="255"/>
    </xf>
    <xf numFmtId="178" fontId="29" fillId="3" borderId="32" xfId="9" applyNumberFormat="1" applyFont="1" applyFill="1" applyBorder="1" applyAlignment="1" applyProtection="1">
      <alignment horizontal="center" vertical="center"/>
    </xf>
    <xf numFmtId="0" fontId="0" fillId="0" borderId="0" xfId="0"/>
    <xf numFmtId="0" fontId="13" fillId="0" borderId="0" xfId="9" applyNumberFormat="1" applyFont="1" applyFill="1" applyBorder="1" applyAlignment="1">
      <alignment horizontal="center" vertical="distributed"/>
    </xf>
    <xf numFmtId="0" fontId="11" fillId="0" borderId="0" xfId="9" applyNumberFormat="1" applyFont="1" applyFill="1" applyBorder="1" applyAlignment="1">
      <alignment horizontal="center" vertical="center" wrapText="1"/>
    </xf>
    <xf numFmtId="0" fontId="8" fillId="0" borderId="13" xfId="9" applyNumberFormat="1" applyFont="1" applyFill="1" applyBorder="1" applyAlignment="1">
      <alignment horizontal="distributed" vertical="distributed" indent="1"/>
    </xf>
    <xf numFmtId="0" fontId="8" fillId="0" borderId="6" xfId="9" applyNumberFormat="1" applyFont="1" applyFill="1" applyBorder="1" applyAlignment="1">
      <alignment horizontal="distributed" vertical="distributed" indent="1"/>
    </xf>
    <xf numFmtId="0" fontId="8" fillId="0" borderId="0" xfId="9" applyNumberFormat="1" applyFont="1" applyFill="1" applyBorder="1" applyAlignment="1">
      <alignment horizontal="distributed" vertical="distributed" indent="1"/>
    </xf>
    <xf numFmtId="0" fontId="8" fillId="0" borderId="5" xfId="9" applyNumberFormat="1" applyFont="1" applyFill="1" applyBorder="1" applyAlignment="1">
      <alignment horizontal="distributed" vertical="distributed" indent="1"/>
    </xf>
    <xf numFmtId="0" fontId="8" fillId="0" borderId="4" xfId="9" applyNumberFormat="1" applyFont="1" applyFill="1" applyBorder="1" applyAlignment="1">
      <alignment horizontal="distributed" vertical="distributed" indent="1"/>
    </xf>
    <xf numFmtId="0" fontId="8" fillId="0" borderId="2" xfId="9" applyNumberFormat="1" applyFont="1" applyFill="1" applyBorder="1" applyAlignment="1">
      <alignment horizontal="distributed" vertical="distributed" indent="1"/>
    </xf>
    <xf numFmtId="0" fontId="8" fillId="0" borderId="0" xfId="9" applyNumberFormat="1" applyFont="1" applyFill="1" applyBorder="1" applyAlignment="1">
      <alignment horizontal="center" vertical="center"/>
    </xf>
    <xf numFmtId="0" fontId="8" fillId="0" borderId="4" xfId="9" applyNumberFormat="1" applyFont="1" applyFill="1" applyBorder="1" applyAlignment="1">
      <alignment horizontal="center" vertical="center"/>
    </xf>
    <xf numFmtId="0" fontId="4" fillId="0" borderId="13" xfId="9" applyNumberFormat="1" applyFont="1" applyFill="1" applyBorder="1" applyAlignment="1">
      <alignment horizontal="distributed" vertical="distributed"/>
    </xf>
    <xf numFmtId="0" fontId="53" fillId="0" borderId="0" xfId="9" quotePrefix="1" applyNumberFormat="1" applyFont="1" applyFill="1" applyBorder="1" applyAlignment="1">
      <alignment horizontal="center" vertical="distributed"/>
    </xf>
    <xf numFmtId="0" fontId="53" fillId="0" borderId="4" xfId="9" quotePrefix="1" applyNumberFormat="1" applyFont="1" applyFill="1" applyBorder="1" applyAlignment="1">
      <alignment horizontal="center" vertical="distributed"/>
    </xf>
    <xf numFmtId="0" fontId="53" fillId="0" borderId="0" xfId="9" applyNumberFormat="1" applyFont="1" applyFill="1" applyBorder="1" applyAlignment="1">
      <alignment horizontal="distributed" vertical="distributed"/>
    </xf>
    <xf numFmtId="0" fontId="53" fillId="0" borderId="4" xfId="9" applyNumberFormat="1" applyFont="1" applyFill="1" applyBorder="1" applyAlignment="1">
      <alignment horizontal="distributed" vertical="distributed"/>
    </xf>
    <xf numFmtId="0" fontId="89" fillId="0" borderId="0" xfId="9" applyNumberFormat="1" applyFont="1" applyFill="1" applyBorder="1" applyAlignment="1">
      <alignment horizontal="center" vertical="distributed"/>
    </xf>
    <xf numFmtId="0" fontId="89" fillId="0" borderId="15" xfId="9" applyNumberFormat="1" applyFont="1" applyFill="1" applyBorder="1" applyAlignment="1">
      <alignment horizontal="center" vertical="distributed"/>
    </xf>
    <xf numFmtId="0" fontId="11" fillId="0" borderId="4" xfId="9" applyNumberFormat="1" applyFont="1" applyFill="1" applyBorder="1" applyAlignment="1">
      <alignment horizontal="center"/>
    </xf>
    <xf numFmtId="0" fontId="13" fillId="0" borderId="0" xfId="9" applyNumberFormat="1" applyFont="1" applyFill="1" applyBorder="1" applyAlignment="1">
      <alignment horizontal="left" vertical="center"/>
    </xf>
    <xf numFmtId="0" fontId="27" fillId="0" borderId="13" xfId="9" applyNumberFormat="1" applyFont="1" applyFill="1" applyBorder="1" applyAlignment="1">
      <alignment horizontal="distributed" vertical="distributed"/>
    </xf>
    <xf numFmtId="0" fontId="27" fillId="0" borderId="0" xfId="9" applyNumberFormat="1" applyFont="1" applyFill="1" applyBorder="1" applyAlignment="1">
      <alignment horizontal="distributed" vertical="distributed"/>
    </xf>
    <xf numFmtId="0" fontId="10" fillId="0" borderId="0" xfId="9" applyNumberFormat="1" applyFont="1" applyFill="1" applyBorder="1" applyAlignment="1">
      <alignment horizontal="left" vertical="distributed"/>
    </xf>
    <xf numFmtId="0" fontId="89" fillId="0" borderId="4" xfId="9" applyNumberFormat="1" applyFont="1" applyFill="1" applyBorder="1" applyAlignment="1">
      <alignment horizontal="center" vertical="distributed"/>
    </xf>
    <xf numFmtId="0" fontId="6" fillId="6" borderId="26" xfId="0" applyFont="1" applyFill="1" applyBorder="1" applyAlignment="1">
      <alignment horizontal="center" vertical="center"/>
    </xf>
    <xf numFmtId="0" fontId="6" fillId="6" borderId="27" xfId="0" applyFont="1" applyFill="1" applyBorder="1" applyAlignment="1">
      <alignment horizontal="center" vertical="center"/>
    </xf>
    <xf numFmtId="0" fontId="13" fillId="0" borderId="0" xfId="9" applyNumberFormat="1" applyFont="1" applyFill="1" applyBorder="1" applyAlignment="1">
      <alignment horizontal="center" vertical="top"/>
    </xf>
    <xf numFmtId="0" fontId="15" fillId="3" borderId="0" xfId="9" applyNumberFormat="1" applyFont="1" applyFill="1" applyBorder="1" applyAlignment="1" applyProtection="1">
      <alignment horizontal="center" vertical="center" shrinkToFit="1"/>
    </xf>
    <xf numFmtId="0" fontId="83" fillId="0" borderId="0" xfId="9" applyNumberFormat="1" applyFont="1" applyBorder="1" applyAlignment="1">
      <alignment horizontal="distributed" vertical="distributed"/>
    </xf>
    <xf numFmtId="0" fontId="8" fillId="0" borderId="0" xfId="9" applyNumberFormat="1" applyFont="1" applyFill="1" applyBorder="1" applyAlignment="1">
      <alignment horizontal="center" vertical="distributed"/>
    </xf>
    <xf numFmtId="0" fontId="11" fillId="0" borderId="0" xfId="9" applyNumberFormat="1" applyFont="1" applyBorder="1" applyAlignment="1">
      <alignment horizontal="distributed" vertical="distributed"/>
    </xf>
    <xf numFmtId="0" fontId="53" fillId="0" borderId="13" xfId="9" quotePrefix="1" applyNumberFormat="1" applyFont="1" applyFill="1" applyBorder="1" applyAlignment="1">
      <alignment horizontal="center" vertical="distributed"/>
    </xf>
    <xf numFmtId="0" fontId="15" fillId="2" borderId="26" xfId="9" applyNumberFormat="1" applyFont="1" applyFill="1" applyBorder="1" applyAlignment="1" applyProtection="1">
      <alignment horizontal="center" vertical="center" shrinkToFit="1"/>
      <protection locked="0"/>
    </xf>
    <xf numFmtId="0" fontId="15" fillId="2" borderId="213" xfId="9" applyNumberFormat="1" applyFont="1" applyFill="1" applyBorder="1" applyAlignment="1" applyProtection="1">
      <alignment horizontal="center" vertical="center" shrinkToFit="1"/>
      <protection locked="0"/>
    </xf>
    <xf numFmtId="0" fontId="8" fillId="0" borderId="0" xfId="9" applyNumberFormat="1" applyFont="1" applyFill="1" applyBorder="1" applyAlignment="1">
      <alignment horizontal="center"/>
    </xf>
    <xf numFmtId="0" fontId="11" fillId="5" borderId="32" xfId="9" applyNumberFormat="1" applyFont="1" applyFill="1" applyBorder="1" applyAlignment="1" applyProtection="1">
      <alignment horizontal="center"/>
    </xf>
    <xf numFmtId="0" fontId="11" fillId="5" borderId="26" xfId="9" applyNumberFormat="1" applyFont="1" applyFill="1" applyBorder="1" applyAlignment="1" applyProtection="1">
      <alignment horizontal="center"/>
    </xf>
    <xf numFmtId="0" fontId="11" fillId="5" borderId="4" xfId="9" applyNumberFormat="1" applyFont="1" applyFill="1" applyBorder="1" applyAlignment="1" applyProtection="1">
      <alignment horizontal="center" vertical="distributed"/>
    </xf>
    <xf numFmtId="0" fontId="11" fillId="5" borderId="4" xfId="3" applyNumberFormat="1" applyFont="1" applyFill="1" applyBorder="1" applyAlignment="1" applyProtection="1">
      <alignment horizontal="center" vertical="center"/>
    </xf>
    <xf numFmtId="49" fontId="18" fillId="0" borderId="0" xfId="9" applyNumberFormat="1" applyFont="1" applyFill="1" applyBorder="1" applyAlignment="1">
      <alignment horizontal="center" vertical="center"/>
    </xf>
    <xf numFmtId="49" fontId="18" fillId="0" borderId="4" xfId="9" applyNumberFormat="1" applyFont="1" applyFill="1" applyBorder="1" applyAlignment="1">
      <alignment horizontal="center" vertical="center"/>
    </xf>
    <xf numFmtId="0" fontId="15" fillId="15" borderId="26" xfId="9" applyNumberFormat="1" applyFont="1" applyFill="1" applyBorder="1" applyAlignment="1" applyProtection="1">
      <alignment horizontal="center" vertical="center" shrinkToFit="1"/>
    </xf>
    <xf numFmtId="0" fontId="15" fillId="15" borderId="213" xfId="9" applyNumberFormat="1" applyFont="1" applyFill="1" applyBorder="1" applyAlignment="1" applyProtection="1">
      <alignment horizontal="center" vertical="center" shrinkToFit="1"/>
    </xf>
    <xf numFmtId="0" fontId="15" fillId="15" borderId="32" xfId="9" applyNumberFormat="1" applyFont="1" applyFill="1" applyBorder="1" applyAlignment="1" applyProtection="1">
      <alignment horizontal="center" vertical="center" shrinkToFit="1"/>
    </xf>
    <xf numFmtId="0" fontId="15" fillId="15" borderId="27" xfId="9" applyNumberFormat="1" applyFont="1" applyFill="1" applyBorder="1" applyAlignment="1" applyProtection="1">
      <alignment horizontal="center" vertical="center" shrinkToFit="1"/>
    </xf>
    <xf numFmtId="0" fontId="14" fillId="15" borderId="32" xfId="9" applyNumberFormat="1" applyFont="1" applyFill="1" applyBorder="1" applyAlignment="1" applyProtection="1">
      <alignment horizontal="center" vertical="distributed"/>
    </xf>
    <xf numFmtId="0" fontId="14" fillId="15" borderId="26" xfId="9" applyNumberFormat="1" applyFont="1" applyFill="1" applyBorder="1" applyAlignment="1" applyProtection="1">
      <alignment horizontal="center" vertical="distributed"/>
    </xf>
    <xf numFmtId="0" fontId="8" fillId="0" borderId="26" xfId="9" applyNumberFormat="1" applyFont="1" applyFill="1" applyBorder="1" applyAlignment="1" applyProtection="1">
      <alignment horizontal="distributed" vertical="distributed"/>
    </xf>
    <xf numFmtId="0" fontId="20" fillId="0" borderId="13" xfId="9" applyNumberFormat="1" applyFont="1" applyFill="1" applyBorder="1" applyAlignment="1" applyProtection="1">
      <alignment horizontal="center" vertical="top"/>
    </xf>
    <xf numFmtId="0" fontId="20" fillId="0" borderId="4" xfId="9" applyNumberFormat="1" applyFont="1" applyFill="1" applyBorder="1" applyAlignment="1" applyProtection="1">
      <alignment horizontal="center" vertical="top"/>
    </xf>
    <xf numFmtId="0" fontId="20" fillId="0" borderId="13" xfId="9" applyNumberFormat="1" applyFont="1" applyFill="1" applyBorder="1" applyAlignment="1" applyProtection="1">
      <alignment horizontal="distributed" vertical="distributed" wrapText="1" indent="1"/>
    </xf>
    <xf numFmtId="0" fontId="20" fillId="0" borderId="6" xfId="9" applyNumberFormat="1" applyFont="1" applyFill="1" applyBorder="1" applyAlignment="1" applyProtection="1">
      <alignment horizontal="distributed" vertical="distributed" wrapText="1" indent="1"/>
    </xf>
    <xf numFmtId="0" fontId="20" fillId="0" borderId="4" xfId="9" applyNumberFormat="1" applyFont="1" applyFill="1" applyBorder="1" applyAlignment="1" applyProtection="1">
      <alignment horizontal="distributed" vertical="distributed" wrapText="1" indent="1"/>
    </xf>
    <xf numFmtId="0" fontId="20" fillId="0" borderId="2" xfId="9" applyNumberFormat="1" applyFont="1" applyFill="1" applyBorder="1" applyAlignment="1" applyProtection="1">
      <alignment horizontal="distributed" vertical="distributed" wrapText="1" indent="1"/>
    </xf>
    <xf numFmtId="0" fontId="20" fillId="0" borderId="16" xfId="9" applyNumberFormat="1" applyFont="1" applyFill="1" applyBorder="1" applyAlignment="1" applyProtection="1">
      <alignment horizontal="center" vertical="top"/>
    </xf>
    <xf numFmtId="0" fontId="20"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vertical="distributed" wrapText="1"/>
    </xf>
    <xf numFmtId="0" fontId="8" fillId="0" borderId="6" xfId="9" applyNumberFormat="1" applyFont="1" applyFill="1" applyBorder="1" applyAlignment="1" applyProtection="1">
      <alignment horizontal="distributed" vertical="distributed" wrapText="1"/>
    </xf>
    <xf numFmtId="0" fontId="8" fillId="0" borderId="4" xfId="9" applyNumberFormat="1" applyFont="1" applyFill="1" applyBorder="1" applyAlignment="1" applyProtection="1">
      <alignment horizontal="distributed" vertical="distributed" wrapText="1"/>
    </xf>
    <xf numFmtId="0" fontId="8" fillId="0" borderId="2" xfId="9" applyNumberFormat="1" applyFont="1" applyFill="1" applyBorder="1" applyAlignment="1" applyProtection="1">
      <alignment horizontal="distributed" vertical="distributed" wrapText="1"/>
    </xf>
    <xf numFmtId="0" fontId="20" fillId="0" borderId="13" xfId="9" applyNumberFormat="1" applyFont="1" applyFill="1" applyBorder="1" applyAlignment="1" applyProtection="1">
      <alignment horizontal="distributed" vertical="distributed" indent="1"/>
    </xf>
    <xf numFmtId="0" fontId="20" fillId="0" borderId="4" xfId="9" applyNumberFormat="1" applyFont="1" applyFill="1" applyBorder="1" applyAlignment="1" applyProtection="1">
      <alignment horizontal="distributed" vertical="distributed" indent="1"/>
    </xf>
    <xf numFmtId="178" fontId="19" fillId="15" borderId="26" xfId="0" applyNumberFormat="1" applyFont="1" applyFill="1" applyBorder="1" applyAlignment="1" applyProtection="1">
      <alignment vertical="center"/>
    </xf>
    <xf numFmtId="180" fontId="29" fillId="15" borderId="26" xfId="9" applyNumberFormat="1" applyFont="1" applyFill="1" applyBorder="1" applyAlignment="1" applyProtection="1">
      <alignment horizontal="center" vertical="center"/>
    </xf>
    <xf numFmtId="178" fontId="29" fillId="15" borderId="32" xfId="9" applyNumberFormat="1" applyFont="1" applyFill="1" applyBorder="1" applyAlignment="1" applyProtection="1">
      <alignment horizontal="center" vertical="center"/>
    </xf>
    <xf numFmtId="0" fontId="0" fillId="15" borderId="0" xfId="0" applyFill="1" applyProtection="1"/>
    <xf numFmtId="0" fontId="29" fillId="15" borderId="0" xfId="0" applyFont="1" applyFill="1" applyAlignment="1" applyProtection="1">
      <alignment vertical="center"/>
    </xf>
    <xf numFmtId="0" fontId="29" fillId="15" borderId="32" xfId="0" applyFont="1" applyFill="1" applyBorder="1" applyAlignment="1" applyProtection="1">
      <alignment vertical="center"/>
    </xf>
    <xf numFmtId="0" fontId="29" fillId="15" borderId="26" xfId="0" applyFont="1" applyFill="1" applyBorder="1" applyAlignment="1" applyProtection="1">
      <alignment vertical="center"/>
    </xf>
    <xf numFmtId="0" fontId="8" fillId="0" borderId="13" xfId="9" applyNumberFormat="1" applyFont="1" applyFill="1" applyBorder="1" applyAlignment="1" applyProtection="1">
      <alignment horizontal="center" vertical="top"/>
    </xf>
    <xf numFmtId="0" fontId="8" fillId="0" borderId="0" xfId="9" applyNumberFormat="1" applyFont="1" applyFill="1" applyBorder="1" applyAlignment="1" applyProtection="1">
      <alignment horizontal="center" vertical="top"/>
    </xf>
    <xf numFmtId="0" fontId="8" fillId="0" borderId="4" xfId="9" applyNumberFormat="1" applyFont="1" applyFill="1" applyBorder="1" applyAlignment="1" applyProtection="1">
      <alignment horizontal="center" vertical="top"/>
    </xf>
    <xf numFmtId="0" fontId="13" fillId="0" borderId="13" xfId="9" applyNumberFormat="1" applyFont="1" applyFill="1" applyBorder="1" applyAlignment="1" applyProtection="1">
      <alignment horizontal="distributed" vertical="center" wrapText="1"/>
    </xf>
    <xf numFmtId="0" fontId="13" fillId="0" borderId="0" xfId="9" applyNumberFormat="1" applyFont="1" applyFill="1" applyBorder="1" applyAlignment="1" applyProtection="1">
      <alignment horizontal="distributed" vertical="center" wrapText="1"/>
    </xf>
    <xf numFmtId="0" fontId="13" fillId="0" borderId="4" xfId="9" applyNumberFormat="1" applyFont="1" applyFill="1" applyBorder="1" applyAlignment="1" applyProtection="1">
      <alignment horizontal="distributed" vertical="center" wrapText="1"/>
    </xf>
    <xf numFmtId="0" fontId="8" fillId="0" borderId="16" xfId="9" applyNumberFormat="1" applyFont="1" applyFill="1" applyBorder="1" applyAlignment="1" applyProtection="1">
      <alignment horizontal="center" vertical="top"/>
    </xf>
    <xf numFmtId="0" fontId="8" fillId="0" borderId="18" xfId="9" applyNumberFormat="1" applyFont="1" applyFill="1" applyBorder="1" applyAlignment="1" applyProtection="1">
      <alignment horizontal="center" vertical="top"/>
    </xf>
    <xf numFmtId="0" fontId="8"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indent="1"/>
    </xf>
    <xf numFmtId="0" fontId="8" fillId="0" borderId="6" xfId="9" applyNumberFormat="1" applyFont="1" applyFill="1" applyBorder="1" applyAlignment="1" applyProtection="1">
      <alignment horizontal="distributed" indent="1"/>
    </xf>
    <xf numFmtId="0" fontId="8" fillId="0" borderId="13" xfId="9" applyNumberFormat="1" applyFont="1" applyFill="1" applyBorder="1" applyAlignment="1" applyProtection="1">
      <alignment horizontal="distributed" vertical="distributed" indent="1"/>
    </xf>
    <xf numFmtId="0" fontId="8" fillId="0" borderId="6" xfId="9" applyNumberFormat="1" applyFont="1" applyFill="1" applyBorder="1" applyAlignment="1" applyProtection="1">
      <alignment horizontal="distributed" vertical="distributed" indent="1"/>
    </xf>
    <xf numFmtId="0" fontId="8" fillId="0" borderId="0" xfId="9" applyNumberFormat="1" applyFont="1" applyFill="1" applyBorder="1" applyAlignment="1" applyProtection="1">
      <alignment horizontal="distributed" vertical="distributed" indent="1"/>
    </xf>
    <xf numFmtId="0" fontId="8" fillId="0" borderId="5" xfId="9" applyNumberFormat="1" applyFont="1" applyFill="1" applyBorder="1" applyAlignment="1" applyProtection="1">
      <alignment horizontal="distributed" vertical="distributed" indent="1"/>
    </xf>
    <xf numFmtId="0" fontId="8" fillId="0" borderId="4" xfId="9" applyNumberFormat="1" applyFont="1" applyFill="1" applyBorder="1" applyAlignment="1" applyProtection="1">
      <alignment horizontal="distributed" vertical="distributed" indent="1"/>
    </xf>
    <xf numFmtId="0" fontId="8" fillId="0" borderId="2" xfId="9" applyNumberFormat="1" applyFont="1" applyFill="1" applyBorder="1" applyAlignment="1" applyProtection="1">
      <alignment horizontal="distributed" vertical="distributed" indent="1"/>
    </xf>
    <xf numFmtId="0" fontId="11" fillId="0" borderId="13" xfId="9" applyNumberFormat="1" applyFont="1" applyFill="1" applyBorder="1" applyAlignment="1" applyProtection="1">
      <alignment horizontal="distributed" vertical="center" wrapText="1"/>
    </xf>
    <xf numFmtId="0" fontId="8" fillId="0" borderId="0" xfId="9" applyNumberFormat="1" applyFont="1" applyFill="1" applyBorder="1" applyAlignment="1" applyProtection="1">
      <alignment horizontal="left" vertical="top" indent="1"/>
    </xf>
    <xf numFmtId="0" fontId="8" fillId="0" borderId="5" xfId="9" applyNumberFormat="1" applyFont="1" applyFill="1" applyBorder="1" applyAlignment="1" applyProtection="1">
      <alignment horizontal="left" vertical="top" indent="1"/>
    </xf>
    <xf numFmtId="0" fontId="8" fillId="0" borderId="4" xfId="9" applyNumberFormat="1" applyFont="1" applyFill="1" applyBorder="1" applyAlignment="1" applyProtection="1">
      <alignment horizontal="left" vertical="top" indent="1"/>
    </xf>
    <xf numFmtId="0" fontId="8" fillId="0" borderId="2" xfId="9" applyNumberFormat="1" applyFont="1" applyFill="1" applyBorder="1" applyAlignment="1" applyProtection="1">
      <alignment horizontal="left" vertical="top" indent="1"/>
    </xf>
    <xf numFmtId="0" fontId="11" fillId="0" borderId="0" xfId="9" applyNumberFormat="1" applyFont="1" applyFill="1" applyBorder="1" applyAlignment="1" applyProtection="1">
      <alignment horizontal="left" vertical="top"/>
    </xf>
    <xf numFmtId="0" fontId="11" fillId="0" borderId="4" xfId="9" applyNumberFormat="1" applyFont="1" applyFill="1" applyBorder="1" applyAlignment="1" applyProtection="1">
      <alignment horizontal="distributed" vertical="distributed"/>
    </xf>
    <xf numFmtId="38" fontId="29" fillId="15" borderId="26" xfId="2" applyFont="1" applyFill="1" applyBorder="1" applyAlignment="1" applyProtection="1">
      <alignment vertical="center"/>
    </xf>
    <xf numFmtId="0" fontId="8" fillId="0" borderId="0" xfId="9" applyNumberFormat="1" applyFont="1" applyBorder="1" applyAlignment="1" applyProtection="1">
      <alignment horizontal="center" vertical="distributed"/>
    </xf>
    <xf numFmtId="0" fontId="13" fillId="0" borderId="0" xfId="9" applyNumberFormat="1" applyFont="1" applyFill="1" applyBorder="1" applyAlignment="1" applyProtection="1">
      <alignment horizontal="center" vertical="distributed"/>
    </xf>
    <xf numFmtId="0" fontId="20" fillId="0" borderId="17" xfId="9" applyNumberFormat="1" applyFont="1" applyBorder="1" applyAlignment="1" applyProtection="1">
      <alignment horizontal="center" vertical="center"/>
    </xf>
    <xf numFmtId="0" fontId="20" fillId="0" borderId="4" xfId="9" applyNumberFormat="1" applyFont="1" applyBorder="1" applyAlignment="1" applyProtection="1">
      <alignment horizontal="center" vertical="center"/>
    </xf>
    <xf numFmtId="38" fontId="29" fillId="15" borderId="0" xfId="2" applyFont="1" applyFill="1" applyAlignment="1" applyProtection="1"/>
    <xf numFmtId="0" fontId="8" fillId="0" borderId="0" xfId="9" applyNumberFormat="1" applyFont="1" applyBorder="1" applyAlignment="1" applyProtection="1">
      <alignment horizontal="center"/>
    </xf>
    <xf numFmtId="0" fontId="11" fillId="0" borderId="4" xfId="9" applyNumberFormat="1" applyFont="1" applyFill="1" applyBorder="1" applyAlignment="1" applyProtection="1">
      <alignment horizontal="center" vertical="center" wrapText="1"/>
    </xf>
    <xf numFmtId="0" fontId="11" fillId="0" borderId="4" xfId="9" applyNumberFormat="1" applyFont="1" applyFill="1" applyBorder="1" applyAlignment="1" applyProtection="1">
      <alignment horizontal="center" vertical="center"/>
    </xf>
    <xf numFmtId="38" fontId="29" fillId="15" borderId="4" xfId="2" applyFont="1" applyFill="1" applyBorder="1" applyAlignment="1" applyProtection="1">
      <alignment vertical="center"/>
    </xf>
    <xf numFmtId="0" fontId="8" fillId="0" borderId="0" xfId="9" applyNumberFormat="1" applyFont="1" applyBorder="1" applyAlignment="1" applyProtection="1">
      <alignment horizontal="center" vertical="center"/>
    </xf>
    <xf numFmtId="0" fontId="91" fillId="0" borderId="0" xfId="9" applyNumberFormat="1" applyFont="1" applyBorder="1" applyAlignment="1" applyProtection="1">
      <alignment horizontal="center" vertical="center" wrapText="1"/>
    </xf>
    <xf numFmtId="0" fontId="91" fillId="0" borderId="4" xfId="9" applyNumberFormat="1" applyFont="1" applyBorder="1" applyAlignment="1" applyProtection="1">
      <alignment horizontal="center" vertical="center" wrapText="1"/>
    </xf>
    <xf numFmtId="0" fontId="8" fillId="0" borderId="4" xfId="9" applyNumberFormat="1" applyFont="1" applyBorder="1" applyAlignment="1" applyProtection="1">
      <alignment horizontal="center" vertical="center"/>
    </xf>
    <xf numFmtId="0" fontId="29" fillId="15" borderId="4" xfId="0" applyFont="1" applyFill="1" applyBorder="1" applyAlignment="1" applyProtection="1">
      <alignment horizontal="center" vertical="center"/>
    </xf>
    <xf numFmtId="38" fontId="29" fillId="15" borderId="0" xfId="2" applyFont="1" applyFill="1" applyAlignment="1" applyProtection="1">
      <alignment vertical="center"/>
    </xf>
    <xf numFmtId="0" fontId="11" fillId="0" borderId="0" xfId="9" applyNumberFormat="1" applyFont="1" applyFill="1" applyBorder="1" applyAlignment="1" applyProtection="1">
      <alignment horizontal="center" vertical="center" wrapText="1"/>
    </xf>
    <xf numFmtId="49" fontId="18" fillId="0" borderId="0" xfId="9" applyNumberFormat="1" applyFont="1" applyFill="1" applyBorder="1" applyAlignment="1" applyProtection="1">
      <alignment horizontal="center" vertical="center"/>
    </xf>
    <xf numFmtId="49" fontId="18" fillId="0" borderId="4" xfId="9" applyNumberFormat="1" applyFont="1" applyFill="1" applyBorder="1" applyAlignment="1" applyProtection="1">
      <alignment horizontal="center" vertical="center"/>
    </xf>
    <xf numFmtId="0" fontId="8" fillId="0" borderId="0" xfId="9" applyNumberFormat="1" applyFont="1" applyFill="1" applyBorder="1" applyAlignment="1" applyProtection="1">
      <alignment horizontal="center" vertical="center"/>
    </xf>
    <xf numFmtId="0" fontId="8" fillId="0" borderId="4" xfId="9" applyNumberFormat="1" applyFont="1" applyFill="1" applyBorder="1" applyAlignment="1" applyProtection="1">
      <alignment horizontal="center" vertical="center"/>
    </xf>
    <xf numFmtId="0" fontId="11" fillId="0" borderId="0" xfId="9" applyNumberFormat="1" applyFont="1" applyBorder="1" applyAlignment="1" applyProtection="1">
      <alignment horizontal="distributed" vertical="distributed"/>
    </xf>
    <xf numFmtId="0" fontId="6" fillId="15" borderId="26" xfId="0" applyFont="1" applyFill="1" applyBorder="1" applyAlignment="1">
      <alignment horizontal="center" vertical="center"/>
    </xf>
    <xf numFmtId="0" fontId="6" fillId="15" borderId="27" xfId="0" applyFont="1" applyFill="1" applyBorder="1" applyAlignment="1">
      <alignment horizontal="center" vertical="center"/>
    </xf>
    <xf numFmtId="38" fontId="22" fillId="15" borderId="4" xfId="2" applyFont="1" applyFill="1" applyBorder="1"/>
    <xf numFmtId="38" fontId="22" fillId="15" borderId="32" xfId="2" applyFont="1" applyFill="1" applyBorder="1" applyAlignment="1">
      <alignment vertical="center"/>
    </xf>
    <xf numFmtId="38" fontId="22" fillId="15" borderId="26" xfId="2" applyFont="1" applyFill="1" applyBorder="1" applyAlignment="1">
      <alignment vertical="center"/>
    </xf>
    <xf numFmtId="38" fontId="29" fillId="15" borderId="4" xfId="2" applyFont="1" applyFill="1" applyBorder="1"/>
    <xf numFmtId="182" fontId="22" fillId="15" borderId="32" xfId="2" applyNumberFormat="1" applyFont="1" applyFill="1" applyBorder="1" applyAlignment="1">
      <alignment vertical="center"/>
    </xf>
    <xf numFmtId="182" fontId="22" fillId="15" borderId="26" xfId="2" applyNumberFormat="1" applyFont="1" applyFill="1" applyBorder="1" applyAlignment="1">
      <alignment vertical="center"/>
    </xf>
    <xf numFmtId="38" fontId="22" fillId="15" borderId="46" xfId="2" applyFont="1" applyFill="1" applyBorder="1" applyAlignment="1">
      <alignment vertical="center"/>
    </xf>
    <xf numFmtId="38" fontId="22" fillId="15" borderId="53" xfId="2" applyFont="1" applyFill="1" applyBorder="1" applyAlignment="1">
      <alignment vertical="center"/>
    </xf>
    <xf numFmtId="38" fontId="22" fillId="15" borderId="50" xfId="2" applyFont="1" applyFill="1" applyBorder="1" applyAlignment="1">
      <alignment vertical="center"/>
    </xf>
    <xf numFmtId="0" fontId="6" fillId="0" borderId="258" xfId="3" applyNumberFormat="1" applyFont="1" applyFill="1" applyBorder="1" applyAlignment="1">
      <alignment horizontal="left" vertical="top" wrapText="1"/>
    </xf>
    <xf numFmtId="38" fontId="22" fillId="6" borderId="258" xfId="2" applyFont="1" applyFill="1" applyBorder="1" applyAlignment="1" applyProtection="1">
      <alignment horizontal="right" vertical="center" shrinkToFit="1"/>
    </xf>
    <xf numFmtId="38" fontId="22" fillId="11" borderId="16" xfId="2" applyFont="1" applyFill="1" applyBorder="1" applyAlignment="1" applyProtection="1">
      <alignment horizontal="right" vertical="center" shrinkToFit="1"/>
      <protection locked="0"/>
    </xf>
    <xf numFmtId="38" fontId="22" fillId="11" borderId="13" xfId="2" applyFont="1" applyFill="1" applyBorder="1" applyAlignment="1" applyProtection="1">
      <alignment horizontal="right" vertical="center" shrinkToFit="1"/>
      <protection locked="0"/>
    </xf>
    <xf numFmtId="38" fontId="22" fillId="11" borderId="259" xfId="2" applyFont="1" applyFill="1" applyBorder="1" applyAlignment="1" applyProtection="1">
      <alignment horizontal="right" vertical="center" shrinkToFit="1"/>
      <protection locked="0"/>
    </xf>
    <xf numFmtId="38" fontId="22" fillId="11" borderId="258" xfId="2" applyFont="1" applyFill="1" applyBorder="1" applyAlignment="1" applyProtection="1">
      <alignment horizontal="right" vertical="center" shrinkToFit="1"/>
      <protection locked="0"/>
    </xf>
    <xf numFmtId="0" fontId="24" fillId="16" borderId="114" xfId="3" applyNumberFormat="1" applyFont="1" applyFill="1" applyBorder="1" applyAlignment="1" applyProtection="1">
      <alignment horizontal="center" vertical="center" shrinkToFit="1"/>
      <protection locked="0"/>
    </xf>
    <xf numFmtId="0" fontId="24" fillId="16" borderId="244" xfId="3" applyNumberFormat="1" applyFont="1" applyFill="1" applyBorder="1" applyAlignment="1" applyProtection="1">
      <alignment horizontal="center" vertical="center" shrinkToFit="1"/>
      <protection locked="0"/>
    </xf>
    <xf numFmtId="0" fontId="24" fillId="16" borderId="258" xfId="3" applyNumberFormat="1" applyFont="1" applyFill="1" applyBorder="1" applyAlignment="1" applyProtection="1">
      <alignment horizontal="center" vertical="center" shrinkToFit="1"/>
      <protection locked="0"/>
    </xf>
    <xf numFmtId="0" fontId="24" fillId="16" borderId="257" xfId="3" applyNumberFormat="1" applyFont="1" applyFill="1" applyBorder="1" applyAlignment="1" applyProtection="1">
      <alignment horizontal="center" vertical="center" shrinkToFit="1"/>
      <protection locked="0"/>
    </xf>
    <xf numFmtId="0" fontId="6" fillId="0" borderId="258" xfId="3" applyNumberFormat="1" applyFont="1" applyFill="1" applyBorder="1" applyAlignment="1">
      <alignment horizontal="distributed" vertical="center" wrapText="1" indent="2"/>
    </xf>
    <xf numFmtId="0" fontId="6" fillId="0" borderId="257" xfId="3" applyNumberFormat="1" applyFont="1" applyFill="1" applyBorder="1" applyAlignment="1">
      <alignment horizontal="distributed" vertical="center" wrapText="1" indent="2"/>
    </xf>
    <xf numFmtId="0" fontId="6" fillId="0" borderId="258" xfId="3" applyNumberFormat="1" applyFont="1" applyFill="1" applyBorder="1" applyAlignment="1" applyProtection="1">
      <alignment horizontal="center" vertical="top" wrapText="1"/>
    </xf>
    <xf numFmtId="0" fontId="6" fillId="0" borderId="0" xfId="3" applyNumberFormat="1" applyFont="1" applyFill="1" applyBorder="1" applyAlignment="1">
      <alignment horizontal="center" vertical="center"/>
    </xf>
    <xf numFmtId="0" fontId="6" fillId="0" borderId="4" xfId="3" applyNumberFormat="1" applyFont="1" applyFill="1" applyBorder="1" applyAlignment="1">
      <alignment horizontal="center" vertical="center"/>
    </xf>
    <xf numFmtId="0" fontId="10" fillId="0" borderId="0" xfId="3" applyNumberFormat="1" applyFont="1" applyFill="1" applyBorder="1" applyAlignment="1">
      <alignment horizontal="left" vertical="center"/>
    </xf>
    <xf numFmtId="0" fontId="10" fillId="0" borderId="10" xfId="3" applyNumberFormat="1" applyFont="1" applyFill="1" applyBorder="1" applyAlignment="1">
      <alignment horizontal="left" vertical="center"/>
    </xf>
    <xf numFmtId="0" fontId="32" fillId="16" borderId="258" xfId="3" applyNumberFormat="1" applyFont="1" applyFill="1" applyBorder="1" applyAlignment="1" applyProtection="1">
      <alignment horizontal="center" vertical="center" shrinkToFit="1"/>
      <protection locked="0"/>
    </xf>
    <xf numFmtId="38" fontId="29" fillId="11" borderId="259" xfId="2" applyFont="1" applyFill="1" applyBorder="1" applyAlignment="1" applyProtection="1">
      <alignment horizontal="right" vertical="center" shrinkToFit="1"/>
      <protection locked="0"/>
    </xf>
    <xf numFmtId="38" fontId="29" fillId="11" borderId="258" xfId="2" applyFont="1" applyFill="1" applyBorder="1" applyAlignment="1" applyProtection="1">
      <alignment horizontal="right" vertical="center" shrinkToFit="1"/>
      <protection locked="0"/>
    </xf>
    <xf numFmtId="0" fontId="20" fillId="0" borderId="114" xfId="3" applyNumberFormat="1" applyFont="1" applyFill="1" applyBorder="1" applyAlignment="1">
      <alignment horizontal="distributed" vertical="center" wrapText="1" indent="1"/>
    </xf>
    <xf numFmtId="0" fontId="20" fillId="0" borderId="244" xfId="3" applyNumberFormat="1" applyFont="1" applyFill="1" applyBorder="1" applyAlignment="1">
      <alignment horizontal="distributed" vertical="center" wrapText="1" indent="1"/>
    </xf>
    <xf numFmtId="0" fontId="20" fillId="0" borderId="0" xfId="3" applyNumberFormat="1" applyFont="1" applyFill="1" applyBorder="1" applyAlignment="1">
      <alignment horizontal="distributed" vertical="center" wrapText="1" indent="1"/>
    </xf>
    <xf numFmtId="0" fontId="20" fillId="0" borderId="5" xfId="3" applyNumberFormat="1" applyFont="1" applyFill="1" applyBorder="1" applyAlignment="1">
      <alignment horizontal="distributed" vertical="center" wrapText="1" indent="1"/>
    </xf>
    <xf numFmtId="0" fontId="20" fillId="0" borderId="4" xfId="3" applyNumberFormat="1" applyFont="1" applyFill="1" applyBorder="1" applyAlignment="1">
      <alignment horizontal="distributed" vertical="center" wrapText="1" indent="1"/>
    </xf>
    <xf numFmtId="0" fontId="20" fillId="0" borderId="2" xfId="3" applyNumberFormat="1" applyFont="1" applyFill="1" applyBorder="1" applyAlignment="1">
      <alignment horizontal="distributed" vertical="center" wrapText="1" indent="1"/>
    </xf>
    <xf numFmtId="0" fontId="21" fillId="6" borderId="222" xfId="3" applyNumberFormat="1" applyFont="1" applyFill="1" applyBorder="1" applyAlignment="1" applyProtection="1">
      <alignment horizontal="center" vertical="center" shrinkToFit="1"/>
    </xf>
    <xf numFmtId="0" fontId="21" fillId="6" borderId="17" xfId="3" applyNumberFormat="1" applyFont="1" applyFill="1" applyBorder="1" applyAlignment="1" applyProtection="1">
      <alignment horizontal="center" vertical="center" shrinkToFit="1"/>
    </xf>
    <xf numFmtId="0" fontId="30" fillId="0" borderId="0" xfId="3" applyNumberFormat="1" applyFont="1" applyFill="1" applyBorder="1" applyAlignment="1" applyProtection="1">
      <alignment shrinkToFit="1"/>
    </xf>
    <xf numFmtId="0" fontId="21" fillId="6" borderId="0" xfId="3" applyNumberFormat="1" applyFont="1" applyFill="1" applyBorder="1" applyAlignment="1" applyProtection="1">
      <alignment shrinkToFit="1"/>
    </xf>
    <xf numFmtId="0" fontId="8" fillId="0" borderId="259" xfId="3" applyNumberFormat="1" applyFont="1" applyFill="1" applyBorder="1" applyAlignment="1">
      <alignment horizontal="center" vertical="center"/>
    </xf>
    <xf numFmtId="0" fontId="8" fillId="0" borderId="258" xfId="3" applyNumberFormat="1" applyFont="1" applyFill="1" applyBorder="1" applyAlignment="1">
      <alignment horizontal="center" vertical="center"/>
    </xf>
    <xf numFmtId="0" fontId="8" fillId="0" borderId="257" xfId="3" applyNumberFormat="1" applyFont="1" applyFill="1" applyBorder="1" applyAlignment="1">
      <alignment horizontal="center" vertical="center"/>
    </xf>
    <xf numFmtId="0" fontId="8" fillId="0" borderId="114" xfId="3" applyNumberFormat="1" applyFont="1" applyFill="1" applyBorder="1" applyAlignment="1">
      <alignment horizontal="distributed" vertical="center" indent="1"/>
    </xf>
    <xf numFmtId="0" fontId="8" fillId="0" borderId="244" xfId="3" applyNumberFormat="1" applyFont="1" applyFill="1" applyBorder="1" applyAlignment="1">
      <alignment horizontal="distributed" vertical="center" indent="1"/>
    </xf>
    <xf numFmtId="0" fontId="8" fillId="0" borderId="4" xfId="3" applyNumberFormat="1" applyFont="1" applyFill="1" applyBorder="1" applyAlignment="1">
      <alignment horizontal="distributed" vertical="center" indent="1"/>
    </xf>
    <xf numFmtId="0" fontId="8" fillId="0" borderId="2" xfId="3" applyNumberFormat="1" applyFont="1" applyFill="1" applyBorder="1" applyAlignment="1">
      <alignment horizontal="distributed" vertical="center" indent="1"/>
    </xf>
    <xf numFmtId="0" fontId="16" fillId="6" borderId="254" xfId="3" applyNumberFormat="1" applyFont="1" applyFill="1" applyBorder="1" applyAlignment="1" applyProtection="1">
      <alignment horizontal="center" vertical="center" shrinkToFit="1"/>
    </xf>
    <xf numFmtId="0" fontId="16" fillId="6" borderId="0" xfId="3" applyNumberFormat="1" applyFont="1" applyFill="1" applyBorder="1" applyAlignment="1" applyProtection="1">
      <alignment horizontal="center" vertical="center" shrinkToFit="1"/>
    </xf>
    <xf numFmtId="0" fontId="16" fillId="6" borderId="256" xfId="3" applyNumberFormat="1" applyFont="1" applyFill="1" applyBorder="1" applyAlignment="1" applyProtection="1">
      <alignment horizontal="center" vertical="center" shrinkToFit="1"/>
    </xf>
    <xf numFmtId="0" fontId="16" fillId="6" borderId="205" xfId="3" applyNumberFormat="1" applyFont="1" applyFill="1" applyBorder="1" applyAlignment="1" applyProtection="1">
      <alignment horizontal="center" vertical="center" shrinkToFit="1"/>
    </xf>
    <xf numFmtId="0" fontId="6" fillId="0" borderId="253" xfId="3" applyNumberFormat="1" applyFont="1" applyFill="1" applyBorder="1" applyAlignment="1">
      <alignment horizontal="center" vertical="center"/>
    </xf>
    <xf numFmtId="0" fontId="6" fillId="0" borderId="205" xfId="3" applyNumberFormat="1" applyFont="1" applyFill="1" applyBorder="1" applyAlignment="1">
      <alignment horizontal="center" vertical="center"/>
    </xf>
    <xf numFmtId="0" fontId="6" fillId="0" borderId="255" xfId="3" applyNumberFormat="1" applyFont="1" applyFill="1" applyBorder="1" applyAlignment="1">
      <alignment horizontal="center" vertical="center"/>
    </xf>
    <xf numFmtId="0" fontId="100" fillId="0" borderId="0" xfId="3" applyNumberFormat="1" applyFont="1" applyFill="1" applyAlignment="1">
      <alignment horizontal="distributed" vertical="center"/>
    </xf>
    <xf numFmtId="0" fontId="8" fillId="0" borderId="222" xfId="3" applyNumberFormat="1" applyFont="1" applyFill="1" applyBorder="1" applyAlignment="1">
      <alignment horizontal="distributed" vertical="center" indent="1"/>
    </xf>
    <xf numFmtId="0" fontId="8" fillId="0" borderId="17" xfId="3" applyNumberFormat="1" applyFont="1" applyFill="1" applyBorder="1" applyAlignment="1">
      <alignment horizontal="distributed" vertical="center" indent="1"/>
    </xf>
    <xf numFmtId="49" fontId="32" fillId="7" borderId="259" xfId="3" applyNumberFormat="1" applyFont="1" applyFill="1" applyBorder="1" applyAlignment="1" applyProtection="1">
      <alignment vertical="center" wrapText="1"/>
      <protection locked="0"/>
    </xf>
    <xf numFmtId="49" fontId="32" fillId="7" borderId="258" xfId="3" applyNumberFormat="1" applyFont="1" applyFill="1" applyBorder="1" applyAlignment="1" applyProtection="1">
      <alignment vertical="center" wrapText="1"/>
      <protection locked="0"/>
    </xf>
    <xf numFmtId="49" fontId="32" fillId="7" borderId="257" xfId="3" applyNumberFormat="1" applyFont="1" applyFill="1" applyBorder="1" applyAlignment="1" applyProtection="1">
      <alignment vertical="center" wrapText="1"/>
      <protection locked="0"/>
    </xf>
    <xf numFmtId="49" fontId="32" fillId="7" borderId="114" xfId="3" applyNumberFormat="1" applyFont="1" applyFill="1" applyBorder="1" applyAlignment="1" applyProtection="1">
      <alignment vertical="center" wrapText="1"/>
      <protection locked="0"/>
    </xf>
    <xf numFmtId="49" fontId="32" fillId="7" borderId="244" xfId="3" applyNumberFormat="1" applyFont="1" applyFill="1" applyBorder="1" applyAlignment="1" applyProtection="1">
      <alignment vertical="center" wrapText="1"/>
      <protection locked="0"/>
    </xf>
    <xf numFmtId="0" fontId="6" fillId="0" borderId="114" xfId="3" applyNumberFormat="1" applyFont="1" applyFill="1" applyBorder="1" applyAlignment="1">
      <alignment horizontal="distributed" vertical="center" wrapText="1" indent="1"/>
    </xf>
    <xf numFmtId="0" fontId="6" fillId="0" borderId="244" xfId="3" applyNumberFormat="1" applyFont="1" applyFill="1" applyBorder="1" applyAlignment="1">
      <alignment horizontal="distributed" vertical="center" wrapText="1" indent="1"/>
    </xf>
    <xf numFmtId="0" fontId="6" fillId="0" borderId="0" xfId="3" applyNumberFormat="1" applyFont="1" applyFill="1" applyBorder="1" applyAlignment="1">
      <alignment horizontal="distributed" vertical="center" wrapText="1" indent="1"/>
    </xf>
    <xf numFmtId="0" fontId="6" fillId="0" borderId="5" xfId="3" applyNumberFormat="1" applyFont="1" applyFill="1" applyBorder="1" applyAlignment="1">
      <alignment horizontal="distributed" vertical="center" wrapText="1" indent="1"/>
    </xf>
    <xf numFmtId="0" fontId="6" fillId="0" borderId="4" xfId="3" applyNumberFormat="1" applyFont="1" applyFill="1" applyBorder="1" applyAlignment="1">
      <alignment horizontal="distributed" vertical="center" wrapText="1" indent="1"/>
    </xf>
    <xf numFmtId="0" fontId="6" fillId="0" borderId="2" xfId="3" applyNumberFormat="1" applyFont="1" applyFill="1" applyBorder="1" applyAlignment="1">
      <alignment horizontal="distributed" vertical="center" wrapText="1" indent="1"/>
    </xf>
    <xf numFmtId="0" fontId="8" fillId="0" borderId="0" xfId="3" applyNumberFormat="1" applyFont="1" applyFill="1" applyBorder="1" applyAlignment="1">
      <alignment horizontal="distributed" vertical="center"/>
    </xf>
    <xf numFmtId="0" fontId="6" fillId="0" borderId="18" xfId="3" applyNumberFormat="1" applyFont="1" applyFill="1" applyBorder="1" applyAlignment="1">
      <alignment horizontal="distributed" vertical="distributed" wrapText="1" indent="1"/>
    </xf>
    <xf numFmtId="0" fontId="6" fillId="0" borderId="0" xfId="3" applyNumberFormat="1" applyFont="1" applyFill="1" applyBorder="1" applyAlignment="1">
      <alignment horizontal="distributed" vertical="distributed" wrapText="1" indent="1"/>
    </xf>
    <xf numFmtId="0" fontId="33" fillId="0" borderId="0" xfId="3" applyNumberFormat="1" applyFont="1" applyFill="1" applyBorder="1" applyAlignment="1">
      <alignment horizontal="distributed" vertical="top"/>
    </xf>
    <xf numFmtId="0" fontId="0" fillId="0" borderId="114" xfId="0" applyBorder="1" applyAlignment="1">
      <alignment horizontal="distributed" vertical="center" indent="1"/>
    </xf>
    <xf numFmtId="0" fontId="0" fillId="0" borderId="244" xfId="0" applyBorder="1" applyAlignment="1">
      <alignment horizontal="distributed" vertical="center" indent="1"/>
    </xf>
    <xf numFmtId="0" fontId="0" fillId="0" borderId="17" xfId="0" applyBorder="1" applyAlignment="1">
      <alignment horizontal="distributed" vertical="center" indent="1"/>
    </xf>
    <xf numFmtId="0" fontId="0" fillId="0" borderId="4" xfId="0" applyBorder="1" applyAlignment="1">
      <alignment horizontal="distributed" vertical="center" indent="1"/>
    </xf>
    <xf numFmtId="0" fontId="0" fillId="0" borderId="2" xfId="0" applyBorder="1" applyAlignment="1">
      <alignment horizontal="distributed" vertical="center" indent="1"/>
    </xf>
    <xf numFmtId="0" fontId="101" fillId="0" borderId="0" xfId="3" applyNumberFormat="1" applyFont="1" applyFill="1" applyBorder="1" applyAlignment="1">
      <alignment horizontal="center" vertical="center" textRotation="255" wrapText="1"/>
    </xf>
    <xf numFmtId="0" fontId="6" fillId="0" borderId="0" xfId="3" applyNumberFormat="1" applyFont="1" applyFill="1" applyBorder="1" applyAlignment="1">
      <alignment horizontal="center" textRotation="255"/>
    </xf>
    <xf numFmtId="0" fontId="6" fillId="0" borderId="0" xfId="3" applyNumberFormat="1" applyFont="1" applyFill="1" applyBorder="1" applyAlignment="1">
      <alignment vertical="top" textRotation="255"/>
    </xf>
    <xf numFmtId="0" fontId="33" fillId="0" borderId="0" xfId="3" applyNumberFormat="1" applyFont="1" applyFill="1" applyBorder="1" applyAlignment="1">
      <alignment horizontal="distributed" vertical="center"/>
    </xf>
    <xf numFmtId="0" fontId="34" fillId="0" borderId="244" xfId="3" applyNumberFormat="1" applyFont="1" applyFill="1" applyBorder="1" applyAlignment="1">
      <alignment horizontal="center" vertical="center"/>
    </xf>
    <xf numFmtId="0" fontId="34" fillId="0" borderId="2" xfId="3" applyNumberFormat="1" applyFont="1" applyFill="1" applyBorder="1" applyAlignment="1">
      <alignment horizontal="center" vertical="center"/>
    </xf>
    <xf numFmtId="0" fontId="33" fillId="0" borderId="114" xfId="3" applyNumberFormat="1" applyFont="1" applyFill="1" applyBorder="1" applyAlignment="1">
      <alignment horizontal="distributed"/>
    </xf>
    <xf numFmtId="38" fontId="22" fillId="6" borderId="259" xfId="2" applyFont="1" applyFill="1" applyBorder="1" applyAlignment="1" applyProtection="1">
      <alignment vertical="center" shrinkToFit="1"/>
    </xf>
    <xf numFmtId="38" fontId="22" fillId="6" borderId="258" xfId="2" applyFont="1" applyFill="1" applyBorder="1" applyAlignment="1" applyProtection="1">
      <alignment vertical="center" shrinkToFit="1"/>
    </xf>
    <xf numFmtId="38" fontId="22" fillId="6" borderId="260" xfId="2" applyFont="1" applyFill="1" applyBorder="1" applyAlignment="1" applyProtection="1">
      <alignment horizontal="right" vertical="center" shrinkToFit="1"/>
    </xf>
    <xf numFmtId="38" fontId="22" fillId="6" borderId="262" xfId="2" applyFont="1" applyFill="1" applyBorder="1" applyAlignment="1" applyProtection="1">
      <alignment horizontal="right" vertical="center" shrinkToFit="1"/>
    </xf>
    <xf numFmtId="38" fontId="22" fillId="6" borderId="246" xfId="2" applyFont="1" applyFill="1" applyBorder="1" applyAlignment="1" applyProtection="1">
      <alignment horizontal="right" vertical="center" shrinkToFit="1"/>
    </xf>
    <xf numFmtId="0" fontId="13" fillId="0" borderId="51" xfId="3" applyNumberFormat="1" applyFont="1" applyBorder="1" applyAlignment="1">
      <alignment horizontal="center" vertical="center" wrapText="1"/>
    </xf>
    <xf numFmtId="0" fontId="13" fillId="0" borderId="39" xfId="3" applyNumberFormat="1" applyFont="1" applyBorder="1" applyAlignment="1">
      <alignment horizontal="center" vertical="center"/>
    </xf>
    <xf numFmtId="0" fontId="13" fillId="0" borderId="0" xfId="3" applyNumberFormat="1" applyFont="1" applyFill="1" applyBorder="1" applyAlignment="1">
      <alignment vertical="center"/>
    </xf>
    <xf numFmtId="0" fontId="13" fillId="0" borderId="0" xfId="3" applyNumberFormat="1" applyFont="1" applyFill="1" applyBorder="1" applyAlignment="1">
      <alignment horizontal="right" vertical="center"/>
    </xf>
    <xf numFmtId="0" fontId="8" fillId="0" borderId="0" xfId="3" applyNumberFormat="1" applyFont="1" applyFill="1" applyBorder="1" applyAlignment="1">
      <alignment vertical="center"/>
    </xf>
    <xf numFmtId="0" fontId="6" fillId="0" borderId="258" xfId="3" applyNumberFormat="1" applyFont="1" applyFill="1" applyBorder="1" applyAlignment="1" applyProtection="1">
      <alignment horizontal="center" vertical="top"/>
    </xf>
    <xf numFmtId="0" fontId="6" fillId="0" borderId="257" xfId="3" applyNumberFormat="1" applyFont="1" applyFill="1" applyBorder="1" applyAlignment="1" applyProtection="1">
      <alignment horizontal="center" vertical="top"/>
    </xf>
    <xf numFmtId="0" fontId="33" fillId="0" borderId="4" xfId="3" applyNumberFormat="1" applyFont="1" applyFill="1" applyBorder="1" applyAlignment="1">
      <alignment horizontal="distributed" vertical="top"/>
    </xf>
    <xf numFmtId="0" fontId="34" fillId="0" borderId="18" xfId="3" applyNumberFormat="1" applyFont="1" applyFill="1" applyBorder="1" applyAlignment="1">
      <alignment horizontal="right" vertical="center"/>
    </xf>
    <xf numFmtId="0" fontId="34" fillId="0" borderId="0" xfId="3" applyNumberFormat="1" applyFont="1" applyFill="1" applyBorder="1" applyAlignment="1">
      <alignment horizontal="right" vertical="center"/>
    </xf>
    <xf numFmtId="0" fontId="10" fillId="0" borderId="0" xfId="3" applyNumberFormat="1" applyFont="1" applyFill="1" applyBorder="1" applyAlignment="1">
      <alignment horizontal="center" vertical="center"/>
    </xf>
    <xf numFmtId="0" fontId="6" fillId="0" borderId="0" xfId="3" applyNumberFormat="1" applyFont="1" applyFill="1" applyBorder="1" applyAlignment="1">
      <alignment horizontal="distributed" vertical="center"/>
    </xf>
    <xf numFmtId="0" fontId="6" fillId="0" borderId="0" xfId="3" applyNumberFormat="1" applyFont="1" applyFill="1" applyBorder="1" applyAlignment="1">
      <alignment horizontal="center" vertical="center" wrapText="1"/>
    </xf>
    <xf numFmtId="0" fontId="33" fillId="0" borderId="0" xfId="3" applyNumberFormat="1" applyFont="1" applyFill="1" applyBorder="1" applyAlignment="1">
      <alignment horizontal="distributed"/>
    </xf>
    <xf numFmtId="0" fontId="61" fillId="0" borderId="114" xfId="3" applyNumberFormat="1" applyFont="1" applyFill="1" applyBorder="1" applyAlignment="1">
      <alignment vertical="top"/>
    </xf>
    <xf numFmtId="0" fontId="61" fillId="0" borderId="0" xfId="3" applyNumberFormat="1" applyFont="1" applyFill="1" applyBorder="1" applyAlignment="1">
      <alignment vertical="top"/>
    </xf>
    <xf numFmtId="49" fontId="35" fillId="7" borderId="259" xfId="3" applyNumberFormat="1" applyFont="1" applyFill="1" applyBorder="1" applyAlignment="1" applyProtection="1">
      <alignment horizontal="center" vertical="center" shrinkToFit="1"/>
      <protection locked="0"/>
    </xf>
    <xf numFmtId="49" fontId="35" fillId="7" borderId="257" xfId="3" applyNumberFormat="1" applyFont="1" applyFill="1" applyBorder="1" applyAlignment="1" applyProtection="1">
      <alignment horizontal="center" vertical="center" shrinkToFit="1"/>
      <protection locked="0"/>
    </xf>
    <xf numFmtId="0" fontId="33" fillId="0" borderId="113" xfId="3" applyNumberFormat="1" applyFont="1" applyFill="1" applyBorder="1" applyAlignment="1">
      <alignment horizontal="distributed" vertical="top"/>
    </xf>
    <xf numFmtId="0" fontId="6" fillId="0" borderId="257" xfId="3" applyNumberFormat="1" applyFont="1" applyFill="1" applyBorder="1" applyAlignment="1" applyProtection="1">
      <alignment horizontal="center" vertical="top" wrapText="1"/>
    </xf>
    <xf numFmtId="0" fontId="8" fillId="0" borderId="223" xfId="3" applyNumberFormat="1" applyFont="1" applyFill="1" applyBorder="1" applyAlignment="1">
      <alignment horizontal="distributed" vertical="center" indent="1"/>
    </xf>
    <xf numFmtId="0" fontId="8" fillId="0" borderId="264" xfId="3" applyNumberFormat="1" applyFont="1" applyFill="1" applyBorder="1" applyAlignment="1">
      <alignment horizontal="distributed" vertical="center" indent="1"/>
    </xf>
    <xf numFmtId="0" fontId="8" fillId="0" borderId="113" xfId="3" applyNumberFormat="1" applyFont="1" applyFill="1" applyBorder="1" applyAlignment="1">
      <alignment horizontal="distributed" vertical="center" indent="1"/>
    </xf>
    <xf numFmtId="0" fontId="8" fillId="0" borderId="263" xfId="3" applyNumberFormat="1" applyFont="1" applyFill="1" applyBorder="1" applyAlignment="1">
      <alignment horizontal="distributed" vertical="center" indent="1"/>
    </xf>
    <xf numFmtId="0" fontId="10" fillId="0" borderId="0" xfId="3" applyNumberFormat="1" applyFont="1" applyFill="1" applyBorder="1" applyAlignment="1">
      <alignment horizontal="right" vertical="center"/>
    </xf>
    <xf numFmtId="0" fontId="6" fillId="0" borderId="113" xfId="3" applyNumberFormat="1" applyFont="1" applyFill="1" applyBorder="1" applyAlignment="1">
      <alignment horizontal="distributed" vertical="center" wrapText="1" indent="1"/>
    </xf>
    <xf numFmtId="0" fontId="34" fillId="0" borderId="223" xfId="3" applyNumberFormat="1" applyFont="1" applyFill="1" applyBorder="1" applyAlignment="1">
      <alignment horizontal="center" vertical="center"/>
    </xf>
    <xf numFmtId="0" fontId="34" fillId="0" borderId="263" xfId="3" applyNumberFormat="1" applyFont="1" applyFill="1" applyBorder="1" applyAlignment="1">
      <alignment horizontal="center" vertical="center"/>
    </xf>
    <xf numFmtId="0" fontId="6" fillId="0" borderId="5" xfId="3" applyNumberFormat="1" applyFont="1" applyFill="1" applyBorder="1" applyAlignment="1">
      <alignment horizontal="distributed" vertical="distributed" wrapText="1" indent="1"/>
    </xf>
    <xf numFmtId="0" fontId="21" fillId="6" borderId="222" xfId="3" applyNumberFormat="1" applyFont="1" applyFill="1" applyBorder="1" applyAlignment="1" applyProtection="1">
      <alignment vertical="center" shrinkToFit="1"/>
    </xf>
    <xf numFmtId="0" fontId="21" fillId="6" borderId="114" xfId="3" applyNumberFormat="1" applyFont="1" applyFill="1" applyBorder="1" applyAlignment="1" applyProtection="1">
      <alignment vertical="center" shrinkToFit="1"/>
    </xf>
    <xf numFmtId="0" fontId="21" fillId="6" borderId="264" xfId="3" applyNumberFormat="1" applyFont="1" applyFill="1" applyBorder="1" applyAlignment="1" applyProtection="1">
      <alignment vertical="center" shrinkToFit="1"/>
    </xf>
    <xf numFmtId="0" fontId="21" fillId="6" borderId="113" xfId="3" applyNumberFormat="1" applyFont="1" applyFill="1" applyBorder="1" applyAlignment="1" applyProtection="1">
      <alignment vertical="center" shrinkToFit="1"/>
    </xf>
    <xf numFmtId="0" fontId="8" fillId="0" borderId="18" xfId="3" applyNumberFormat="1" applyFont="1" applyFill="1" applyBorder="1" applyAlignment="1">
      <alignment vertical="center"/>
    </xf>
    <xf numFmtId="0" fontId="8" fillId="0" borderId="259" xfId="3" applyNumberFormat="1" applyFont="1" applyFill="1" applyBorder="1" applyAlignment="1">
      <alignment horizontal="distributed" vertical="center" wrapText="1"/>
    </xf>
    <xf numFmtId="0" fontId="8" fillId="0" borderId="258" xfId="3" applyNumberFormat="1" applyFont="1" applyFill="1" applyBorder="1" applyAlignment="1">
      <alignment horizontal="distributed" vertical="center"/>
    </xf>
    <xf numFmtId="0" fontId="8" fillId="0" borderId="259" xfId="3" applyNumberFormat="1" applyFont="1" applyFill="1" applyBorder="1" applyAlignment="1">
      <alignment horizontal="distributed" vertical="center"/>
    </xf>
    <xf numFmtId="0" fontId="101" fillId="0" borderId="0" xfId="3" applyNumberFormat="1" applyFont="1" applyFill="1" applyBorder="1" applyAlignment="1">
      <alignment horizontal="center" vertical="center" wrapText="1"/>
    </xf>
    <xf numFmtId="0" fontId="8" fillId="0" borderId="206" xfId="0" applyFont="1" applyBorder="1" applyAlignment="1">
      <alignment horizontal="distributed" vertical="center"/>
    </xf>
    <xf numFmtId="0" fontId="8" fillId="0" borderId="213" xfId="0" applyFont="1" applyBorder="1" applyAlignment="1">
      <alignment horizontal="distributed" vertical="center"/>
    </xf>
    <xf numFmtId="0" fontId="6" fillId="7" borderId="267" xfId="0" applyFont="1" applyFill="1" applyBorder="1" applyAlignment="1" applyProtection="1">
      <alignment horizontal="center" vertical="center" wrapText="1"/>
      <protection locked="0"/>
    </xf>
    <xf numFmtId="0" fontId="6" fillId="7" borderId="267" xfId="0" applyFont="1" applyFill="1" applyBorder="1" applyAlignment="1" applyProtection="1">
      <alignment horizontal="center" vertical="center"/>
      <protection locked="0"/>
    </xf>
    <xf numFmtId="0" fontId="6" fillId="7" borderId="266" xfId="0" applyFont="1" applyFill="1" applyBorder="1" applyAlignment="1" applyProtection="1">
      <alignment horizontal="center" vertical="center"/>
      <protection locked="0"/>
    </xf>
    <xf numFmtId="0" fontId="6" fillId="0" borderId="0" xfId="4" applyNumberFormat="1" applyFont="1" applyBorder="1" applyAlignment="1">
      <alignment vertical="distributed" textRotation="255"/>
    </xf>
    <xf numFmtId="0" fontId="6" fillId="0" borderId="0" xfId="4" applyNumberFormat="1" applyFont="1" applyBorder="1" applyAlignment="1">
      <alignment vertical="top" textRotation="255"/>
    </xf>
    <xf numFmtId="49" fontId="6" fillId="16" borderId="114" xfId="0" applyNumberFormat="1" applyFont="1" applyFill="1" applyBorder="1" applyAlignment="1" applyProtection="1">
      <alignment horizontal="center" vertical="center"/>
      <protection locked="0"/>
    </xf>
    <xf numFmtId="49" fontId="6" fillId="16" borderId="223" xfId="0" applyNumberFormat="1" applyFont="1" applyFill="1" applyBorder="1" applyAlignment="1" applyProtection="1">
      <alignment horizontal="center" vertical="center"/>
      <protection locked="0"/>
    </xf>
    <xf numFmtId="49" fontId="6" fillId="16" borderId="113" xfId="0" applyNumberFormat="1" applyFont="1" applyFill="1" applyBorder="1" applyAlignment="1" applyProtection="1">
      <alignment horizontal="center" vertical="center"/>
      <protection locked="0"/>
    </xf>
    <xf numFmtId="49" fontId="6" fillId="16" borderId="263" xfId="0" applyNumberFormat="1" applyFont="1" applyFill="1" applyBorder="1" applyAlignment="1" applyProtection="1">
      <alignment horizontal="center" vertical="center"/>
      <protection locked="0"/>
    </xf>
    <xf numFmtId="38" fontId="34" fillId="11" borderId="114" xfId="2" applyFont="1" applyFill="1" applyBorder="1" applyAlignment="1" applyProtection="1">
      <alignment horizontal="right" vertical="center" shrinkToFit="1"/>
      <protection locked="0"/>
    </xf>
    <xf numFmtId="38" fontId="34" fillId="11" borderId="113" xfId="2" applyFont="1" applyFill="1" applyBorder="1" applyAlignment="1" applyProtection="1">
      <alignment horizontal="right" vertical="center" shrinkToFit="1"/>
      <protection locked="0"/>
    </xf>
    <xf numFmtId="38" fontId="34" fillId="11" borderId="32" xfId="2" applyFont="1" applyFill="1" applyBorder="1" applyAlignment="1" applyProtection="1">
      <alignment horizontal="right" vertical="center" shrinkToFit="1"/>
      <protection locked="0"/>
    </xf>
    <xf numFmtId="38" fontId="34" fillId="11" borderId="206" xfId="2" applyFont="1" applyFill="1" applyBorder="1" applyAlignment="1" applyProtection="1">
      <alignment horizontal="right" vertical="center" shrinkToFit="1"/>
      <protection locked="0"/>
    </xf>
    <xf numFmtId="192" fontId="34" fillId="11" borderId="32" xfId="0" applyNumberFormat="1" applyFont="1" applyFill="1" applyBorder="1" applyAlignment="1" applyProtection="1">
      <alignment horizontal="right" vertical="center" shrinkToFit="1"/>
      <protection locked="0"/>
    </xf>
    <xf numFmtId="192" fontId="34" fillId="11" borderId="206" xfId="0" applyNumberFormat="1" applyFont="1" applyFill="1" applyBorder="1" applyAlignment="1" applyProtection="1">
      <alignment horizontal="right" vertical="center" shrinkToFit="1"/>
      <protection locked="0"/>
    </xf>
    <xf numFmtId="0" fontId="0" fillId="0" borderId="113" xfId="0" applyBorder="1" applyAlignment="1">
      <alignment horizontal="center" vertical="center"/>
    </xf>
    <xf numFmtId="49" fontId="6" fillId="16" borderId="223" xfId="0" applyNumberFormat="1" applyFont="1" applyFill="1" applyBorder="1" applyAlignment="1" applyProtection="1">
      <alignment horizontal="center" vertical="center" shrinkToFit="1"/>
      <protection locked="0"/>
    </xf>
    <xf numFmtId="49" fontId="6" fillId="16" borderId="267" xfId="0" applyNumberFormat="1" applyFont="1" applyFill="1" applyBorder="1" applyAlignment="1" applyProtection="1">
      <alignment horizontal="center" vertical="center" shrinkToFit="1"/>
      <protection locked="0"/>
    </xf>
    <xf numFmtId="49" fontId="6" fillId="16" borderId="263" xfId="0" applyNumberFormat="1" applyFont="1" applyFill="1" applyBorder="1" applyAlignment="1" applyProtection="1">
      <alignment horizontal="center" vertical="center" shrinkToFit="1"/>
      <protection locked="0"/>
    </xf>
    <xf numFmtId="49" fontId="6" fillId="16" borderId="266" xfId="0" applyNumberFormat="1" applyFont="1" applyFill="1" applyBorder="1" applyAlignment="1" applyProtection="1">
      <alignment horizontal="center" vertical="center" shrinkToFit="1"/>
      <protection locked="0"/>
    </xf>
    <xf numFmtId="0" fontId="6" fillId="7" borderId="267" xfId="0" applyFont="1" applyFill="1" applyBorder="1" applyAlignment="1" applyProtection="1">
      <alignment horizontal="center" vertical="center" shrinkToFit="1"/>
      <protection locked="0"/>
    </xf>
    <xf numFmtId="0" fontId="6" fillId="7" borderId="266" xfId="0" applyFont="1" applyFill="1" applyBorder="1" applyAlignment="1" applyProtection="1">
      <alignment horizontal="center" vertical="center" shrinkToFit="1"/>
      <protection locked="0"/>
    </xf>
    <xf numFmtId="49" fontId="8" fillId="7" borderId="267" xfId="0" applyNumberFormat="1" applyFont="1" applyFill="1" applyBorder="1" applyAlignment="1" applyProtection="1">
      <alignment horizontal="left" vertical="center" wrapText="1"/>
      <protection locked="0"/>
    </xf>
    <xf numFmtId="49" fontId="8" fillId="7" borderId="266" xfId="0" applyNumberFormat="1" applyFont="1" applyFill="1" applyBorder="1" applyAlignment="1" applyProtection="1">
      <alignment horizontal="left" vertical="center" wrapText="1"/>
      <protection locked="0"/>
    </xf>
    <xf numFmtId="49" fontId="8" fillId="7" borderId="71" xfId="0" applyNumberFormat="1" applyFont="1" applyFill="1" applyBorder="1" applyAlignment="1" applyProtection="1">
      <alignment horizontal="left" vertical="center" wrapText="1"/>
      <protection locked="0"/>
    </xf>
    <xf numFmtId="2" fontId="34" fillId="11" borderId="32" xfId="0" applyNumberFormat="1" applyFont="1" applyFill="1" applyBorder="1" applyAlignment="1" applyProtection="1">
      <alignment horizontal="right" vertical="center" shrinkToFit="1"/>
      <protection locked="0"/>
    </xf>
    <xf numFmtId="2" fontId="34" fillId="11" borderId="206" xfId="0" applyNumberFormat="1" applyFont="1" applyFill="1" applyBorder="1" applyAlignment="1" applyProtection="1">
      <alignment horizontal="right" vertical="center" shrinkToFit="1"/>
      <protection locked="0"/>
    </xf>
    <xf numFmtId="38" fontId="34" fillId="11" borderId="222" xfId="2" applyFont="1" applyFill="1" applyBorder="1" applyAlignment="1" applyProtection="1">
      <alignment horizontal="right" vertical="center" shrinkToFit="1"/>
      <protection locked="0"/>
    </xf>
    <xf numFmtId="38" fontId="34" fillId="11" borderId="264" xfId="2" applyFont="1" applyFill="1" applyBorder="1" applyAlignment="1" applyProtection="1">
      <alignment horizontal="right" vertical="center" shrinkToFit="1"/>
      <protection locked="0"/>
    </xf>
    <xf numFmtId="0" fontId="8" fillId="0" borderId="114" xfId="0" applyFont="1" applyBorder="1" applyAlignment="1">
      <alignment horizontal="center" vertical="center"/>
    </xf>
    <xf numFmtId="0" fontId="20" fillId="0" borderId="0" xfId="4" applyNumberFormat="1" applyFont="1">
      <alignment vertical="center"/>
    </xf>
    <xf numFmtId="0" fontId="20" fillId="0" borderId="0" xfId="4" applyNumberFormat="1" applyFont="1" applyAlignment="1">
      <alignment horizontal="right" vertical="center"/>
    </xf>
    <xf numFmtId="38" fontId="34" fillId="17" borderId="32" xfId="2" applyFont="1" applyFill="1" applyBorder="1" applyAlignment="1" applyProtection="1">
      <alignment horizontal="right" vertical="center"/>
    </xf>
    <xf numFmtId="38" fontId="34" fillId="17" borderId="206" xfId="2" applyFont="1" applyFill="1" applyBorder="1" applyAlignment="1" applyProtection="1">
      <alignment horizontal="right" vertical="center"/>
    </xf>
    <xf numFmtId="0" fontId="0" fillId="0" borderId="206" xfId="0" applyBorder="1" applyAlignment="1">
      <alignment horizontal="center" vertical="center"/>
    </xf>
    <xf numFmtId="0" fontId="0" fillId="0" borderId="213" xfId="0" applyBorder="1" applyAlignment="1">
      <alignment horizontal="center" vertical="center"/>
    </xf>
    <xf numFmtId="0" fontId="8" fillId="0" borderId="56" xfId="0" applyFont="1" applyBorder="1" applyAlignment="1">
      <alignment horizontal="distributed" vertical="center" wrapText="1"/>
    </xf>
    <xf numFmtId="0" fontId="8" fillId="0" borderId="56" xfId="0" applyFont="1" applyBorder="1" applyAlignment="1">
      <alignment horizontal="distributed" vertical="center"/>
    </xf>
    <xf numFmtId="38" fontId="34" fillId="17" borderId="262" xfId="2" applyFont="1" applyFill="1" applyBorder="1" applyAlignment="1">
      <alignment vertical="center"/>
    </xf>
    <xf numFmtId="38" fontId="34" fillId="17" borderId="265" xfId="2" applyFont="1" applyFill="1" applyBorder="1" applyAlignment="1">
      <alignment vertical="center"/>
    </xf>
    <xf numFmtId="38" fontId="34" fillId="17" borderId="271" xfId="0" applyNumberFormat="1" applyFont="1" applyFill="1" applyBorder="1" applyAlignment="1">
      <alignment vertical="center"/>
    </xf>
    <xf numFmtId="0" fontId="34" fillId="17" borderId="206" xfId="0" applyFont="1" applyFill="1" applyBorder="1" applyAlignment="1">
      <alignment vertical="center"/>
    </xf>
    <xf numFmtId="38" fontId="34" fillId="17" borderId="32" xfId="0" applyNumberFormat="1" applyFont="1" applyFill="1" applyBorder="1" applyAlignment="1">
      <alignment vertical="center"/>
    </xf>
    <xf numFmtId="0" fontId="6" fillId="17" borderId="32" xfId="0" applyFont="1" applyFill="1" applyBorder="1" applyAlignment="1">
      <alignment horizontal="center" vertical="center"/>
    </xf>
    <xf numFmtId="0" fontId="6" fillId="17" borderId="206" xfId="0" applyFont="1" applyFill="1" applyBorder="1" applyAlignment="1">
      <alignment horizontal="center" vertical="center"/>
    </xf>
    <xf numFmtId="0" fontId="6" fillId="17" borderId="213" xfId="0" applyFont="1" applyFill="1" applyBorder="1" applyAlignment="1">
      <alignment horizontal="center" vertical="center"/>
    </xf>
    <xf numFmtId="0" fontId="6" fillId="17" borderId="71" xfId="0" applyFont="1" applyFill="1" applyBorder="1" applyAlignment="1">
      <alignment horizontal="center" vertical="center"/>
    </xf>
    <xf numFmtId="0" fontId="6" fillId="17" borderId="264" xfId="0" applyFont="1" applyFill="1" applyBorder="1" applyAlignment="1">
      <alignment horizontal="center" vertical="center"/>
    </xf>
    <xf numFmtId="38" fontId="34" fillId="17" borderId="271" xfId="2" applyFont="1" applyFill="1" applyBorder="1" applyAlignment="1" applyProtection="1">
      <alignment horizontal="right" vertical="center"/>
    </xf>
    <xf numFmtId="0" fontId="8" fillId="0" borderId="206" xfId="0" applyFont="1" applyBorder="1" applyAlignment="1">
      <alignment horizontal="center" vertical="top"/>
    </xf>
    <xf numFmtId="0" fontId="8" fillId="0" borderId="213" xfId="0" applyFont="1" applyBorder="1" applyAlignment="1">
      <alignment horizontal="center" vertical="top"/>
    </xf>
    <xf numFmtId="0" fontId="6" fillId="0" borderId="223" xfId="0" applyFont="1" applyBorder="1" applyAlignment="1">
      <alignment horizontal="center" vertical="distributed" textRotation="255" indent="2"/>
    </xf>
    <xf numFmtId="0" fontId="6" fillId="0" borderId="5" xfId="0" applyFont="1" applyBorder="1" applyAlignment="1">
      <alignment horizontal="center" vertical="distributed" textRotation="255" indent="2"/>
    </xf>
    <xf numFmtId="0" fontId="6" fillId="0" borderId="263" xfId="0" applyFont="1" applyBorder="1" applyAlignment="1">
      <alignment horizontal="center" vertical="distributed" textRotation="255" indent="2"/>
    </xf>
    <xf numFmtId="0" fontId="13" fillId="0" borderId="264" xfId="0" applyFont="1" applyBorder="1" applyAlignment="1">
      <alignment horizontal="center" vertical="center"/>
    </xf>
    <xf numFmtId="0" fontId="13" fillId="0" borderId="113" xfId="0" applyFont="1" applyBorder="1" applyAlignment="1">
      <alignment horizontal="center" vertical="center"/>
    </xf>
    <xf numFmtId="0" fontId="13" fillId="0" borderId="270" xfId="0" applyFont="1" applyBorder="1" applyAlignment="1">
      <alignment horizontal="center" vertical="center"/>
    </xf>
    <xf numFmtId="0" fontId="6" fillId="0" borderId="31" xfId="0" applyFont="1" applyBorder="1" applyAlignment="1">
      <alignment horizontal="center" vertical="center"/>
    </xf>
    <xf numFmtId="0" fontId="6" fillId="0" borderId="112" xfId="0" applyFont="1" applyBorder="1" applyAlignment="1">
      <alignment horizontal="center" vertical="center"/>
    </xf>
    <xf numFmtId="0" fontId="6" fillId="0" borderId="117" xfId="0" applyFont="1" applyBorder="1" applyAlignment="1">
      <alignment horizontal="center" vertical="center"/>
    </xf>
    <xf numFmtId="0" fontId="6" fillId="17" borderId="273" xfId="0" applyFont="1" applyFill="1" applyBorder="1" applyAlignment="1">
      <alignment horizontal="center" vertical="center"/>
    </xf>
    <xf numFmtId="0" fontId="6" fillId="17" borderId="113" xfId="0" applyFont="1" applyFill="1" applyBorder="1" applyAlignment="1">
      <alignment horizontal="center" vertical="center"/>
    </xf>
    <xf numFmtId="0" fontId="6" fillId="17" borderId="263" xfId="0" applyFont="1" applyFill="1" applyBorder="1" applyAlignment="1">
      <alignment horizontal="center" vertical="center"/>
    </xf>
    <xf numFmtId="0" fontId="6" fillId="16" borderId="223" xfId="0" applyFont="1" applyFill="1" applyBorder="1" applyAlignment="1" applyProtection="1">
      <alignment horizontal="center" vertical="center" wrapText="1"/>
      <protection locked="0"/>
    </xf>
    <xf numFmtId="0" fontId="6" fillId="16" borderId="263" xfId="0" applyFont="1" applyFill="1" applyBorder="1" applyAlignment="1" applyProtection="1">
      <alignment horizontal="center" vertical="center"/>
      <protection locked="0"/>
    </xf>
    <xf numFmtId="0" fontId="31" fillId="0" borderId="18" xfId="4" applyNumberFormat="1" applyFont="1" applyBorder="1" applyAlignment="1">
      <alignment horizontal="center" vertical="center"/>
    </xf>
    <xf numFmtId="0" fontId="8" fillId="0" borderId="0" xfId="4" applyNumberFormat="1" applyFont="1" applyBorder="1" applyAlignment="1">
      <alignment horizontal="left" vertical="center" wrapText="1"/>
    </xf>
    <xf numFmtId="0" fontId="8" fillId="0" borderId="0" xfId="4" applyNumberFormat="1" applyFont="1" applyBorder="1" applyAlignment="1">
      <alignment horizontal="left" vertical="center"/>
    </xf>
    <xf numFmtId="191" fontId="34" fillId="11" borderId="222" xfId="2" applyNumberFormat="1" applyFont="1" applyFill="1" applyBorder="1" applyAlignment="1" applyProtection="1">
      <alignment horizontal="right" vertical="center" shrinkToFit="1"/>
      <protection locked="0"/>
    </xf>
    <xf numFmtId="191" fontId="34" fillId="11" borderId="114" xfId="2" applyNumberFormat="1" applyFont="1" applyFill="1" applyBorder="1" applyAlignment="1" applyProtection="1">
      <alignment horizontal="right" vertical="center" shrinkToFit="1"/>
      <protection locked="0"/>
    </xf>
    <xf numFmtId="191" fontId="34" fillId="11" borderId="264" xfId="2" applyNumberFormat="1" applyFont="1" applyFill="1" applyBorder="1" applyAlignment="1" applyProtection="1">
      <alignment horizontal="right" vertical="center" shrinkToFit="1"/>
      <protection locked="0"/>
    </xf>
    <xf numFmtId="191" fontId="34" fillId="11" borderId="113" xfId="2" applyNumberFormat="1" applyFont="1" applyFill="1" applyBorder="1" applyAlignment="1" applyProtection="1">
      <alignment horizontal="right" vertical="center" shrinkToFit="1"/>
      <protection locked="0"/>
    </xf>
    <xf numFmtId="190" fontId="34" fillId="11" borderId="222" xfId="2" applyNumberFormat="1" applyFont="1" applyFill="1" applyBorder="1" applyAlignment="1" applyProtection="1">
      <alignment horizontal="right" vertical="center" shrinkToFit="1"/>
      <protection locked="0"/>
    </xf>
    <xf numFmtId="190" fontId="34" fillId="11" borderId="114" xfId="2" applyNumberFormat="1" applyFont="1" applyFill="1" applyBorder="1" applyAlignment="1" applyProtection="1">
      <alignment horizontal="right" vertical="center" shrinkToFit="1"/>
      <protection locked="0"/>
    </xf>
    <xf numFmtId="190" fontId="34" fillId="11" borderId="264" xfId="2" applyNumberFormat="1" applyFont="1" applyFill="1" applyBorder="1" applyAlignment="1" applyProtection="1">
      <alignment horizontal="right" vertical="center" shrinkToFit="1"/>
      <protection locked="0"/>
    </xf>
    <xf numFmtId="190" fontId="34" fillId="11" borderId="113" xfId="2" applyNumberFormat="1" applyFont="1" applyFill="1" applyBorder="1" applyAlignment="1" applyProtection="1">
      <alignment horizontal="right" vertical="center" shrinkToFit="1"/>
      <protection locked="0"/>
    </xf>
    <xf numFmtId="0" fontId="8" fillId="0" borderId="56" xfId="0" applyFont="1" applyBorder="1" applyAlignment="1">
      <alignment horizontal="distributed" vertical="center" indent="1"/>
    </xf>
    <xf numFmtId="0" fontId="8" fillId="0" borderId="32" xfId="0" applyFont="1" applyBorder="1" applyAlignment="1">
      <alignment horizontal="distributed" vertical="center" indent="1"/>
    </xf>
    <xf numFmtId="0" fontId="8" fillId="0" borderId="114" xfId="0" applyFont="1" applyBorder="1" applyAlignment="1">
      <alignment horizontal="center" vertical="center" wrapText="1"/>
    </xf>
    <xf numFmtId="0" fontId="8" fillId="0" borderId="223"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263" xfId="0" applyFont="1" applyBorder="1" applyAlignment="1">
      <alignment horizontal="center" vertical="center" wrapText="1"/>
    </xf>
    <xf numFmtId="0" fontId="8" fillId="0" borderId="56" xfId="0" applyFont="1" applyBorder="1" applyAlignment="1">
      <alignment horizontal="distributed" vertical="center" wrapText="1" indent="1"/>
    </xf>
    <xf numFmtId="0" fontId="8" fillId="0" borderId="222" xfId="0" applyFont="1" applyBorder="1" applyAlignment="1">
      <alignment horizontal="distributed" vertical="center" wrapText="1" indent="1"/>
    </xf>
    <xf numFmtId="0" fontId="8" fillId="0" borderId="114" xfId="0" applyFont="1" applyBorder="1" applyAlignment="1">
      <alignment horizontal="distributed" vertical="center" wrapText="1" indent="1"/>
    </xf>
    <xf numFmtId="0" fontId="8" fillId="0" borderId="223" xfId="0" applyFont="1" applyBorder="1" applyAlignment="1">
      <alignment horizontal="distributed" vertical="center" wrapText="1" indent="1"/>
    </xf>
    <xf numFmtId="0" fontId="8" fillId="0" borderId="264" xfId="0" applyFont="1" applyBorder="1" applyAlignment="1">
      <alignment horizontal="distributed" vertical="center" wrapText="1" indent="1"/>
    </xf>
    <xf numFmtId="0" fontId="8" fillId="0" borderId="113" xfId="0" applyFont="1" applyBorder="1" applyAlignment="1">
      <alignment horizontal="distributed" vertical="center" wrapText="1" indent="1"/>
    </xf>
    <xf numFmtId="0" fontId="8" fillId="0" borderId="263" xfId="0" applyFont="1" applyBorder="1" applyAlignment="1">
      <alignment horizontal="distributed" vertical="center" wrapText="1" indent="1"/>
    </xf>
    <xf numFmtId="0" fontId="0" fillId="0" borderId="114" xfId="0" applyBorder="1" applyAlignment="1">
      <alignment horizontal="center" vertical="center"/>
    </xf>
    <xf numFmtId="0" fontId="0" fillId="0" borderId="22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189" fontId="34" fillId="11" borderId="222" xfId="2" applyNumberFormat="1" applyFont="1" applyFill="1" applyBorder="1" applyAlignment="1" applyProtection="1">
      <alignment horizontal="right" vertical="center" shrinkToFit="1"/>
      <protection locked="0"/>
    </xf>
    <xf numFmtId="189" fontId="34" fillId="11" borderId="114" xfId="2" applyNumberFormat="1" applyFont="1" applyFill="1" applyBorder="1" applyAlignment="1" applyProtection="1">
      <alignment horizontal="right" vertical="center" shrinkToFit="1"/>
      <protection locked="0"/>
    </xf>
    <xf numFmtId="189" fontId="34" fillId="11" borderId="264" xfId="2" applyNumberFormat="1" applyFont="1" applyFill="1" applyBorder="1" applyAlignment="1" applyProtection="1">
      <alignment horizontal="right" vertical="center" shrinkToFit="1"/>
      <protection locked="0"/>
    </xf>
    <xf numFmtId="189" fontId="34" fillId="11" borderId="113" xfId="2" applyNumberFormat="1" applyFont="1" applyFill="1" applyBorder="1" applyAlignment="1" applyProtection="1">
      <alignment horizontal="right" vertical="center" shrinkToFit="1"/>
      <protection locked="0"/>
    </xf>
    <xf numFmtId="0" fontId="6" fillId="0" borderId="113" xfId="0" applyFont="1" applyBorder="1" applyAlignment="1">
      <alignment horizontal="distributed" vertical="center" indent="6"/>
    </xf>
    <xf numFmtId="0" fontId="8" fillId="0" borderId="213" xfId="0" applyFont="1" applyBorder="1" applyAlignment="1">
      <alignment horizontal="center" vertical="center"/>
    </xf>
    <xf numFmtId="0" fontId="8" fillId="0" borderId="56" xfId="0" applyFont="1" applyBorder="1" applyAlignment="1">
      <alignment horizontal="center" vertical="center"/>
    </xf>
    <xf numFmtId="0" fontId="14" fillId="17" borderId="222" xfId="0" applyFont="1" applyFill="1" applyBorder="1" applyAlignment="1" applyProtection="1">
      <alignment horizontal="center" vertical="center"/>
    </xf>
    <xf numFmtId="0" fontId="14" fillId="17" borderId="114" xfId="0" applyFont="1" applyFill="1" applyBorder="1" applyAlignment="1" applyProtection="1">
      <alignment horizontal="center" vertical="center"/>
    </xf>
    <xf numFmtId="0" fontId="14" fillId="17" borderId="18" xfId="0" applyFont="1" applyFill="1" applyBorder="1" applyAlignment="1" applyProtection="1">
      <alignment horizontal="center" vertical="center"/>
    </xf>
    <xf numFmtId="0" fontId="14" fillId="17" borderId="0" xfId="0" applyFont="1" applyFill="1" applyBorder="1" applyAlignment="1" applyProtection="1">
      <alignment horizontal="center" vertical="center"/>
    </xf>
    <xf numFmtId="0" fontId="153" fillId="0" borderId="114" xfId="0" applyFont="1" applyBorder="1" applyAlignment="1">
      <alignment horizontal="center" vertical="center"/>
    </xf>
    <xf numFmtId="0" fontId="153" fillId="0" borderId="0" xfId="0" applyFont="1" applyBorder="1" applyAlignment="1">
      <alignment horizontal="center" vertical="center"/>
    </xf>
    <xf numFmtId="0" fontId="0" fillId="0" borderId="113" xfId="0" applyBorder="1" applyAlignment="1">
      <alignment vertical="center"/>
    </xf>
    <xf numFmtId="0" fontId="0" fillId="0" borderId="263" xfId="0" applyBorder="1" applyAlignment="1">
      <alignment vertical="center"/>
    </xf>
    <xf numFmtId="0" fontId="8" fillId="0" borderId="114" xfId="0" applyFont="1" applyBorder="1" applyAlignment="1">
      <alignment horizontal="center" vertical="top"/>
    </xf>
    <xf numFmtId="38" fontId="34" fillId="11" borderId="114" xfId="0" applyNumberFormat="1" applyFont="1" applyFill="1" applyBorder="1" applyAlignment="1" applyProtection="1">
      <alignment horizontal="right" vertical="center" shrinkToFit="1"/>
      <protection locked="0"/>
    </xf>
    <xf numFmtId="0" fontId="34" fillId="11" borderId="113" xfId="0" applyFont="1" applyFill="1" applyBorder="1" applyAlignment="1" applyProtection="1">
      <alignment horizontal="right" vertical="center" shrinkToFit="1"/>
      <protection locked="0"/>
    </xf>
    <xf numFmtId="188" fontId="34" fillId="11" borderId="222" xfId="2" applyNumberFormat="1" applyFont="1" applyFill="1" applyBorder="1" applyAlignment="1" applyProtection="1">
      <alignment horizontal="right" vertical="center" shrinkToFit="1"/>
      <protection locked="0"/>
    </xf>
    <xf numFmtId="188" fontId="34" fillId="11" borderId="114" xfId="2" applyNumberFormat="1" applyFont="1" applyFill="1" applyBorder="1" applyAlignment="1" applyProtection="1">
      <alignment horizontal="right" vertical="center" shrinkToFit="1"/>
      <protection locked="0"/>
    </xf>
    <xf numFmtId="188" fontId="34" fillId="11" borderId="264" xfId="2" applyNumberFormat="1" applyFont="1" applyFill="1" applyBorder="1" applyAlignment="1" applyProtection="1">
      <alignment horizontal="right" vertical="center" shrinkToFit="1"/>
      <protection locked="0"/>
    </xf>
    <xf numFmtId="188" fontId="34" fillId="11" borderId="113" xfId="2" applyNumberFormat="1" applyFont="1" applyFill="1" applyBorder="1" applyAlignment="1" applyProtection="1">
      <alignment horizontal="right" vertical="center" shrinkToFit="1"/>
      <protection locked="0"/>
    </xf>
    <xf numFmtId="0" fontId="8" fillId="0" borderId="223" xfId="0" applyFont="1" applyBorder="1" applyAlignment="1">
      <alignment horizontal="center" vertical="top"/>
    </xf>
    <xf numFmtId="0" fontId="54" fillId="0" borderId="56" xfId="0" applyFont="1" applyBorder="1" applyAlignment="1">
      <alignment horizontal="distributed" vertical="center" wrapText="1"/>
    </xf>
    <xf numFmtId="0" fontId="54" fillId="0" borderId="56" xfId="0" applyFont="1" applyBorder="1" applyAlignment="1">
      <alignment horizontal="distributed" vertical="center"/>
    </xf>
    <xf numFmtId="0" fontId="6" fillId="7" borderId="267" xfId="0" applyFont="1" applyFill="1" applyBorder="1" applyAlignment="1" applyProtection="1">
      <alignment horizontal="center" vertical="center" wrapText="1" shrinkToFit="1"/>
      <protection locked="0"/>
    </xf>
    <xf numFmtId="0" fontId="6" fillId="7" borderId="266" xfId="0" applyFont="1" applyFill="1" applyBorder="1" applyAlignment="1" applyProtection="1">
      <alignment horizontal="center" vertical="center" wrapText="1" shrinkToFit="1"/>
      <protection locked="0"/>
    </xf>
    <xf numFmtId="0" fontId="155" fillId="0" borderId="0" xfId="3" applyNumberFormat="1" applyFont="1" applyFill="1" applyBorder="1" applyAlignment="1">
      <alignment horizontal="center" wrapText="1"/>
    </xf>
    <xf numFmtId="0" fontId="14" fillId="0" borderId="0" xfId="0" applyFont="1" applyAlignment="1">
      <alignment horizontal="distributed" vertical="top"/>
    </xf>
    <xf numFmtId="0" fontId="154" fillId="0" borderId="0" xfId="0" applyFont="1" applyAlignment="1">
      <alignment horizontal="distributed"/>
    </xf>
    <xf numFmtId="0" fontId="154" fillId="0" borderId="113" xfId="0" applyFont="1" applyBorder="1" applyAlignment="1">
      <alignment horizontal="distributed" vertical="center"/>
    </xf>
    <xf numFmtId="0" fontId="6" fillId="0" borderId="114" xfId="0" applyFont="1" applyBorder="1" applyAlignment="1">
      <alignment horizontal="distributed" vertical="center" indent="1"/>
    </xf>
    <xf numFmtId="0" fontId="6" fillId="0" borderId="223" xfId="0" applyFont="1" applyBorder="1" applyAlignment="1">
      <alignment horizontal="distributed" vertical="center" indent="1"/>
    </xf>
    <xf numFmtId="0" fontId="6" fillId="0" borderId="5" xfId="0" applyFont="1" applyBorder="1" applyAlignment="1">
      <alignment horizontal="distributed" vertical="center" indent="1"/>
    </xf>
    <xf numFmtId="0" fontId="6" fillId="0" borderId="259" xfId="0" applyFont="1" applyBorder="1" applyAlignment="1">
      <alignment horizontal="distributed" vertical="center" indent="1"/>
    </xf>
    <xf numFmtId="0" fontId="6" fillId="0" borderId="258" xfId="0" applyFont="1" applyBorder="1" applyAlignment="1">
      <alignment horizontal="distributed" vertical="center" indent="1"/>
    </xf>
    <xf numFmtId="0" fontId="6" fillId="0" borderId="206" xfId="0" applyFont="1" applyBorder="1" applyAlignment="1">
      <alignment horizontal="distributed" vertical="center" indent="1"/>
    </xf>
    <xf numFmtId="0" fontId="6" fillId="0" borderId="257" xfId="0" applyFont="1" applyBorder="1" applyAlignment="1">
      <alignment horizontal="distributed" vertical="center" indent="1"/>
    </xf>
    <xf numFmtId="0" fontId="6" fillId="0" borderId="32" xfId="0" applyFont="1" applyBorder="1" applyAlignment="1">
      <alignment horizontal="distributed" vertical="center" indent="1"/>
    </xf>
    <xf numFmtId="0" fontId="6" fillId="0" borderId="213" xfId="0" applyFont="1" applyBorder="1" applyAlignment="1">
      <alignment horizontal="distributed" vertical="center" indent="1"/>
    </xf>
    <xf numFmtId="0" fontId="100" fillId="0" borderId="0" xfId="0" applyFont="1" applyAlignment="1">
      <alignment horizontal="distributed" vertical="center"/>
    </xf>
    <xf numFmtId="0" fontId="24" fillId="6" borderId="18"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264" xfId="0" applyFont="1" applyFill="1" applyBorder="1" applyAlignment="1">
      <alignment horizontal="center" vertical="center"/>
    </xf>
    <xf numFmtId="0" fontId="24" fillId="6" borderId="113" xfId="0" applyFont="1" applyFill="1" applyBorder="1" applyAlignment="1">
      <alignment horizontal="center" vertical="center"/>
    </xf>
    <xf numFmtId="0" fontId="14" fillId="17" borderId="223" xfId="0" applyFont="1" applyFill="1" applyBorder="1" applyAlignment="1" applyProtection="1">
      <alignment horizontal="center" vertical="center"/>
    </xf>
    <xf numFmtId="0" fontId="14" fillId="17" borderId="5" xfId="0" applyFont="1" applyFill="1" applyBorder="1" applyAlignment="1" applyProtection="1">
      <alignment horizontal="center" vertical="center"/>
    </xf>
    <xf numFmtId="0" fontId="6" fillId="0" borderId="269" xfId="0" applyFont="1" applyBorder="1" applyAlignment="1">
      <alignment horizontal="center" vertical="center"/>
    </xf>
    <xf numFmtId="0" fontId="6" fillId="0" borderId="268" xfId="0" applyFont="1" applyBorder="1" applyAlignment="1">
      <alignment horizontal="center" vertical="center"/>
    </xf>
    <xf numFmtId="0" fontId="6" fillId="0" borderId="59" xfId="0" applyFont="1" applyBorder="1" applyAlignment="1">
      <alignment horizontal="center" vertical="center"/>
    </xf>
    <xf numFmtId="0" fontId="6" fillId="0" borderId="58" xfId="0" applyFont="1" applyBorder="1" applyAlignment="1">
      <alignment horizontal="center" vertical="center"/>
    </xf>
    <xf numFmtId="0" fontId="6" fillId="0" borderId="222" xfId="0" applyFont="1" applyBorder="1" applyAlignment="1">
      <alignment horizontal="distributed" vertical="center" indent="1"/>
    </xf>
    <xf numFmtId="0" fontId="6" fillId="0" borderId="18" xfId="0" applyFont="1" applyBorder="1" applyAlignment="1">
      <alignment horizontal="distributed" vertical="center" indent="1"/>
    </xf>
    <xf numFmtId="49" fontId="6" fillId="7" borderId="267" xfId="0" applyNumberFormat="1" applyFont="1" applyFill="1" applyBorder="1" applyAlignment="1" applyProtection="1">
      <alignment horizontal="center" vertical="center" shrinkToFit="1"/>
      <protection locked="0"/>
    </xf>
    <xf numFmtId="49" fontId="6" fillId="7" borderId="266" xfId="0" applyNumberFormat="1" applyFont="1" applyFill="1" applyBorder="1" applyAlignment="1" applyProtection="1">
      <alignment horizontal="center" vertical="center" shrinkToFit="1"/>
      <protection locked="0"/>
    </xf>
    <xf numFmtId="0" fontId="6" fillId="7" borderId="267" xfId="0" applyNumberFormat="1" applyFont="1" applyFill="1" applyBorder="1" applyAlignment="1" applyProtection="1">
      <alignment horizontal="center" vertical="center" shrinkToFit="1"/>
      <protection locked="0"/>
    </xf>
    <xf numFmtId="0" fontId="6" fillId="7" borderId="266" xfId="0" applyNumberFormat="1" applyFont="1" applyFill="1" applyBorder="1" applyAlignment="1" applyProtection="1">
      <alignment horizontal="center" vertical="center" shrinkToFit="1"/>
      <protection locked="0"/>
    </xf>
    <xf numFmtId="49" fontId="6" fillId="16" borderId="223" xfId="0" applyNumberFormat="1" applyFont="1" applyFill="1" applyBorder="1" applyAlignment="1" applyProtection="1">
      <alignment horizontal="center" vertical="center" wrapText="1" shrinkToFit="1"/>
      <protection locked="0"/>
    </xf>
    <xf numFmtId="49" fontId="6" fillId="16" borderId="267" xfId="0" applyNumberFormat="1" applyFont="1" applyFill="1" applyBorder="1" applyAlignment="1" applyProtection="1">
      <alignment horizontal="center" vertical="center" wrapText="1" shrinkToFit="1"/>
      <protection locked="0"/>
    </xf>
    <xf numFmtId="49" fontId="6" fillId="16" borderId="263" xfId="0" applyNumberFormat="1" applyFont="1" applyFill="1" applyBorder="1" applyAlignment="1" applyProtection="1">
      <alignment horizontal="center" vertical="center" wrapText="1" shrinkToFit="1"/>
      <protection locked="0"/>
    </xf>
    <xf numFmtId="49" fontId="6" fillId="16" borderId="266" xfId="0" applyNumberFormat="1" applyFont="1" applyFill="1" applyBorder="1" applyAlignment="1" applyProtection="1">
      <alignment horizontal="center" vertical="center" wrapText="1" shrinkToFit="1"/>
      <protection locked="0"/>
    </xf>
    <xf numFmtId="0" fontId="6" fillId="6" borderId="273" xfId="0" applyFont="1" applyFill="1" applyBorder="1" applyAlignment="1">
      <alignment horizontal="center" vertical="center"/>
    </xf>
    <xf numFmtId="0" fontId="6" fillId="6" borderId="113" xfId="0" applyFont="1" applyFill="1" applyBorder="1" applyAlignment="1">
      <alignment horizontal="center" vertical="center"/>
    </xf>
    <xf numFmtId="0" fontId="6" fillId="6" borderId="263" xfId="0" applyFont="1" applyFill="1" applyBorder="1" applyAlignment="1">
      <alignment horizontal="center" vertical="center"/>
    </xf>
    <xf numFmtId="0" fontId="6" fillId="6" borderId="264" xfId="0" applyFont="1" applyFill="1" applyBorder="1" applyAlignment="1">
      <alignment horizontal="center" vertical="center"/>
    </xf>
    <xf numFmtId="188" fontId="34" fillId="6" borderId="271" xfId="0" applyNumberFormat="1" applyFont="1" applyFill="1" applyBorder="1" applyAlignment="1">
      <alignment vertical="center"/>
    </xf>
    <xf numFmtId="188" fontId="34" fillId="6" borderId="206" xfId="0" applyNumberFormat="1" applyFont="1" applyFill="1" applyBorder="1" applyAlignment="1">
      <alignment vertical="center"/>
    </xf>
    <xf numFmtId="38" fontId="34" fillId="11" borderId="271" xfId="2" applyFont="1" applyFill="1" applyBorder="1" applyAlignment="1" applyProtection="1">
      <alignment horizontal="right" vertical="center" shrinkToFit="1"/>
      <protection locked="0"/>
    </xf>
    <xf numFmtId="188" fontId="34" fillId="6" borderId="262" xfId="2" applyNumberFormat="1" applyFont="1" applyFill="1" applyBorder="1" applyAlignment="1">
      <alignment vertical="center"/>
    </xf>
    <xf numFmtId="188" fontId="34" fillId="6" borderId="265" xfId="2" applyNumberFormat="1" applyFont="1" applyFill="1" applyBorder="1" applyAlignment="1">
      <alignment vertical="center"/>
    </xf>
    <xf numFmtId="38" fontId="34" fillId="6" borderId="271" xfId="0" applyNumberFormat="1" applyFont="1" applyFill="1" applyBorder="1" applyAlignment="1">
      <alignment vertical="center" shrinkToFit="1"/>
    </xf>
    <xf numFmtId="0" fontId="34" fillId="6" borderId="206" xfId="0" applyFont="1" applyFill="1" applyBorder="1" applyAlignment="1">
      <alignment vertical="center" shrinkToFit="1"/>
    </xf>
    <xf numFmtId="38" fontId="34" fillId="6" borderId="32" xfId="0" applyNumberFormat="1" applyFont="1" applyFill="1" applyBorder="1" applyAlignment="1">
      <alignment vertical="center" shrinkToFit="1"/>
    </xf>
    <xf numFmtId="0" fontId="8" fillId="7" borderId="267" xfId="0" applyNumberFormat="1" applyFont="1" applyFill="1" applyBorder="1" applyAlignment="1" applyProtection="1">
      <alignment horizontal="center" vertical="center" wrapText="1" shrinkToFit="1"/>
      <protection locked="0"/>
    </xf>
    <xf numFmtId="0" fontId="8" fillId="7" borderId="266" xfId="0" applyNumberFormat="1" applyFont="1" applyFill="1" applyBorder="1" applyAlignment="1" applyProtection="1">
      <alignment horizontal="center" vertical="center" wrapText="1" shrinkToFit="1"/>
      <protection locked="0"/>
    </xf>
    <xf numFmtId="49" fontId="8" fillId="7" borderId="69" xfId="0" applyNumberFormat="1" applyFont="1" applyFill="1" applyBorder="1" applyAlignment="1" applyProtection="1">
      <alignment horizontal="left" vertical="center" wrapText="1"/>
      <protection locked="0"/>
    </xf>
    <xf numFmtId="0" fontId="6" fillId="7" borderId="267" xfId="0" applyNumberFormat="1" applyFont="1" applyFill="1" applyBorder="1" applyAlignment="1" applyProtection="1">
      <alignment horizontal="center" vertical="center" wrapText="1" shrinkToFit="1"/>
      <protection locked="0"/>
    </xf>
    <xf numFmtId="0" fontId="6" fillId="7" borderId="266" xfId="0" applyNumberFormat="1" applyFont="1" applyFill="1" applyBorder="1" applyAlignment="1" applyProtection="1">
      <alignment horizontal="center" vertical="center" wrapText="1" shrinkToFit="1"/>
      <protection locked="0"/>
    </xf>
    <xf numFmtId="49" fontId="6" fillId="16" borderId="5" xfId="0" applyNumberFormat="1" applyFont="1" applyFill="1" applyBorder="1" applyAlignment="1" applyProtection="1">
      <alignment horizontal="center" vertical="center" shrinkToFit="1"/>
      <protection locked="0"/>
    </xf>
    <xf numFmtId="49" fontId="6" fillId="16" borderId="69" xfId="0" applyNumberFormat="1" applyFont="1" applyFill="1" applyBorder="1" applyAlignment="1" applyProtection="1">
      <alignment horizontal="center" vertical="center" shrinkToFit="1"/>
      <protection locked="0"/>
    </xf>
    <xf numFmtId="49" fontId="11" fillId="16" borderId="267" xfId="0" applyNumberFormat="1" applyFont="1" applyFill="1" applyBorder="1" applyAlignment="1" applyProtection="1">
      <alignment horizontal="center" vertical="center" wrapText="1" shrinkToFit="1"/>
      <protection locked="0"/>
    </xf>
    <xf numFmtId="49" fontId="11" fillId="16" borderId="266" xfId="0" applyNumberFormat="1" applyFont="1" applyFill="1" applyBorder="1" applyAlignment="1" applyProtection="1">
      <alignment horizontal="center" vertical="center" wrapText="1" shrinkToFit="1"/>
      <protection locked="0"/>
    </xf>
    <xf numFmtId="38" fontId="140" fillId="11" borderId="32" xfId="2" applyFont="1" applyFill="1" applyBorder="1" applyAlignment="1" applyProtection="1">
      <alignment horizontal="center" vertical="center" shrinkToFit="1"/>
      <protection locked="0"/>
    </xf>
    <xf numFmtId="38" fontId="140" fillId="11" borderId="206" xfId="2" applyFont="1" applyFill="1" applyBorder="1" applyAlignment="1" applyProtection="1">
      <alignment horizontal="center" vertical="center" shrinkToFit="1"/>
      <protection locked="0"/>
    </xf>
    <xf numFmtId="176" fontId="140" fillId="11" borderId="32" xfId="2" applyNumberFormat="1" applyFont="1" applyFill="1" applyBorder="1" applyAlignment="1" applyProtection="1">
      <alignment horizontal="center" vertical="center" shrinkToFit="1"/>
      <protection locked="0"/>
    </xf>
    <xf numFmtId="176" fontId="140" fillId="11" borderId="206" xfId="2" applyNumberFormat="1" applyFont="1" applyFill="1" applyBorder="1" applyAlignment="1" applyProtection="1">
      <alignment horizontal="center" vertical="center" shrinkToFit="1"/>
      <protection locked="0"/>
    </xf>
    <xf numFmtId="0" fontId="8" fillId="7" borderId="267" xfId="0" applyFont="1" applyFill="1" applyBorder="1" applyAlignment="1" applyProtection="1">
      <alignment horizontal="center" vertical="center" wrapText="1"/>
      <protection locked="0"/>
    </xf>
    <xf numFmtId="0" fontId="8" fillId="7" borderId="266"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protection locked="0"/>
    </xf>
    <xf numFmtId="0" fontId="8" fillId="0" borderId="0" xfId="0" applyFont="1" applyFill="1" applyBorder="1" applyAlignment="1">
      <alignment horizontal="center" vertical="center"/>
    </xf>
    <xf numFmtId="1" fontId="3" fillId="0" borderId="0" xfId="0" applyNumberFormat="1" applyFont="1" applyAlignment="1">
      <alignment horizontal="center" vertical="center"/>
    </xf>
    <xf numFmtId="0" fontId="6" fillId="6" borderId="32" xfId="0" applyFont="1" applyFill="1" applyBorder="1" applyAlignment="1">
      <alignment horizontal="center" vertical="center"/>
    </xf>
    <xf numFmtId="0" fontId="6" fillId="6" borderId="206" xfId="0" applyFont="1" applyFill="1" applyBorder="1" applyAlignment="1">
      <alignment horizontal="center" vertical="center"/>
    </xf>
    <xf numFmtId="0" fontId="6" fillId="6" borderId="213" xfId="0" applyFont="1" applyFill="1" applyBorder="1" applyAlignment="1">
      <alignment horizontal="center" vertical="center"/>
    </xf>
    <xf numFmtId="0" fontId="6" fillId="6" borderId="71" xfId="0" applyFont="1" applyFill="1" applyBorder="1" applyAlignment="1">
      <alignment horizontal="center" vertical="center"/>
    </xf>
    <xf numFmtId="38" fontId="34" fillId="6" borderId="271" xfId="0" applyNumberFormat="1" applyFont="1" applyFill="1" applyBorder="1" applyAlignment="1">
      <alignment vertical="center"/>
    </xf>
    <xf numFmtId="0" fontId="34" fillId="6" borderId="206" xfId="0" applyFont="1" applyFill="1" applyBorder="1" applyAlignment="1">
      <alignment vertical="center"/>
    </xf>
    <xf numFmtId="38" fontId="34" fillId="6" borderId="262" xfId="2" applyFont="1" applyFill="1" applyBorder="1" applyAlignment="1">
      <alignment vertical="center"/>
    </xf>
    <xf numFmtId="38" fontId="34" fillId="6" borderId="265" xfId="2" applyFont="1" applyFill="1" applyBorder="1" applyAlignment="1">
      <alignment vertical="center"/>
    </xf>
    <xf numFmtId="0" fontId="14" fillId="11" borderId="114"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protection locked="0"/>
    </xf>
    <xf numFmtId="0" fontId="14" fillId="11" borderId="222" xfId="0" applyFont="1" applyFill="1" applyBorder="1" applyAlignment="1" applyProtection="1">
      <alignment horizontal="center" vertical="center"/>
      <protection locked="0"/>
    </xf>
    <xf numFmtId="0" fontId="14" fillId="11" borderId="18" xfId="0" applyFont="1" applyFill="1" applyBorder="1" applyAlignment="1" applyProtection="1">
      <alignment horizontal="center" vertical="center"/>
      <protection locked="0"/>
    </xf>
    <xf numFmtId="192" fontId="3" fillId="0" borderId="0" xfId="0" applyNumberFormat="1" applyFont="1" applyAlignment="1">
      <alignment horizontal="center" vertical="center"/>
    </xf>
    <xf numFmtId="0" fontId="56" fillId="0" borderId="113" xfId="0" applyFont="1" applyBorder="1" applyAlignment="1">
      <alignment horizontal="center" vertical="center"/>
    </xf>
    <xf numFmtId="0" fontId="236" fillId="0" borderId="0" xfId="0" applyFont="1" applyAlignment="1">
      <alignment vertical="center" wrapText="1"/>
    </xf>
    <xf numFmtId="0" fontId="14" fillId="11" borderId="223" xfId="0" applyFont="1" applyFill="1" applyBorder="1" applyAlignment="1" applyProtection="1">
      <alignment horizontal="center" vertical="center"/>
      <protection locked="0"/>
    </xf>
    <xf numFmtId="0" fontId="14" fillId="11" borderId="5" xfId="0" applyFont="1" applyFill="1" applyBorder="1" applyAlignment="1" applyProtection="1">
      <alignment horizontal="center" vertical="center"/>
      <protection locked="0"/>
    </xf>
    <xf numFmtId="0" fontId="6" fillId="0" borderId="0" xfId="0" applyFont="1" applyAlignment="1">
      <alignment vertical="center"/>
    </xf>
    <xf numFmtId="0" fontId="156" fillId="0" borderId="0" xfId="0" applyFont="1" applyAlignment="1">
      <alignment horizontal="distributed"/>
    </xf>
    <xf numFmtId="0" fontId="157" fillId="0" borderId="0" xfId="0" applyFont="1" applyAlignment="1">
      <alignment horizontal="distributed" vertical="center"/>
    </xf>
    <xf numFmtId="0" fontId="97" fillId="0" borderId="0" xfId="0" applyFont="1" applyAlignment="1">
      <alignment horizontal="distributed" vertical="center"/>
    </xf>
    <xf numFmtId="0" fontId="97" fillId="0" borderId="0" xfId="0" applyFont="1" applyAlignment="1">
      <alignment vertical="center"/>
    </xf>
    <xf numFmtId="0" fontId="6" fillId="0" borderId="275" xfId="0" applyFont="1" applyBorder="1" applyAlignment="1">
      <alignment vertical="center"/>
    </xf>
    <xf numFmtId="0" fontId="13" fillId="0" borderId="276" xfId="0" applyFont="1" applyBorder="1" applyAlignment="1">
      <alignment horizontal="left" vertical="center" wrapText="1"/>
    </xf>
    <xf numFmtId="0" fontId="13" fillId="0" borderId="276" xfId="0" applyFont="1" applyBorder="1" applyAlignment="1">
      <alignment horizontal="left" vertical="center"/>
    </xf>
    <xf numFmtId="0" fontId="6" fillId="0" borderId="281" xfId="0" applyFont="1" applyBorder="1" applyAlignment="1">
      <alignment vertical="center"/>
    </xf>
    <xf numFmtId="0" fontId="20" fillId="0" borderId="276" xfId="0" applyFont="1" applyBorder="1" applyAlignment="1">
      <alignment horizontal="left" vertical="center" wrapText="1"/>
    </xf>
    <xf numFmtId="0" fontId="20" fillId="0" borderId="276" xfId="0" applyFont="1" applyBorder="1" applyAlignment="1">
      <alignment horizontal="left" vertical="center"/>
    </xf>
    <xf numFmtId="0" fontId="20" fillId="0" borderId="256" xfId="0" applyFont="1" applyBorder="1" applyAlignment="1">
      <alignment horizontal="left" vertical="center"/>
    </xf>
    <xf numFmtId="0" fontId="159" fillId="0" borderId="0" xfId="0" applyFont="1" applyAlignment="1">
      <alignment horizontal="distributed" vertical="center"/>
    </xf>
    <xf numFmtId="0" fontId="6" fillId="0" borderId="275" xfId="0" applyFont="1" applyBorder="1" applyAlignment="1">
      <alignment horizontal="center" vertical="center"/>
    </xf>
    <xf numFmtId="0" fontId="6" fillId="0" borderId="276" xfId="0" applyFont="1" applyBorder="1" applyAlignment="1">
      <alignment horizontal="center" vertical="center"/>
    </xf>
    <xf numFmtId="0" fontId="97" fillId="0" borderId="276" xfId="0" applyFont="1" applyBorder="1" applyAlignment="1">
      <alignment horizontal="left" vertical="center" wrapText="1" indent="1"/>
    </xf>
    <xf numFmtId="0" fontId="97" fillId="0" borderId="276" xfId="0" applyFont="1" applyBorder="1" applyAlignment="1">
      <alignment horizontal="left" vertical="center" indent="1"/>
    </xf>
    <xf numFmtId="38" fontId="163" fillId="11" borderId="279" xfId="2" applyFont="1" applyFill="1" applyBorder="1" applyAlignment="1" applyProtection="1">
      <alignment vertical="center"/>
      <protection locked="0"/>
    </xf>
    <xf numFmtId="38" fontId="163" fillId="11" borderId="280" xfId="2" applyFont="1" applyFill="1" applyBorder="1" applyAlignment="1" applyProtection="1">
      <alignment vertical="center"/>
      <protection locked="0"/>
    </xf>
    <xf numFmtId="38" fontId="163" fillId="11" borderId="281" xfId="2" applyFont="1" applyFill="1" applyBorder="1" applyAlignment="1" applyProtection="1">
      <alignment vertical="center"/>
      <protection locked="0"/>
    </xf>
    <xf numFmtId="38" fontId="163" fillId="11" borderId="109" xfId="2" applyFont="1" applyFill="1" applyBorder="1" applyAlignment="1" applyProtection="1">
      <alignment vertical="center"/>
      <protection locked="0"/>
    </xf>
    <xf numFmtId="49" fontId="161" fillId="7" borderId="279" xfId="0" applyNumberFormat="1" applyFont="1" applyFill="1" applyBorder="1" applyAlignment="1" applyProtection="1">
      <alignment horizontal="center" vertical="center"/>
      <protection locked="0"/>
    </xf>
    <xf numFmtId="49" fontId="161" fillId="7" borderId="280" xfId="0" applyNumberFormat="1" applyFont="1" applyFill="1" applyBorder="1" applyAlignment="1" applyProtection="1">
      <alignment horizontal="center" vertical="center"/>
      <protection locked="0"/>
    </xf>
    <xf numFmtId="49" fontId="161" fillId="7" borderId="278" xfId="0" applyNumberFormat="1" applyFont="1" applyFill="1" applyBorder="1" applyAlignment="1" applyProtection="1">
      <alignment horizontal="center" vertical="center"/>
      <protection locked="0"/>
    </xf>
    <xf numFmtId="0" fontId="97" fillId="0" borderId="0" xfId="0" applyFont="1" applyBorder="1" applyAlignment="1">
      <alignment vertical="center" wrapText="1"/>
    </xf>
    <xf numFmtId="0" fontId="97" fillId="0" borderId="205" xfId="0" applyFont="1" applyBorder="1" applyAlignment="1">
      <alignment vertical="center" wrapText="1"/>
    </xf>
    <xf numFmtId="0" fontId="6" fillId="0" borderId="109" xfId="0" applyFont="1" applyBorder="1" applyAlignment="1">
      <alignment vertical="center"/>
    </xf>
    <xf numFmtId="0" fontId="6" fillId="0" borderId="277" xfId="0" applyFont="1" applyBorder="1" applyAlignment="1">
      <alignment vertical="center"/>
    </xf>
    <xf numFmtId="0" fontId="6" fillId="0" borderId="256" xfId="0" applyFont="1" applyBorder="1" applyAlignment="1">
      <alignment horizontal="center" vertical="center" wrapText="1"/>
    </xf>
    <xf numFmtId="0" fontId="6" fillId="0" borderId="255" xfId="0" applyFont="1" applyBorder="1" applyAlignment="1">
      <alignment horizontal="center" vertical="center" wrapText="1"/>
    </xf>
    <xf numFmtId="49" fontId="161" fillId="7" borderId="281" xfId="0" applyNumberFormat="1" applyFont="1" applyFill="1" applyBorder="1" applyAlignment="1" applyProtection="1">
      <alignment horizontal="center" vertical="center"/>
      <protection locked="0"/>
    </xf>
    <xf numFmtId="49" fontId="161" fillId="7" borderId="109" xfId="0" applyNumberFormat="1" applyFont="1" applyFill="1" applyBorder="1" applyAlignment="1" applyProtection="1">
      <alignment horizontal="center" vertical="center"/>
      <protection locked="0"/>
    </xf>
    <xf numFmtId="49" fontId="161" fillId="7" borderId="277" xfId="0" applyNumberFormat="1" applyFont="1" applyFill="1" applyBorder="1" applyAlignment="1" applyProtection="1">
      <alignment horizontal="center" vertical="center"/>
      <protection locked="0"/>
    </xf>
    <xf numFmtId="0" fontId="161" fillId="16" borderId="274" xfId="0" applyFont="1" applyFill="1" applyBorder="1" applyAlignment="1" applyProtection="1">
      <alignment horizontal="center" vertical="center"/>
      <protection locked="0"/>
    </xf>
    <xf numFmtId="0" fontId="161" fillId="16" borderId="275" xfId="0" applyFont="1" applyFill="1" applyBorder="1" applyAlignment="1" applyProtection="1">
      <alignment horizontal="center" vertical="center"/>
      <protection locked="0"/>
    </xf>
    <xf numFmtId="0" fontId="97" fillId="0" borderId="278" xfId="0" applyFont="1" applyBorder="1" applyAlignment="1">
      <alignment horizontal="center" vertical="center"/>
    </xf>
    <xf numFmtId="0" fontId="97" fillId="0" borderId="274" xfId="0" applyFont="1" applyBorder="1" applyAlignment="1">
      <alignment horizontal="center" vertical="center"/>
    </xf>
    <xf numFmtId="0" fontId="97" fillId="0" borderId="277" xfId="0" applyFont="1" applyBorder="1" applyAlignment="1">
      <alignment horizontal="center" vertical="center"/>
    </xf>
    <xf numFmtId="0" fontId="97" fillId="0" borderId="275" xfId="0" applyFont="1" applyBorder="1" applyAlignment="1">
      <alignment horizontal="center" vertical="center"/>
    </xf>
    <xf numFmtId="38" fontId="163" fillId="6" borderId="30" xfId="2" applyFont="1" applyFill="1" applyBorder="1" applyAlignment="1">
      <alignment vertical="center"/>
    </xf>
    <xf numFmtId="38" fontId="163" fillId="6" borderId="11" xfId="2" applyFont="1" applyFill="1" applyBorder="1" applyAlignment="1">
      <alignment vertical="center"/>
    </xf>
    <xf numFmtId="38" fontId="163" fillId="6" borderId="15" xfId="2" applyFont="1" applyFill="1" applyBorder="1" applyAlignment="1">
      <alignment vertical="center"/>
    </xf>
    <xf numFmtId="38" fontId="163" fillId="6" borderId="287" xfId="2" applyFont="1" applyFill="1" applyBorder="1" applyAlignment="1">
      <alignment vertical="center"/>
    </xf>
    <xf numFmtId="38" fontId="163" fillId="6" borderId="288" xfId="2" applyFont="1" applyFill="1" applyBorder="1" applyAlignment="1">
      <alignment vertical="center"/>
    </xf>
    <xf numFmtId="0" fontId="162" fillId="16" borderId="283" xfId="0" applyFont="1" applyFill="1" applyBorder="1" applyAlignment="1" applyProtection="1">
      <alignment horizontal="center" vertical="center"/>
      <protection locked="0"/>
    </xf>
    <xf numFmtId="0" fontId="162" fillId="16" borderId="284" xfId="0" applyFont="1" applyFill="1" applyBorder="1" applyAlignment="1" applyProtection="1">
      <alignment horizontal="center" vertical="center"/>
      <protection locked="0"/>
    </xf>
    <xf numFmtId="0" fontId="160" fillId="0" borderId="29" xfId="0" applyFont="1" applyBorder="1" applyAlignment="1">
      <alignment horizontal="center" vertical="center"/>
    </xf>
    <xf numFmtId="0" fontId="160" fillId="0" borderId="30" xfId="0" applyFont="1" applyBorder="1" applyAlignment="1">
      <alignment horizontal="center" vertical="center"/>
    </xf>
    <xf numFmtId="0" fontId="160" fillId="0" borderId="67" xfId="0" applyFont="1" applyBorder="1" applyAlignment="1">
      <alignment horizontal="center" vertical="center"/>
    </xf>
    <xf numFmtId="38" fontId="163" fillId="11" borderId="287" xfId="2" applyFont="1" applyFill="1" applyBorder="1" applyAlignment="1" applyProtection="1">
      <alignment vertical="center"/>
      <protection locked="0"/>
    </xf>
    <xf numFmtId="38" fontId="163" fillId="11" borderId="288" xfId="2" applyFont="1" applyFill="1" applyBorder="1" applyAlignment="1" applyProtection="1">
      <alignment vertical="center"/>
      <protection locked="0"/>
    </xf>
    <xf numFmtId="0" fontId="97" fillId="0" borderId="256" xfId="0" applyFont="1" applyBorder="1" applyAlignment="1">
      <alignment horizontal="left" vertical="center" wrapText="1" indent="1"/>
    </xf>
    <xf numFmtId="0" fontId="97" fillId="0" borderId="205" xfId="0" applyFont="1" applyBorder="1" applyAlignment="1">
      <alignment horizontal="left" vertical="center" wrapText="1" indent="1"/>
    </xf>
    <xf numFmtId="0" fontId="97" fillId="0" borderId="255" xfId="0" applyFont="1" applyBorder="1" applyAlignment="1">
      <alignment horizontal="left" vertical="center" wrapText="1" indent="1"/>
    </xf>
    <xf numFmtId="0" fontId="9" fillId="0" borderId="276" xfId="0" applyFont="1" applyBorder="1" applyAlignment="1">
      <alignment vertical="center" wrapText="1"/>
    </xf>
    <xf numFmtId="0" fontId="9" fillId="0" borderId="276" xfId="0" applyFont="1" applyBorder="1" applyAlignment="1">
      <alignment vertical="center"/>
    </xf>
    <xf numFmtId="0" fontId="24" fillId="6" borderId="284" xfId="0" applyFont="1" applyFill="1" applyBorder="1" applyAlignment="1">
      <alignment horizontal="center" vertical="center"/>
    </xf>
    <xf numFmtId="0" fontId="24" fillId="6" borderId="254" xfId="0" applyFont="1" applyFill="1" applyBorder="1" applyAlignment="1">
      <alignment horizontal="center" vertical="center"/>
    </xf>
    <xf numFmtId="0" fontId="162" fillId="16" borderId="254" xfId="0" applyFont="1" applyFill="1" applyBorder="1" applyAlignment="1" applyProtection="1">
      <alignment horizontal="center" vertical="center"/>
      <protection locked="0"/>
    </xf>
    <xf numFmtId="38" fontId="163" fillId="11" borderId="29" xfId="2" applyFont="1" applyFill="1" applyBorder="1" applyAlignment="1" applyProtection="1">
      <alignment vertical="center"/>
      <protection locked="0"/>
    </xf>
    <xf numFmtId="38" fontId="163" fillId="11" borderId="30" xfId="2" applyFont="1" applyFill="1" applyBorder="1" applyAlignment="1" applyProtection="1">
      <alignment vertical="center"/>
      <protection locked="0"/>
    </xf>
    <xf numFmtId="49" fontId="8" fillId="7" borderId="281" xfId="0" applyNumberFormat="1" applyFont="1" applyFill="1" applyBorder="1" applyAlignment="1" applyProtection="1">
      <alignment vertical="center" shrinkToFit="1"/>
      <protection locked="0"/>
    </xf>
    <xf numFmtId="49" fontId="8" fillId="7" borderId="109" xfId="0" applyNumberFormat="1" applyFont="1" applyFill="1" applyBorder="1" applyAlignment="1" applyProtection="1">
      <alignment vertical="center" shrinkToFit="1"/>
      <protection locked="0"/>
    </xf>
    <xf numFmtId="49" fontId="8" fillId="7" borderId="277" xfId="0" applyNumberFormat="1" applyFont="1" applyFill="1" applyBorder="1" applyAlignment="1" applyProtection="1">
      <alignment vertical="center" shrinkToFit="1"/>
      <protection locked="0"/>
    </xf>
    <xf numFmtId="49" fontId="8" fillId="7" borderId="281" xfId="0" applyNumberFormat="1" applyFont="1" applyFill="1" applyBorder="1" applyAlignment="1" applyProtection="1">
      <alignment horizontal="center" vertical="center"/>
      <protection locked="0"/>
    </xf>
    <xf numFmtId="49" fontId="8" fillId="7" borderId="109" xfId="0" applyNumberFormat="1" applyFont="1" applyFill="1" applyBorder="1" applyAlignment="1" applyProtection="1">
      <alignment horizontal="center" vertical="center"/>
      <protection locked="0"/>
    </xf>
    <xf numFmtId="49" fontId="8" fillId="7" borderId="277" xfId="0" applyNumberFormat="1" applyFont="1" applyFill="1" applyBorder="1" applyAlignment="1" applyProtection="1">
      <alignment horizontal="center" vertical="center"/>
      <protection locked="0"/>
    </xf>
    <xf numFmtId="0" fontId="0" fillId="0" borderId="0" xfId="0" applyAlignment="1">
      <alignment horizontal="distributed" vertical="center"/>
    </xf>
    <xf numFmtId="0" fontId="97" fillId="0" borderId="109" xfId="0" applyFont="1" applyBorder="1" applyAlignment="1">
      <alignment horizontal="center" vertical="center"/>
    </xf>
    <xf numFmtId="0" fontId="97" fillId="0" borderId="0" xfId="0" applyFont="1" applyBorder="1" applyAlignment="1">
      <alignment horizontal="center" vertical="center"/>
    </xf>
    <xf numFmtId="0" fontId="97" fillId="0" borderId="253" xfId="0" applyFont="1" applyBorder="1" applyAlignment="1">
      <alignment horizontal="center" vertical="center"/>
    </xf>
    <xf numFmtId="0" fontId="97" fillId="0" borderId="205" xfId="0" applyFont="1" applyBorder="1" applyAlignment="1">
      <alignment horizontal="center" vertical="center"/>
    </xf>
    <xf numFmtId="0" fontId="97" fillId="0" borderId="255" xfId="0" applyFont="1" applyBorder="1" applyAlignment="1">
      <alignment horizontal="center" vertical="center"/>
    </xf>
    <xf numFmtId="0" fontId="97" fillId="0" borderId="254" xfId="0" applyFont="1" applyBorder="1" applyAlignment="1">
      <alignment horizontal="left" vertical="center" wrapText="1" indent="1"/>
    </xf>
    <xf numFmtId="0" fontId="97" fillId="0" borderId="253" xfId="0" applyFont="1" applyBorder="1" applyAlignment="1">
      <alignment horizontal="left" vertical="center" indent="1"/>
    </xf>
    <xf numFmtId="0" fontId="97" fillId="0" borderId="256" xfId="0" applyFont="1" applyBorder="1" applyAlignment="1">
      <alignment horizontal="left" vertical="center" indent="1"/>
    </xf>
    <xf numFmtId="0" fontId="97" fillId="0" borderId="255" xfId="0" applyFont="1" applyBorder="1" applyAlignment="1">
      <alignment horizontal="left" vertical="center" indent="1"/>
    </xf>
    <xf numFmtId="0" fontId="6" fillId="0" borderId="284" xfId="0" applyFont="1" applyBorder="1" applyAlignment="1">
      <alignment horizontal="distributed" vertical="center" wrapText="1"/>
    </xf>
    <xf numFmtId="0" fontId="6" fillId="0" borderId="276" xfId="0" applyFont="1" applyBorder="1" applyAlignment="1">
      <alignment horizontal="distributed" vertical="center"/>
    </xf>
    <xf numFmtId="0" fontId="97" fillId="0" borderId="274" xfId="0" applyFont="1" applyBorder="1" applyAlignment="1">
      <alignment horizontal="left" vertical="center" wrapText="1" indent="1"/>
    </xf>
    <xf numFmtId="0" fontId="97" fillId="0" borderId="274" xfId="0" applyFont="1" applyBorder="1" applyAlignment="1">
      <alignment horizontal="left" vertical="center" indent="1"/>
    </xf>
    <xf numFmtId="0" fontId="97" fillId="0" borderId="279" xfId="0" applyFont="1" applyBorder="1" applyAlignment="1">
      <alignment horizontal="center" vertical="center"/>
    </xf>
    <xf numFmtId="49" fontId="8" fillId="7" borderId="279" xfId="0" applyNumberFormat="1" applyFont="1" applyFill="1" applyBorder="1" applyAlignment="1" applyProtection="1">
      <alignment horizontal="center" vertical="center"/>
      <protection locked="0"/>
    </xf>
    <xf numFmtId="49" fontId="8" fillId="7" borderId="280" xfId="0" applyNumberFormat="1" applyFont="1" applyFill="1" applyBorder="1" applyAlignment="1" applyProtection="1">
      <alignment horizontal="center" vertical="center"/>
      <protection locked="0"/>
    </xf>
    <xf numFmtId="49" fontId="8" fillId="7" borderId="278" xfId="0" applyNumberFormat="1" applyFont="1" applyFill="1" applyBorder="1" applyAlignment="1" applyProtection="1">
      <alignment horizontal="center" vertical="center"/>
      <protection locked="0"/>
    </xf>
    <xf numFmtId="0" fontId="97" fillId="16" borderId="109" xfId="0" applyFont="1" applyFill="1" applyBorder="1" applyAlignment="1" applyProtection="1">
      <alignment horizontal="center" vertical="center"/>
      <protection locked="0"/>
    </xf>
    <xf numFmtId="0" fontId="97" fillId="16" borderId="277" xfId="0" applyFont="1" applyFill="1" applyBorder="1" applyAlignment="1" applyProtection="1">
      <alignment horizontal="center" vertical="center"/>
      <protection locked="0"/>
    </xf>
    <xf numFmtId="0" fontId="97" fillId="16" borderId="280" xfId="0" applyFont="1" applyFill="1" applyBorder="1" applyAlignment="1" applyProtection="1">
      <alignment horizontal="center" vertical="center"/>
      <protection locked="0"/>
    </xf>
    <xf numFmtId="0" fontId="97" fillId="16" borderId="278" xfId="0" applyFont="1" applyFill="1" applyBorder="1" applyAlignment="1" applyProtection="1">
      <alignment horizontal="center" vertical="center"/>
      <protection locked="0"/>
    </xf>
    <xf numFmtId="0" fontId="161" fillId="16" borderId="109" xfId="0" applyFont="1" applyFill="1" applyBorder="1" applyAlignment="1" applyProtection="1">
      <alignment horizontal="center" vertical="center"/>
      <protection locked="0"/>
    </xf>
    <xf numFmtId="0" fontId="161" fillId="16" borderId="280" xfId="0" applyFont="1" applyFill="1" applyBorder="1" applyAlignment="1" applyProtection="1">
      <alignment horizontal="center" vertical="center"/>
      <protection locked="0"/>
    </xf>
    <xf numFmtId="0" fontId="105" fillId="0" borderId="0" xfId="3" applyNumberFormat="1" applyFont="1" applyAlignment="1" applyProtection="1">
      <alignment vertical="top" textRotation="255"/>
    </xf>
    <xf numFmtId="0" fontId="158" fillId="0" borderId="0" xfId="3" applyNumberFormat="1" applyFont="1" applyAlignment="1" applyProtection="1">
      <alignment horizontal="center" vertical="center" wrapText="1"/>
    </xf>
    <xf numFmtId="49" fontId="8" fillId="7" borderId="279" xfId="0" applyNumberFormat="1" applyFont="1" applyFill="1" applyBorder="1" applyAlignment="1" applyProtection="1">
      <alignment vertical="center" shrinkToFit="1"/>
      <protection locked="0"/>
    </xf>
    <xf numFmtId="49" fontId="8" fillId="7" borderId="280" xfId="0" applyNumberFormat="1" applyFont="1" applyFill="1" applyBorder="1" applyAlignment="1" applyProtection="1">
      <alignment vertical="center" shrinkToFit="1"/>
      <protection locked="0"/>
    </xf>
    <xf numFmtId="49" fontId="8" fillId="7" borderId="278" xfId="0" applyNumberFormat="1" applyFont="1" applyFill="1" applyBorder="1" applyAlignment="1" applyProtection="1">
      <alignment vertical="center" shrinkToFit="1"/>
      <protection locked="0"/>
    </xf>
    <xf numFmtId="38" fontId="29" fillId="11" borderId="281" xfId="2" applyFont="1" applyFill="1" applyBorder="1" applyAlignment="1" applyProtection="1">
      <alignment vertical="center"/>
      <protection locked="0"/>
    </xf>
    <xf numFmtId="38" fontId="29" fillId="11" borderId="109" xfId="2" applyFont="1" applyFill="1" applyBorder="1" applyAlignment="1" applyProtection="1">
      <alignment vertical="center"/>
      <protection locked="0"/>
    </xf>
    <xf numFmtId="38" fontId="29" fillId="11" borderId="279" xfId="2" applyFont="1" applyFill="1" applyBorder="1" applyAlignment="1" applyProtection="1">
      <alignment vertical="center"/>
      <protection locked="0"/>
    </xf>
    <xf numFmtId="38" fontId="29" fillId="11" borderId="280" xfId="2" applyFont="1" applyFill="1" applyBorder="1" applyAlignment="1" applyProtection="1">
      <alignment vertical="center"/>
      <protection locked="0"/>
    </xf>
    <xf numFmtId="0" fontId="117" fillId="0" borderId="78" xfId="5" applyNumberFormat="1" applyFont="1" applyBorder="1" applyAlignment="1">
      <alignment vertical="top" textRotation="255"/>
    </xf>
    <xf numFmtId="0" fontId="65" fillId="0" borderId="77" xfId="5" applyNumberFormat="1" applyFont="1" applyBorder="1" applyAlignment="1">
      <alignment horizontal="center" vertical="top" textRotation="255"/>
    </xf>
    <xf numFmtId="0" fontId="65" fillId="0" borderId="77" xfId="5" applyNumberFormat="1" applyFont="1" applyBorder="1" applyAlignment="1">
      <alignment vertical="distributed" textRotation="255"/>
    </xf>
    <xf numFmtId="0" fontId="65" fillId="0" borderId="77" xfId="5" applyNumberFormat="1" applyFont="1" applyBorder="1" applyAlignment="1">
      <alignment horizontal="center" vertical="center"/>
    </xf>
    <xf numFmtId="0" fontId="65" fillId="0" borderId="77" xfId="5" applyNumberFormat="1" applyFont="1" applyBorder="1" applyAlignment="1">
      <alignment horizontal="center" vertical="center" textRotation="255"/>
    </xf>
    <xf numFmtId="0" fontId="58" fillId="0" borderId="74" xfId="5" applyNumberFormat="1" applyFont="1" applyBorder="1" applyAlignment="1">
      <alignment horizontal="center" vertical="center" textRotation="255"/>
    </xf>
    <xf numFmtId="0" fontId="58" fillId="0" borderId="75" xfId="5" applyNumberFormat="1" applyFont="1" applyBorder="1" applyAlignment="1">
      <alignment horizontal="center" vertical="center" textRotation="255"/>
    </xf>
    <xf numFmtId="0" fontId="58" fillId="0" borderId="76" xfId="5" applyNumberFormat="1" applyFont="1" applyBorder="1" applyAlignment="1">
      <alignment horizontal="center" vertical="center" textRotation="255"/>
    </xf>
    <xf numFmtId="0" fontId="58" fillId="0" borderId="77" xfId="5" applyNumberFormat="1" applyFont="1" applyBorder="1" applyAlignment="1">
      <alignment horizontal="center" vertical="center" textRotation="255"/>
    </xf>
    <xf numFmtId="0" fontId="58" fillId="0" borderId="0" xfId="5" applyNumberFormat="1" applyFont="1" applyBorder="1" applyAlignment="1">
      <alignment horizontal="center" vertical="center" textRotation="255"/>
    </xf>
    <xf numFmtId="0" fontId="58" fillId="0" borderId="78" xfId="5" applyNumberFormat="1" applyFont="1" applyBorder="1" applyAlignment="1">
      <alignment horizontal="center" vertical="center" textRotation="255"/>
    </xf>
    <xf numFmtId="0" fontId="58" fillId="0" borderId="79" xfId="5" applyNumberFormat="1" applyFont="1" applyBorder="1" applyAlignment="1">
      <alignment horizontal="center" vertical="center" textRotation="255"/>
    </xf>
    <xf numFmtId="0" fontId="58" fillId="0" borderId="80" xfId="5" applyNumberFormat="1" applyFont="1" applyBorder="1" applyAlignment="1">
      <alignment horizontal="center" vertical="center" textRotation="255"/>
    </xf>
    <xf numFmtId="0" fontId="58" fillId="0" borderId="81" xfId="5" applyNumberFormat="1" applyFont="1" applyBorder="1" applyAlignment="1">
      <alignment horizontal="center" vertical="center" textRotation="255"/>
    </xf>
    <xf numFmtId="49" fontId="113" fillId="0" borderId="125" xfId="5" applyNumberFormat="1" applyFont="1" applyBorder="1" applyAlignment="1">
      <alignment horizontal="center" vertical="center" wrapText="1" shrinkToFit="1"/>
    </xf>
    <xf numFmtId="49" fontId="113" fillId="0" borderId="126" xfId="5" applyNumberFormat="1" applyFont="1" applyBorder="1" applyAlignment="1">
      <alignment horizontal="center" vertical="center" shrinkToFit="1"/>
    </xf>
    <xf numFmtId="0" fontId="63" fillId="0" borderId="181" xfId="5" applyNumberFormat="1" applyFont="1" applyBorder="1" applyAlignment="1" applyProtection="1">
      <alignment horizontal="center" vertical="center"/>
    </xf>
    <xf numFmtId="0" fontId="63" fillId="0" borderId="182" xfId="5" applyNumberFormat="1" applyFont="1" applyBorder="1" applyAlignment="1" applyProtection="1">
      <alignment horizontal="center" vertical="center"/>
    </xf>
    <xf numFmtId="0" fontId="63" fillId="0" borderId="183" xfId="5" applyNumberFormat="1" applyFont="1" applyBorder="1" applyAlignment="1" applyProtection="1">
      <alignment horizontal="center" vertical="center"/>
    </xf>
    <xf numFmtId="0" fontId="63" fillId="0" borderId="119" xfId="5" applyNumberFormat="1" applyFont="1" applyBorder="1" applyAlignment="1" applyProtection="1">
      <alignment horizontal="center" vertical="center"/>
    </xf>
    <xf numFmtId="49" fontId="38" fillId="0" borderId="119" xfId="5" applyNumberFormat="1" applyFont="1" applyBorder="1" applyAlignment="1">
      <alignment vertical="center"/>
    </xf>
    <xf numFmtId="49" fontId="38" fillId="0" borderId="128" xfId="5" applyNumberFormat="1" applyFont="1" applyBorder="1" applyAlignment="1">
      <alignment vertical="center"/>
    </xf>
    <xf numFmtId="49" fontId="38" fillId="0" borderId="129" xfId="5" applyNumberFormat="1" applyFont="1" applyBorder="1" applyAlignment="1">
      <alignment vertical="center"/>
    </xf>
    <xf numFmtId="49" fontId="38" fillId="0" borderId="130" xfId="5" applyNumberFormat="1" applyFont="1" applyBorder="1" applyAlignment="1">
      <alignment vertical="center"/>
    </xf>
    <xf numFmtId="0" fontId="63" fillId="0" borderId="184" xfId="5" applyNumberFormat="1" applyFont="1" applyBorder="1" applyAlignment="1" applyProtection="1">
      <alignment horizontal="center" vertical="center"/>
    </xf>
    <xf numFmtId="0" fontId="63" fillId="0" borderId="129" xfId="5" applyNumberFormat="1" applyFont="1" applyBorder="1" applyAlignment="1" applyProtection="1">
      <alignment horizontal="center" vertical="center"/>
    </xf>
    <xf numFmtId="0" fontId="50" fillId="0" borderId="133" xfId="5" applyFont="1" applyBorder="1" applyAlignment="1" applyProtection="1">
      <alignment horizontal="center" vertical="center"/>
    </xf>
    <xf numFmtId="0" fontId="50" fillId="0" borderId="135" xfId="5" applyFont="1" applyBorder="1" applyAlignment="1" applyProtection="1">
      <alignment horizontal="center" vertical="center"/>
    </xf>
    <xf numFmtId="49" fontId="6" fillId="0" borderId="82" xfId="5" applyNumberFormat="1" applyFont="1" applyBorder="1" applyAlignment="1" applyProtection="1">
      <alignment horizontal="center" vertical="center"/>
      <protection locked="0"/>
    </xf>
    <xf numFmtId="49" fontId="6" fillId="0" borderId="82" xfId="5" applyNumberFormat="1" applyFont="1" applyBorder="1" applyAlignment="1" applyProtection="1">
      <alignment horizontal="center" vertical="center" shrinkToFit="1"/>
      <protection locked="0"/>
    </xf>
    <xf numFmtId="49" fontId="8" fillId="0" borderId="120" xfId="5" applyNumberFormat="1" applyFont="1" applyBorder="1" applyAlignment="1" applyProtection="1">
      <alignment horizontal="left" vertical="center" indent="1"/>
      <protection locked="0"/>
    </xf>
    <xf numFmtId="49" fontId="8" fillId="0" borderId="131" xfId="5" applyNumberFormat="1" applyFont="1" applyBorder="1" applyAlignment="1" applyProtection="1">
      <alignment horizontal="left" vertical="center" indent="1"/>
      <protection locked="0"/>
    </xf>
    <xf numFmtId="2" fontId="126" fillId="0" borderId="171" xfId="5" applyNumberFormat="1" applyFont="1" applyBorder="1" applyAlignment="1" applyProtection="1">
      <alignment horizontal="center" vertical="center"/>
      <protection locked="0"/>
    </xf>
    <xf numFmtId="49" fontId="108" fillId="0" borderId="146" xfId="5" applyNumberFormat="1" applyFont="1" applyBorder="1" applyAlignment="1">
      <alignment horizontal="center" vertical="center"/>
    </xf>
    <xf numFmtId="49" fontId="108" fillId="0" borderId="147" xfId="5" applyNumberFormat="1" applyFont="1" applyBorder="1" applyAlignment="1">
      <alignment horizontal="center" vertical="center"/>
    </xf>
    <xf numFmtId="49" fontId="108" fillId="0" borderId="148" xfId="5" applyNumberFormat="1" applyFont="1" applyBorder="1" applyAlignment="1">
      <alignment horizontal="center" vertical="center"/>
    </xf>
    <xf numFmtId="0" fontId="108" fillId="0" borderId="151" xfId="5" applyNumberFormat="1" applyFont="1" applyBorder="1" applyAlignment="1">
      <alignment horizontal="center" vertical="center"/>
    </xf>
    <xf numFmtId="0" fontId="108" fillId="0" borderId="152" xfId="5" applyNumberFormat="1" applyFont="1" applyBorder="1" applyAlignment="1">
      <alignment horizontal="center" vertical="center"/>
    </xf>
    <xf numFmtId="0" fontId="108" fillId="0" borderId="153" xfId="5" applyNumberFormat="1" applyFont="1" applyBorder="1" applyAlignment="1">
      <alignment horizontal="center" vertical="center"/>
    </xf>
    <xf numFmtId="0" fontId="117" fillId="0" borderId="169" xfId="5" applyNumberFormat="1" applyFont="1" applyBorder="1" applyAlignment="1">
      <alignment horizontal="center" vertical="center"/>
    </xf>
    <xf numFmtId="0" fontId="117" fillId="0" borderId="189" xfId="5" applyNumberFormat="1" applyFont="1" applyBorder="1" applyAlignment="1">
      <alignment horizontal="center" vertical="center"/>
    </xf>
    <xf numFmtId="0" fontId="59" fillId="0" borderId="169" xfId="5" applyNumberFormat="1" applyFont="1" applyBorder="1" applyAlignment="1">
      <alignment horizontal="center" vertical="center"/>
    </xf>
    <xf numFmtId="0" fontId="67" fillId="0" borderId="147" xfId="5" applyNumberFormat="1" applyFont="1" applyBorder="1" applyAlignment="1">
      <alignment horizontal="center" vertical="center"/>
    </xf>
    <xf numFmtId="0" fontId="67" fillId="0" borderId="148" xfId="5" applyNumberFormat="1" applyFont="1" applyBorder="1" applyAlignment="1">
      <alignment horizontal="center" vertical="center"/>
    </xf>
    <xf numFmtId="0" fontId="67" fillId="0" borderId="151" xfId="5" applyNumberFormat="1" applyFont="1" applyBorder="1" applyAlignment="1">
      <alignment horizontal="center" vertical="center"/>
    </xf>
    <xf numFmtId="0" fontId="67" fillId="0" borderId="152" xfId="5" applyNumberFormat="1" applyFont="1" applyBorder="1" applyAlignment="1">
      <alignment horizontal="center" vertical="center"/>
    </xf>
    <xf numFmtId="0" fontId="69" fillId="0" borderId="147" xfId="5" applyNumberFormat="1" applyFont="1" applyBorder="1" applyAlignment="1">
      <alignment horizontal="center" vertical="center"/>
    </xf>
    <xf numFmtId="40" fontId="114" fillId="0" borderId="152" xfId="2" applyNumberFormat="1" applyFont="1" applyBorder="1" applyAlignment="1" applyProtection="1">
      <alignment horizontal="center" vertical="center"/>
    </xf>
    <xf numFmtId="0" fontId="67" fillId="0" borderId="192" xfId="5" applyNumberFormat="1" applyFont="1" applyBorder="1" applyAlignment="1">
      <alignment horizontal="center" vertical="center"/>
    </xf>
    <xf numFmtId="0" fontId="67" fillId="0" borderId="193" xfId="5" applyNumberFormat="1" applyFont="1" applyBorder="1" applyAlignment="1">
      <alignment horizontal="center" vertical="center"/>
    </xf>
    <xf numFmtId="0" fontId="67" fillId="0" borderId="194" xfId="5" applyNumberFormat="1" applyFont="1" applyBorder="1" applyAlignment="1">
      <alignment horizontal="center" vertical="center"/>
    </xf>
    <xf numFmtId="0" fontId="67" fillId="0" borderId="195" xfId="5" applyNumberFormat="1" applyFont="1" applyBorder="1" applyAlignment="1">
      <alignment horizontal="center" vertical="center"/>
    </xf>
    <xf numFmtId="0" fontId="67" fillId="0" borderId="196" xfId="5" applyNumberFormat="1" applyFont="1" applyBorder="1" applyAlignment="1">
      <alignment horizontal="center" vertical="center"/>
    </xf>
    <xf numFmtId="0" fontId="67" fillId="0" borderId="197" xfId="5" applyNumberFormat="1" applyFont="1" applyBorder="1" applyAlignment="1">
      <alignment horizontal="center" vertical="center"/>
    </xf>
    <xf numFmtId="2" fontId="114" fillId="0" borderId="151" xfId="5" applyNumberFormat="1" applyFont="1" applyBorder="1" applyAlignment="1" applyProtection="1">
      <alignment horizontal="center" vertical="center"/>
    </xf>
    <xf numFmtId="2" fontId="114" fillId="0" borderId="152" xfId="5" applyNumberFormat="1" applyFont="1" applyBorder="1" applyAlignment="1" applyProtection="1">
      <alignment horizontal="center" vertical="center"/>
    </xf>
    <xf numFmtId="0" fontId="125" fillId="0" borderId="152" xfId="5" applyNumberFormat="1" applyFont="1" applyBorder="1" applyAlignment="1">
      <alignment horizontal="center" vertical="top"/>
    </xf>
    <xf numFmtId="0" fontId="125" fillId="0" borderId="153" xfId="5" applyNumberFormat="1" applyFont="1" applyBorder="1" applyAlignment="1">
      <alignment horizontal="center" vertical="top"/>
    </xf>
    <xf numFmtId="0" fontId="108" fillId="0" borderId="146" xfId="5" applyNumberFormat="1" applyFont="1" applyBorder="1" applyAlignment="1">
      <alignment horizontal="center" vertical="center"/>
    </xf>
    <xf numFmtId="0" fontId="108" fillId="0" borderId="147" xfId="5" applyNumberFormat="1" applyFont="1" applyBorder="1" applyAlignment="1">
      <alignment horizontal="center" vertical="center"/>
    </xf>
    <xf numFmtId="0" fontId="108" fillId="0" borderId="148" xfId="5" applyNumberFormat="1" applyFont="1" applyBorder="1" applyAlignment="1">
      <alignment horizontal="center" vertical="center"/>
    </xf>
    <xf numFmtId="0" fontId="117" fillId="0" borderId="170" xfId="5" applyNumberFormat="1" applyFont="1" applyBorder="1" applyAlignment="1">
      <alignment horizontal="center" vertical="center"/>
    </xf>
    <xf numFmtId="0" fontId="117" fillId="0" borderId="171" xfId="5" applyNumberFormat="1" applyFont="1" applyBorder="1" applyAlignment="1">
      <alignment horizontal="center" vertical="center"/>
    </xf>
    <xf numFmtId="0" fontId="117" fillId="0" borderId="172" xfId="5" applyNumberFormat="1" applyFont="1" applyBorder="1" applyAlignment="1">
      <alignment horizontal="center" vertical="center"/>
    </xf>
    <xf numFmtId="0" fontId="82" fillId="0" borderId="0" xfId="5" applyFont="1" applyAlignment="1" applyProtection="1">
      <alignment horizontal="left" vertical="center"/>
    </xf>
    <xf numFmtId="0" fontId="3" fillId="0" borderId="137" xfId="5" applyFont="1" applyBorder="1" applyAlignment="1" applyProtection="1">
      <alignment horizontal="center" vertical="center" justifyLastLine="1"/>
    </xf>
    <xf numFmtId="0" fontId="3" fillId="0" borderId="120" xfId="5" applyFont="1" applyBorder="1" applyAlignment="1" applyProtection="1">
      <alignment horizontal="center" vertical="center" justifyLastLine="1"/>
    </xf>
    <xf numFmtId="0" fontId="3" fillId="0" borderId="138" xfId="5" applyFont="1" applyBorder="1" applyAlignment="1" applyProtection="1">
      <alignment horizontal="center" vertical="center" justifyLastLine="1"/>
    </xf>
    <xf numFmtId="0" fontId="39" fillId="0" borderId="0" xfId="5" applyNumberFormat="1" applyFont="1" applyBorder="1" applyAlignment="1" applyProtection="1">
      <alignment horizontal="left" vertical="center"/>
    </xf>
    <xf numFmtId="0" fontId="36" fillId="0" borderId="0" xfId="5" applyBorder="1" applyAlignment="1" applyProtection="1">
      <alignment horizontal="left" vertical="center"/>
    </xf>
    <xf numFmtId="0" fontId="38" fillId="0" borderId="74" xfId="5" applyNumberFormat="1" applyFont="1" applyBorder="1" applyAlignment="1" applyProtection="1">
      <alignment horizontal="center" vertical="center" shrinkToFit="1"/>
    </xf>
    <xf numFmtId="0" fontId="38" fillId="0" borderId="75" xfId="5" applyNumberFormat="1" applyFont="1" applyBorder="1" applyAlignment="1" applyProtection="1">
      <alignment horizontal="center" vertical="center" shrinkToFit="1"/>
    </xf>
    <xf numFmtId="0" fontId="38" fillId="0" borderId="166" xfId="5" applyNumberFormat="1" applyFont="1" applyBorder="1" applyAlignment="1" applyProtection="1">
      <alignment horizontal="center" vertical="center" shrinkToFit="1"/>
    </xf>
    <xf numFmtId="0" fontId="35" fillId="0" borderId="167"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40" fillId="0" borderId="74" xfId="5" applyNumberFormat="1" applyFont="1" applyBorder="1" applyAlignment="1">
      <alignment horizontal="center" vertical="center" textRotation="255"/>
    </xf>
    <xf numFmtId="0" fontId="40" fillId="0" borderId="76" xfId="5" applyNumberFormat="1" applyFont="1" applyBorder="1" applyAlignment="1">
      <alignment horizontal="center" vertical="center" textRotation="255"/>
    </xf>
    <xf numFmtId="0" fontId="40" fillId="0" borderId="79" xfId="5" applyNumberFormat="1" applyFont="1" applyBorder="1" applyAlignment="1">
      <alignment horizontal="center" vertical="center" textRotation="255"/>
    </xf>
    <xf numFmtId="0" fontId="40" fillId="0" borderId="81" xfId="5" applyNumberFormat="1" applyFont="1" applyBorder="1" applyAlignment="1">
      <alignment horizontal="center" vertical="center" textRotation="255"/>
    </xf>
    <xf numFmtId="0" fontId="6" fillId="0" borderId="85" xfId="5" applyNumberFormat="1" applyFont="1" applyBorder="1" applyAlignment="1" applyProtection="1">
      <alignment horizontal="center" vertical="center"/>
      <protection locked="0"/>
    </xf>
    <xf numFmtId="0" fontId="6" fillId="0" borderId="86" xfId="5" applyNumberFormat="1" applyFont="1" applyBorder="1" applyAlignment="1" applyProtection="1">
      <alignment horizontal="center" vertical="center"/>
      <protection locked="0"/>
    </xf>
    <xf numFmtId="0" fontId="6" fillId="0" borderId="142" xfId="5" applyNumberFormat="1" applyFont="1" applyBorder="1" applyAlignment="1" applyProtection="1">
      <alignment horizontal="center" vertical="center"/>
      <protection locked="0"/>
    </xf>
    <xf numFmtId="0" fontId="6" fillId="0" borderId="143" xfId="5" applyNumberFormat="1" applyFont="1" applyBorder="1" applyAlignment="1" applyProtection="1">
      <alignment horizontal="center" vertical="center"/>
      <protection locked="0"/>
    </xf>
    <xf numFmtId="0" fontId="6" fillId="0" borderId="140" xfId="5" applyNumberFormat="1" applyFont="1" applyBorder="1" applyAlignment="1" applyProtection="1">
      <alignment horizontal="center" vertical="center"/>
      <protection locked="0"/>
    </xf>
    <xf numFmtId="0" fontId="6" fillId="0" borderId="141" xfId="5" applyNumberFormat="1" applyFont="1" applyBorder="1" applyAlignment="1" applyProtection="1">
      <alignment horizontal="center" vertical="center"/>
      <protection locked="0"/>
    </xf>
    <xf numFmtId="0" fontId="6" fillId="0" borderId="144" xfId="5" applyNumberFormat="1" applyFont="1" applyBorder="1" applyAlignment="1" applyProtection="1">
      <alignment horizontal="center" vertical="center"/>
      <protection locked="0"/>
    </xf>
    <xf numFmtId="0" fontId="6" fillId="0" borderId="145" xfId="5" applyNumberFormat="1" applyFont="1" applyBorder="1" applyAlignment="1" applyProtection="1">
      <alignment horizontal="center" vertical="center"/>
      <protection locked="0"/>
    </xf>
    <xf numFmtId="0" fontId="50" fillId="0" borderId="188" xfId="5" applyNumberFormat="1" applyFont="1" applyBorder="1" applyAlignment="1" applyProtection="1">
      <alignment horizontal="center" vertical="center" shrinkToFit="1"/>
    </xf>
    <xf numFmtId="0" fontId="119" fillId="0" borderId="169" xfId="5" applyNumberFormat="1" applyFont="1" applyBorder="1" applyAlignment="1">
      <alignment horizontal="center" vertical="center"/>
    </xf>
    <xf numFmtId="0" fontId="111" fillId="0" borderId="146" xfId="5" applyNumberFormat="1" applyFont="1" applyBorder="1" applyAlignment="1">
      <alignment horizontal="distributed" vertical="center" wrapText="1"/>
    </xf>
    <xf numFmtId="0" fontId="111" fillId="0" borderId="147" xfId="5" applyNumberFormat="1" applyFont="1" applyBorder="1" applyAlignment="1">
      <alignment horizontal="distributed" vertical="center"/>
    </xf>
    <xf numFmtId="0" fontId="111" fillId="0" borderId="148" xfId="5" applyNumberFormat="1" applyFont="1" applyBorder="1" applyAlignment="1">
      <alignment horizontal="distributed" vertical="center"/>
    </xf>
    <xf numFmtId="0" fontId="111" fillId="0" borderId="151" xfId="5" applyNumberFormat="1" applyFont="1" applyBorder="1" applyAlignment="1">
      <alignment horizontal="distributed" vertical="center"/>
    </xf>
    <xf numFmtId="0" fontId="111" fillId="0" borderId="152" xfId="5" applyNumberFormat="1" applyFont="1" applyBorder="1" applyAlignment="1">
      <alignment horizontal="distributed" vertical="center"/>
    </xf>
    <xf numFmtId="0" fontId="111" fillId="0" borderId="153" xfId="5" applyNumberFormat="1" applyFont="1" applyBorder="1" applyAlignment="1">
      <alignment horizontal="distributed" vertical="center"/>
    </xf>
    <xf numFmtId="0" fontId="123" fillId="0" borderId="170" xfId="5" applyNumberFormat="1" applyFont="1" applyBorder="1" applyAlignment="1">
      <alignment horizontal="center" vertical="center"/>
    </xf>
    <xf numFmtId="0" fontId="123" fillId="0" borderId="171" xfId="5" applyNumberFormat="1" applyFont="1" applyBorder="1" applyAlignment="1">
      <alignment horizontal="center" vertical="center"/>
    </xf>
    <xf numFmtId="0" fontId="123" fillId="0" borderId="172" xfId="5" applyNumberFormat="1" applyFont="1" applyBorder="1" applyAlignment="1">
      <alignment horizontal="center" vertical="center"/>
    </xf>
    <xf numFmtId="0" fontId="117" fillId="0" borderId="74" xfId="5" applyNumberFormat="1" applyFont="1" applyBorder="1" applyAlignment="1">
      <alignment horizontal="center" vertical="center"/>
    </xf>
    <xf numFmtId="0" fontId="117" fillId="0" borderId="75" xfId="5" applyNumberFormat="1" applyFont="1" applyBorder="1" applyAlignment="1">
      <alignment horizontal="center" vertical="center"/>
    </xf>
    <xf numFmtId="0" fontId="117" fillId="0" borderId="166" xfId="5" applyNumberFormat="1" applyFont="1" applyBorder="1" applyAlignment="1">
      <alignment horizontal="center" vertical="center"/>
    </xf>
    <xf numFmtId="0" fontId="117" fillId="0" borderId="176" xfId="5" applyNumberFormat="1" applyFont="1" applyBorder="1" applyAlignment="1">
      <alignment horizontal="center" vertical="center"/>
    </xf>
    <xf numFmtId="0" fontId="42" fillId="0" borderId="176" xfId="5" applyNumberFormat="1" applyFont="1" applyBorder="1" applyAlignment="1">
      <alignment horizontal="center" vertical="center"/>
    </xf>
    <xf numFmtId="0" fontId="42" fillId="0" borderId="175" xfId="5" applyNumberFormat="1" applyFont="1" applyBorder="1" applyAlignment="1">
      <alignment horizontal="center" vertical="center"/>
    </xf>
    <xf numFmtId="2" fontId="114" fillId="0" borderId="80" xfId="5" applyNumberFormat="1" applyFont="1" applyBorder="1" applyAlignment="1" applyProtection="1">
      <alignment horizontal="center" vertical="center"/>
    </xf>
    <xf numFmtId="0" fontId="58" fillId="0" borderId="174" xfId="5" applyNumberFormat="1" applyFont="1" applyBorder="1" applyAlignment="1">
      <alignment horizontal="center" vertical="center"/>
    </xf>
    <xf numFmtId="0" fontId="58" fillId="0" borderId="173" xfId="5" applyNumberFormat="1" applyFont="1" applyBorder="1" applyAlignment="1">
      <alignment horizontal="center" vertical="center"/>
    </xf>
    <xf numFmtId="0" fontId="69" fillId="0" borderId="146" xfId="5" applyNumberFormat="1" applyFont="1" applyBorder="1" applyAlignment="1">
      <alignment vertical="center"/>
    </xf>
    <xf numFmtId="0" fontId="69" fillId="0" borderId="147" xfId="5" applyNumberFormat="1" applyFont="1" applyBorder="1" applyAlignment="1">
      <alignment vertical="center"/>
    </xf>
    <xf numFmtId="0" fontId="69" fillId="0" borderId="148" xfId="5" applyNumberFormat="1" applyFont="1" applyBorder="1" applyAlignment="1">
      <alignment vertical="center"/>
    </xf>
    <xf numFmtId="0" fontId="69" fillId="0" borderId="151" xfId="5" applyNumberFormat="1" applyFont="1" applyBorder="1" applyAlignment="1">
      <alignment vertical="center"/>
    </xf>
    <xf numFmtId="0" fontId="69" fillId="0" borderId="152" xfId="5" applyNumberFormat="1" applyFont="1" applyBorder="1" applyAlignment="1">
      <alignment vertical="center"/>
    </xf>
    <xf numFmtId="0" fontId="69" fillId="0" borderId="153" xfId="5" applyNumberFormat="1" applyFont="1" applyBorder="1" applyAlignment="1">
      <alignment vertical="center"/>
    </xf>
    <xf numFmtId="0" fontId="108" fillId="0" borderId="80" xfId="5" applyNumberFormat="1" applyFont="1" applyBorder="1" applyAlignment="1">
      <alignment horizontal="center" vertical="center"/>
    </xf>
    <xf numFmtId="0" fontId="67" fillId="0" borderId="80" xfId="5" applyNumberFormat="1" applyFont="1" applyBorder="1" applyAlignment="1">
      <alignment horizontal="center" vertical="center"/>
    </xf>
    <xf numFmtId="0" fontId="38" fillId="0" borderId="80" xfId="5" applyNumberFormat="1" applyFont="1" applyBorder="1" applyAlignment="1">
      <alignment horizontal="center" vertical="center"/>
    </xf>
    <xf numFmtId="0" fontId="67" fillId="0" borderId="153" xfId="5" applyNumberFormat="1" applyFont="1" applyBorder="1" applyAlignment="1">
      <alignment horizontal="center" vertical="center"/>
    </xf>
    <xf numFmtId="0" fontId="108" fillId="0" borderId="78" xfId="5" applyNumberFormat="1" applyFont="1" applyBorder="1" applyAlignment="1">
      <alignment horizontal="right" textRotation="255" shrinkToFit="1"/>
    </xf>
    <xf numFmtId="0" fontId="38" fillId="0" borderId="121" xfId="5" applyNumberFormat="1" applyFont="1" applyBorder="1" applyAlignment="1">
      <alignment horizontal="center" vertical="center"/>
    </xf>
    <xf numFmtId="0" fontId="38" fillId="0" borderId="122" xfId="5" applyNumberFormat="1" applyFont="1" applyBorder="1" applyAlignment="1">
      <alignment horizontal="center" vertical="center"/>
    </xf>
    <xf numFmtId="0" fontId="120" fillId="0" borderId="154" xfId="5" applyNumberFormat="1" applyFont="1" applyBorder="1" applyAlignment="1">
      <alignment horizontal="center" vertical="center" wrapText="1"/>
    </xf>
    <xf numFmtId="0" fontId="120" fillId="0" borderId="155" xfId="5" applyNumberFormat="1" applyFont="1" applyBorder="1" applyAlignment="1">
      <alignment horizontal="center" vertical="center" wrapText="1"/>
    </xf>
    <xf numFmtId="0" fontId="38" fillId="0" borderId="164" xfId="5" applyNumberFormat="1" applyFont="1" applyBorder="1" applyAlignment="1">
      <alignment horizontal="center" vertical="center"/>
    </xf>
    <xf numFmtId="0" fontId="38" fillId="0" borderId="165" xfId="5" applyNumberFormat="1" applyFont="1" applyBorder="1" applyAlignment="1">
      <alignment horizontal="center" vertical="center"/>
    </xf>
    <xf numFmtId="0" fontId="69" fillId="0" borderId="160" xfId="5" applyNumberFormat="1" applyFont="1" applyBorder="1" applyAlignment="1">
      <alignment horizontal="center" vertical="center" justifyLastLine="1"/>
    </xf>
    <xf numFmtId="0" fontId="69" fillId="0" borderId="161" xfId="5" applyNumberFormat="1" applyFont="1" applyBorder="1" applyAlignment="1">
      <alignment horizontal="center" vertical="center" justifyLastLine="1"/>
    </xf>
    <xf numFmtId="0" fontId="69" fillId="0" borderId="162" xfId="5" applyNumberFormat="1" applyFont="1" applyBorder="1" applyAlignment="1">
      <alignment horizontal="center" vertical="center" justifyLastLine="1"/>
    </xf>
    <xf numFmtId="0" fontId="69" fillId="0" borderId="163" xfId="5" applyNumberFormat="1" applyFont="1" applyBorder="1" applyAlignment="1">
      <alignment horizontal="center" vertical="center" justifyLastLine="1"/>
    </xf>
    <xf numFmtId="0" fontId="38" fillId="0" borderId="129" xfId="5" applyFont="1" applyBorder="1" applyAlignment="1">
      <alignment vertical="center"/>
    </xf>
    <xf numFmtId="0" fontId="38" fillId="0" borderId="187" xfId="5" applyFont="1" applyBorder="1" applyAlignment="1">
      <alignment vertical="center"/>
    </xf>
    <xf numFmtId="0" fontId="38" fillId="0" borderId="459" xfId="5" applyFont="1" applyBorder="1" applyAlignment="1">
      <alignment vertical="center"/>
    </xf>
    <xf numFmtId="0" fontId="69" fillId="0" borderId="88" xfId="5" applyNumberFormat="1" applyFont="1" applyBorder="1" applyAlignment="1">
      <alignment vertical="center"/>
    </xf>
    <xf numFmtId="0" fontId="104" fillId="0" borderId="88" xfId="5" applyFont="1" applyBorder="1" applyAlignment="1">
      <alignment vertical="center"/>
    </xf>
    <xf numFmtId="0" fontId="38" fillId="0" borderId="40" xfId="5" applyNumberFormat="1" applyFont="1" applyBorder="1" applyAlignment="1">
      <alignment vertical="center"/>
    </xf>
    <xf numFmtId="0" fontId="46" fillId="0" borderId="40" xfId="5" applyFont="1" applyBorder="1" applyAlignment="1">
      <alignment vertical="center"/>
    </xf>
    <xf numFmtId="0" fontId="46" fillId="0" borderId="185" xfId="5" applyFont="1" applyBorder="1" applyAlignment="1">
      <alignment vertical="center"/>
    </xf>
    <xf numFmtId="0" fontId="38" fillId="0" borderId="35" xfId="5" applyNumberFormat="1" applyFont="1" applyBorder="1" applyAlignment="1">
      <alignment vertical="center"/>
    </xf>
    <xf numFmtId="0" fontId="38" fillId="0" borderId="119" xfId="5" applyNumberFormat="1" applyFont="1" applyBorder="1" applyAlignment="1">
      <alignment vertical="center"/>
    </xf>
    <xf numFmtId="0" fontId="46" fillId="0" borderId="35" xfId="5" applyFont="1" applyBorder="1" applyAlignment="1">
      <alignment vertical="center"/>
    </xf>
    <xf numFmtId="0" fontId="46" fillId="0" borderId="186" xfId="5" applyFont="1" applyBorder="1" applyAlignment="1">
      <alignment vertical="center"/>
    </xf>
    <xf numFmtId="0" fontId="46" fillId="0" borderId="458" xfId="5" applyFont="1" applyBorder="1" applyAlignment="1">
      <alignment vertical="center"/>
    </xf>
    <xf numFmtId="0" fontId="38" fillId="0" borderId="158" xfId="5" applyNumberFormat="1" applyFont="1" applyBorder="1" applyAlignment="1">
      <alignment horizontal="center" vertical="center"/>
    </xf>
    <xf numFmtId="0" fontId="38" fillId="0" borderId="159" xfId="5" applyNumberFormat="1" applyFont="1" applyBorder="1" applyAlignment="1">
      <alignment horizontal="center" vertical="center"/>
    </xf>
    <xf numFmtId="0" fontId="108" fillId="0" borderId="177" xfId="5" applyNumberFormat="1" applyFont="1" applyBorder="1" applyAlignment="1">
      <alignment horizontal="center" vertical="center"/>
    </xf>
    <xf numFmtId="0" fontId="108" fillId="0" borderId="190" xfId="5" applyNumberFormat="1" applyFont="1" applyBorder="1" applyAlignment="1">
      <alignment horizontal="center" vertical="center"/>
    </xf>
    <xf numFmtId="0" fontId="43" fillId="0" borderId="156" xfId="5" applyNumberFormat="1" applyFont="1" applyBorder="1" applyAlignment="1">
      <alignment horizontal="center" vertical="center"/>
    </xf>
    <xf numFmtId="0" fontId="43" fillId="0" borderId="157" xfId="5" applyNumberFormat="1" applyFont="1" applyBorder="1" applyAlignment="1">
      <alignment horizontal="center" vertical="center"/>
    </xf>
    <xf numFmtId="0" fontId="67" fillId="0" borderId="123" xfId="5" applyNumberFormat="1" applyFont="1" applyFill="1" applyBorder="1" applyAlignment="1">
      <alignment horizontal="center" vertical="center"/>
    </xf>
    <xf numFmtId="0" fontId="67" fillId="0" borderId="155" xfId="5" applyNumberFormat="1" applyFont="1" applyFill="1" applyBorder="1" applyAlignment="1">
      <alignment horizontal="center" vertical="center"/>
    </xf>
    <xf numFmtId="0" fontId="67" fillId="0" borderId="124" xfId="5" applyNumberFormat="1" applyFont="1" applyFill="1" applyBorder="1" applyAlignment="1">
      <alignment horizontal="center" vertical="center"/>
    </xf>
    <xf numFmtId="0" fontId="67" fillId="0" borderId="157" xfId="5" applyNumberFormat="1" applyFont="1" applyFill="1" applyBorder="1" applyAlignment="1">
      <alignment horizontal="center" vertical="center"/>
    </xf>
    <xf numFmtId="0" fontId="67" fillId="0" borderId="64" xfId="5" applyNumberFormat="1" applyFont="1" applyFill="1" applyBorder="1" applyAlignment="1">
      <alignment horizontal="center" vertical="center"/>
    </xf>
    <xf numFmtId="0" fontId="67" fillId="0" borderId="65" xfId="5" applyNumberFormat="1" applyFont="1" applyFill="1" applyBorder="1" applyAlignment="1">
      <alignment horizontal="center" vertical="center"/>
    </xf>
    <xf numFmtId="49" fontId="38" fillId="0" borderId="40" xfId="5" applyNumberFormat="1" applyFont="1" applyBorder="1" applyAlignment="1">
      <alignment vertical="center"/>
    </xf>
    <xf numFmtId="49" fontId="38" fillId="0" borderId="41" xfId="5" applyNumberFormat="1" applyFont="1" applyBorder="1" applyAlignment="1">
      <alignment vertical="center"/>
    </xf>
    <xf numFmtId="49" fontId="111" fillId="0" borderId="126" xfId="5" applyNumberFormat="1" applyFont="1" applyBorder="1" applyAlignment="1">
      <alignment horizontal="center" vertical="center" wrapText="1" shrinkToFit="1"/>
    </xf>
    <xf numFmtId="49" fontId="111" fillId="0" borderId="127" xfId="5" applyNumberFormat="1" applyFont="1" applyBorder="1" applyAlignment="1">
      <alignment horizontal="center" vertical="center" shrinkToFit="1"/>
    </xf>
    <xf numFmtId="0" fontId="67" fillId="0" borderId="62" xfId="5" applyNumberFormat="1" applyFont="1" applyFill="1" applyBorder="1" applyAlignment="1">
      <alignment horizontal="center" vertical="center"/>
    </xf>
    <xf numFmtId="0" fontId="67" fillId="0" borderId="63" xfId="5" applyNumberFormat="1" applyFont="1" applyFill="1" applyBorder="1" applyAlignment="1">
      <alignment horizontal="center" vertical="center"/>
    </xf>
    <xf numFmtId="0" fontId="67" fillId="0" borderId="250" xfId="5" applyNumberFormat="1" applyFont="1" applyFill="1" applyBorder="1" applyAlignment="1">
      <alignment horizontal="center" vertical="center"/>
    </xf>
    <xf numFmtId="0" fontId="67" fillId="0" borderId="251" xfId="5" applyNumberFormat="1" applyFont="1" applyFill="1" applyBorder="1" applyAlignment="1">
      <alignment horizontal="center" vertical="center"/>
    </xf>
    <xf numFmtId="0" fontId="67" fillId="0" borderId="156" xfId="5" applyNumberFormat="1" applyFont="1" applyFill="1" applyBorder="1" applyAlignment="1">
      <alignment horizontal="center" vertical="center"/>
    </xf>
    <xf numFmtId="0" fontId="266" fillId="0" borderId="77" xfId="5" applyNumberFormat="1" applyFont="1" applyBorder="1" applyAlignment="1">
      <alignment vertical="distributed" textRotation="255"/>
    </xf>
    <xf numFmtId="49" fontId="38" fillId="0" borderId="88" xfId="5" applyNumberFormat="1" applyFont="1" applyBorder="1" applyAlignment="1">
      <alignment vertical="center"/>
    </xf>
    <xf numFmtId="49" fontId="38" fillId="0" borderId="90" xfId="5" applyNumberFormat="1" applyFont="1" applyBorder="1" applyAlignment="1">
      <alignment vertical="center"/>
    </xf>
    <xf numFmtId="0" fontId="69" fillId="0" borderId="146" xfId="5" applyNumberFormat="1" applyFont="1" applyBorder="1" applyAlignment="1">
      <alignment horizontal="center" vertical="center"/>
    </xf>
    <xf numFmtId="0" fontId="69" fillId="0" borderId="171" xfId="5" applyNumberFormat="1" applyFont="1" applyBorder="1" applyAlignment="1">
      <alignment vertical="center" wrapText="1"/>
    </xf>
    <xf numFmtId="0" fontId="69" fillId="0" borderId="171" xfId="5" applyNumberFormat="1" applyFont="1" applyBorder="1" applyAlignment="1">
      <alignment vertical="center"/>
    </xf>
    <xf numFmtId="0" fontId="42" fillId="0" borderId="0" xfId="5" applyNumberFormat="1" applyFont="1">
      <alignment vertical="center"/>
    </xf>
    <xf numFmtId="0" fontId="43" fillId="0" borderId="250" xfId="5" applyNumberFormat="1" applyFont="1" applyBorder="1" applyAlignment="1">
      <alignment horizontal="center" vertical="center" wrapText="1"/>
    </xf>
    <xf numFmtId="0" fontId="43" fillId="0" borderId="252" xfId="5" applyNumberFormat="1" applyFont="1" applyBorder="1" applyAlignment="1">
      <alignment horizontal="center" vertical="center" wrapText="1"/>
    </xf>
    <xf numFmtId="0" fontId="43" fillId="0" borderId="251" xfId="5" applyNumberFormat="1" applyFont="1" applyBorder="1" applyAlignment="1">
      <alignment horizontal="center" vertical="center" wrapText="1"/>
    </xf>
    <xf numFmtId="0" fontId="43" fillId="0" borderId="156" xfId="5" applyNumberFormat="1" applyFont="1" applyBorder="1" applyAlignment="1">
      <alignment horizontal="center" vertical="center" wrapText="1"/>
    </xf>
    <xf numFmtId="0" fontId="43" fillId="0" borderId="124" xfId="5" applyNumberFormat="1" applyFont="1" applyBorder="1" applyAlignment="1">
      <alignment horizontal="center" vertical="center" wrapText="1"/>
    </xf>
    <xf numFmtId="0" fontId="43" fillId="0" borderId="157" xfId="5" applyNumberFormat="1" applyFont="1" applyBorder="1" applyAlignment="1">
      <alignment horizontal="center" vertical="center" wrapText="1"/>
    </xf>
    <xf numFmtId="0" fontId="145" fillId="0" borderId="0" xfId="5" applyNumberFormat="1" applyFont="1" applyAlignment="1">
      <alignment vertical="center" wrapText="1"/>
    </xf>
    <xf numFmtId="0" fontId="42" fillId="0" borderId="31" xfId="5" applyNumberFormat="1" applyFont="1" applyBorder="1" applyAlignment="1">
      <alignment horizontal="center" vertical="center"/>
    </xf>
    <xf numFmtId="0" fontId="42" fillId="0" borderId="112" xfId="5" applyNumberFormat="1" applyFont="1" applyBorder="1" applyAlignment="1">
      <alignment horizontal="center" vertical="center"/>
    </xf>
    <xf numFmtId="0" fontId="42" fillId="0" borderId="117" xfId="5" applyNumberFormat="1" applyFont="1" applyBorder="1" applyAlignment="1">
      <alignment horizontal="center" vertical="center"/>
    </xf>
    <xf numFmtId="0" fontId="69" fillId="0" borderId="154" xfId="5" applyNumberFormat="1" applyFont="1" applyBorder="1" applyAlignment="1">
      <alignment horizontal="center" vertical="center"/>
    </xf>
    <xf numFmtId="0" fontId="69" fillId="0" borderId="123" xfId="5" applyNumberFormat="1" applyFont="1" applyBorder="1" applyAlignment="1">
      <alignment horizontal="center" vertical="center"/>
    </xf>
    <xf numFmtId="0" fontId="69" fillId="0" borderId="155" xfId="5" applyNumberFormat="1" applyFont="1" applyBorder="1" applyAlignment="1">
      <alignment horizontal="center" vertical="center"/>
    </xf>
    <xf numFmtId="0" fontId="69" fillId="0" borderId="156" xfId="5" applyNumberFormat="1" applyFont="1" applyBorder="1" applyAlignment="1">
      <alignment horizontal="center" vertical="center"/>
    </xf>
    <xf numFmtId="0" fontId="69" fillId="0" borderId="124" xfId="5" applyNumberFormat="1" applyFont="1" applyBorder="1" applyAlignment="1">
      <alignment horizontal="center" vertical="center"/>
    </xf>
    <xf numFmtId="0" fontId="69" fillId="0" borderId="157" xfId="5" applyNumberFormat="1" applyFont="1" applyBorder="1" applyAlignment="1">
      <alignment horizontal="center" vertical="center"/>
    </xf>
    <xf numFmtId="0" fontId="67" fillId="0" borderId="121" xfId="5" applyNumberFormat="1" applyFont="1" applyFill="1" applyBorder="1" applyAlignment="1">
      <alignment horizontal="center" vertical="center"/>
    </xf>
    <xf numFmtId="0" fontId="67" fillId="0" borderId="122" xfId="5" applyNumberFormat="1" applyFont="1" applyFill="1" applyBorder="1" applyAlignment="1">
      <alignment horizontal="center" vertical="center"/>
    </xf>
    <xf numFmtId="0" fontId="67" fillId="0" borderId="154" xfId="5" applyNumberFormat="1" applyFont="1" applyFill="1" applyBorder="1" applyAlignment="1">
      <alignment horizontal="center" vertical="center"/>
    </xf>
    <xf numFmtId="0" fontId="38" fillId="0" borderId="155" xfId="5" applyNumberFormat="1" applyFont="1" applyBorder="1" applyAlignment="1">
      <alignment horizontal="center" vertical="center"/>
    </xf>
    <xf numFmtId="0" fontId="38" fillId="0" borderId="157" xfId="5" applyNumberFormat="1" applyFont="1" applyBorder="1" applyAlignment="1">
      <alignment horizontal="center" vertical="center"/>
    </xf>
    <xf numFmtId="0" fontId="43" fillId="0" borderId="154" xfId="5" applyNumberFormat="1" applyFont="1" applyBorder="1" applyAlignment="1">
      <alignment horizontal="center" vertical="center"/>
    </xf>
    <xf numFmtId="0" fontId="75" fillId="0" borderId="155" xfId="5" applyNumberFormat="1" applyFont="1" applyBorder="1" applyAlignment="1">
      <alignment horizontal="center" vertical="center"/>
    </xf>
    <xf numFmtId="0" fontId="75" fillId="0" borderId="156" xfId="5" applyNumberFormat="1" applyFont="1" applyBorder="1" applyAlignment="1">
      <alignment horizontal="center" vertical="center"/>
    </xf>
    <xf numFmtId="0" fontId="75" fillId="0" borderId="157" xfId="5" applyNumberFormat="1" applyFont="1" applyBorder="1" applyAlignment="1">
      <alignment horizontal="center" vertical="center"/>
    </xf>
    <xf numFmtId="0" fontId="117" fillId="0" borderId="178" xfId="5" applyNumberFormat="1" applyFont="1" applyBorder="1" applyAlignment="1">
      <alignment horizontal="center" vertical="distributed" textRotation="255"/>
    </xf>
    <xf numFmtId="0" fontId="117" fillId="0" borderId="174" xfId="5" applyNumberFormat="1" applyFont="1" applyBorder="1" applyAlignment="1">
      <alignment horizontal="center" vertical="distributed" textRotation="255"/>
    </xf>
    <xf numFmtId="0" fontId="117" fillId="0" borderId="179" xfId="5" applyNumberFormat="1" applyFont="1" applyBorder="1" applyAlignment="1">
      <alignment horizontal="center" vertical="distributed" textRotation="255"/>
    </xf>
    <xf numFmtId="0" fontId="38" fillId="0" borderId="121" xfId="5" applyNumberFormat="1" applyFont="1" applyBorder="1" applyAlignment="1" applyProtection="1">
      <alignment horizontal="center" vertical="center"/>
    </xf>
    <xf numFmtId="0" fontId="38" fillId="0" borderId="122"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top" textRotation="255"/>
    </xf>
    <xf numFmtId="0" fontId="65" fillId="0" borderId="77" xfId="5" applyNumberFormat="1" applyFont="1" applyBorder="1" applyAlignment="1" applyProtection="1">
      <alignment vertical="distributed" textRotation="255"/>
    </xf>
    <xf numFmtId="0" fontId="65" fillId="0" borderId="77" xfId="5" applyNumberFormat="1" applyFont="1" applyBorder="1" applyAlignment="1" applyProtection="1">
      <alignment horizontal="center" vertical="center"/>
    </xf>
    <xf numFmtId="0" fontId="38" fillId="0" borderId="158" xfId="5" applyNumberFormat="1" applyFont="1" applyBorder="1" applyAlignment="1" applyProtection="1">
      <alignment horizontal="center" vertical="center"/>
    </xf>
    <xf numFmtId="0" fontId="38" fillId="0" borderId="159" xfId="5" applyNumberFormat="1" applyFont="1" applyBorder="1" applyAlignment="1" applyProtection="1">
      <alignment horizontal="center" vertical="center"/>
    </xf>
    <xf numFmtId="0" fontId="69" fillId="0" borderId="160" xfId="5" applyNumberFormat="1" applyFont="1" applyBorder="1" applyAlignment="1" applyProtection="1">
      <alignment horizontal="center" vertical="center" justifyLastLine="1"/>
    </xf>
    <xf numFmtId="0" fontId="69" fillId="0" borderId="161" xfId="5" applyNumberFormat="1" applyFont="1" applyBorder="1" applyAlignment="1" applyProtection="1">
      <alignment horizontal="center" vertical="center" justifyLastLine="1"/>
    </xf>
    <xf numFmtId="0" fontId="69" fillId="0" borderId="162" xfId="5" applyNumberFormat="1" applyFont="1" applyBorder="1" applyAlignment="1" applyProtection="1">
      <alignment horizontal="center" vertical="center" justifyLastLine="1"/>
    </xf>
    <xf numFmtId="0" fontId="69" fillId="0" borderId="163" xfId="5" applyNumberFormat="1" applyFont="1" applyBorder="1" applyAlignment="1" applyProtection="1">
      <alignment horizontal="center" vertical="center" justifyLastLine="1"/>
    </xf>
    <xf numFmtId="0" fontId="38" fillId="0" borderId="164" xfId="5" applyNumberFormat="1" applyFont="1" applyBorder="1" applyAlignment="1" applyProtection="1">
      <alignment horizontal="center" vertical="center"/>
    </xf>
    <xf numFmtId="0" fontId="38" fillId="0" borderId="165" xfId="5" applyNumberFormat="1" applyFont="1" applyBorder="1" applyAlignment="1" applyProtection="1">
      <alignment horizontal="center" vertical="center"/>
    </xf>
    <xf numFmtId="0" fontId="120" fillId="0" borderId="154" xfId="5" applyNumberFormat="1" applyFont="1" applyBorder="1" applyAlignment="1" applyProtection="1">
      <alignment horizontal="center" vertical="center" wrapText="1"/>
    </xf>
    <xf numFmtId="0" fontId="120"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xf>
    <xf numFmtId="0" fontId="43" fillId="0" borderId="15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distributed" textRotation="255"/>
    </xf>
    <xf numFmtId="0" fontId="117" fillId="0" borderId="78" xfId="5" applyNumberFormat="1" applyFont="1" applyBorder="1" applyAlignment="1" applyProtection="1">
      <alignment horizontal="center" vertical="top" textRotation="255"/>
    </xf>
    <xf numFmtId="0" fontId="38" fillId="0" borderId="85" xfId="5" applyNumberFormat="1" applyFont="1" applyBorder="1" applyAlignment="1" applyProtection="1">
      <alignment horizontal="center" vertical="center" shrinkToFit="1"/>
    </xf>
    <xf numFmtId="0" fontId="38" fillId="0" borderId="86" xfId="5" applyNumberFormat="1" applyFont="1" applyBorder="1" applyAlignment="1" applyProtection="1">
      <alignment horizontal="center" vertical="center" shrinkToFit="1"/>
    </xf>
    <xf numFmtId="0" fontId="38" fillId="0" borderId="143" xfId="5" applyNumberFormat="1" applyFont="1" applyBorder="1" applyAlignment="1" applyProtection="1">
      <alignment horizontal="center" vertical="center" shrinkToFit="1"/>
    </xf>
    <xf numFmtId="0" fontId="35" fillId="0" borderId="142" xfId="5" applyNumberFormat="1" applyFont="1" applyBorder="1" applyAlignment="1" applyProtection="1">
      <alignment horizontal="center" vertical="center" shrinkToFit="1"/>
    </xf>
    <xf numFmtId="0" fontId="35" fillId="0" borderId="86" xfId="5" applyNumberFormat="1" applyFont="1" applyBorder="1" applyAlignment="1" applyProtection="1">
      <alignment horizontal="center" vertical="center" shrinkToFit="1"/>
    </xf>
    <xf numFmtId="0" fontId="35" fillId="0" borderId="87" xfId="5" applyNumberFormat="1" applyFont="1" applyBorder="1" applyAlignment="1" applyProtection="1">
      <alignment horizontal="center" vertical="center" shrinkToFit="1"/>
    </xf>
    <xf numFmtId="49" fontId="38" fillId="0" borderId="88" xfId="5" applyNumberFormat="1" applyFont="1" applyBorder="1" applyAlignment="1" applyProtection="1">
      <alignment vertical="center"/>
    </xf>
    <xf numFmtId="49" fontId="38" fillId="0" borderId="90" xfId="5" applyNumberFormat="1" applyFont="1" applyBorder="1" applyAlignment="1" applyProtection="1">
      <alignment vertical="center"/>
    </xf>
    <xf numFmtId="49" fontId="38" fillId="0" borderId="40" xfId="5" applyNumberFormat="1" applyFont="1" applyBorder="1" applyAlignment="1" applyProtection="1">
      <alignment vertical="center"/>
    </xf>
    <xf numFmtId="49" fontId="38" fillId="0" borderId="41" xfId="5" applyNumberFormat="1" applyFont="1" applyBorder="1" applyAlignment="1" applyProtection="1">
      <alignment vertical="center"/>
    </xf>
    <xf numFmtId="49" fontId="38" fillId="0" borderId="119" xfId="5" applyNumberFormat="1" applyFont="1" applyBorder="1" applyAlignment="1" applyProtection="1">
      <alignment vertical="center"/>
    </xf>
    <xf numFmtId="49" fontId="38" fillId="0" borderId="128" xfId="5" applyNumberFormat="1" applyFont="1" applyBorder="1" applyAlignment="1" applyProtection="1">
      <alignment vertical="center"/>
    </xf>
    <xf numFmtId="49" fontId="38" fillId="0" borderId="129" xfId="5" applyNumberFormat="1" applyFont="1" applyBorder="1" applyAlignment="1" applyProtection="1">
      <alignment vertical="center"/>
    </xf>
    <xf numFmtId="49" fontId="38" fillId="0" borderId="130" xfId="5" applyNumberFormat="1" applyFont="1" applyBorder="1" applyAlignment="1" applyProtection="1">
      <alignment vertical="center"/>
    </xf>
    <xf numFmtId="0" fontId="38" fillId="0" borderId="129" xfId="5" applyFont="1" applyBorder="1" applyAlignment="1" applyProtection="1">
      <alignment vertical="center"/>
    </xf>
    <xf numFmtId="0" fontId="40" fillId="0" borderId="74" xfId="5" applyNumberFormat="1" applyFont="1" applyBorder="1" applyAlignment="1" applyProtection="1">
      <alignment horizontal="center" vertical="center" textRotation="255"/>
    </xf>
    <xf numFmtId="0" fontId="40" fillId="0" borderId="76" xfId="5" applyNumberFormat="1" applyFont="1" applyBorder="1" applyAlignment="1" applyProtection="1">
      <alignment horizontal="center" vertical="center" textRotation="255"/>
    </xf>
    <xf numFmtId="0" fontId="40" fillId="0" borderId="79" xfId="5" applyNumberFormat="1" applyFont="1" applyBorder="1" applyAlignment="1" applyProtection="1">
      <alignment horizontal="center" vertical="center" textRotation="255"/>
    </xf>
    <xf numFmtId="0" fontId="40" fillId="0" borderId="81" xfId="5" applyNumberFormat="1" applyFont="1" applyBorder="1" applyAlignment="1" applyProtection="1">
      <alignment horizontal="center" vertical="center" textRotation="255"/>
    </xf>
    <xf numFmtId="0" fontId="108" fillId="0" borderId="78" xfId="5" applyNumberFormat="1" applyFont="1" applyBorder="1" applyAlignment="1" applyProtection="1">
      <alignment horizontal="right" textRotation="255" shrinkToFit="1"/>
    </xf>
    <xf numFmtId="0" fontId="58" fillId="0" borderId="74" xfId="5" applyNumberFormat="1" applyFont="1" applyBorder="1" applyAlignment="1" applyProtection="1">
      <alignment horizontal="center" vertical="center" textRotation="255"/>
    </xf>
    <xf numFmtId="0" fontId="58" fillId="0" borderId="75" xfId="5" applyNumberFormat="1" applyFont="1" applyBorder="1" applyAlignment="1" applyProtection="1">
      <alignment horizontal="center" vertical="center" textRotation="255"/>
    </xf>
    <xf numFmtId="0" fontId="58" fillId="0" borderId="76" xfId="5" applyNumberFormat="1" applyFont="1" applyBorder="1" applyAlignment="1" applyProtection="1">
      <alignment horizontal="center" vertical="center" textRotation="255"/>
    </xf>
    <xf numFmtId="0" fontId="58" fillId="0" borderId="77" xfId="5" applyNumberFormat="1" applyFont="1" applyBorder="1" applyAlignment="1" applyProtection="1">
      <alignment horizontal="center" vertical="center" textRotation="255"/>
    </xf>
    <xf numFmtId="0" fontId="58" fillId="0" borderId="0" xfId="5" applyNumberFormat="1" applyFont="1" applyBorder="1" applyAlignment="1" applyProtection="1">
      <alignment horizontal="center" vertical="center" textRotation="255"/>
    </xf>
    <xf numFmtId="0" fontId="58" fillId="0" borderId="78" xfId="5" applyNumberFormat="1" applyFont="1" applyBorder="1" applyAlignment="1" applyProtection="1">
      <alignment horizontal="center" vertical="center" textRotation="255"/>
    </xf>
    <xf numFmtId="0" fontId="58" fillId="0" borderId="79" xfId="5" applyNumberFormat="1" applyFont="1" applyBorder="1" applyAlignment="1" applyProtection="1">
      <alignment horizontal="center" vertical="center" textRotation="255"/>
    </xf>
    <xf numFmtId="0" fontId="58" fillId="0" borderId="80" xfId="5" applyNumberFormat="1" applyFont="1" applyBorder="1" applyAlignment="1" applyProtection="1">
      <alignment horizontal="center" vertical="center" textRotation="255"/>
    </xf>
    <xf numFmtId="0" fontId="58" fillId="0" borderId="81" xfId="5" applyNumberFormat="1" applyFont="1" applyBorder="1" applyAlignment="1" applyProtection="1">
      <alignment horizontal="center" vertical="center" textRotation="255"/>
    </xf>
    <xf numFmtId="0" fontId="69" fillId="0" borderId="88" xfId="5" applyNumberFormat="1" applyFont="1" applyBorder="1" applyAlignment="1" applyProtection="1">
      <alignment vertical="center"/>
    </xf>
    <xf numFmtId="0" fontId="104" fillId="0" borderId="88" xfId="5" applyFont="1" applyBorder="1" applyAlignment="1" applyProtection="1">
      <alignment vertical="center"/>
    </xf>
    <xf numFmtId="0" fontId="38" fillId="0" borderId="40" xfId="5" applyNumberFormat="1" applyFont="1" applyBorder="1" applyAlignment="1" applyProtection="1">
      <alignment vertical="center"/>
    </xf>
    <xf numFmtId="0" fontId="46" fillId="0" borderId="40" xfId="5" applyFont="1" applyBorder="1" applyAlignment="1" applyProtection="1">
      <alignment vertical="center"/>
    </xf>
    <xf numFmtId="49" fontId="113" fillId="0" borderId="125" xfId="5" applyNumberFormat="1" applyFont="1" applyBorder="1" applyAlignment="1" applyProtection="1">
      <alignment horizontal="center" vertical="center" wrapText="1" shrinkToFit="1"/>
    </xf>
    <xf numFmtId="49" fontId="113" fillId="0" borderId="126" xfId="5" applyNumberFormat="1" applyFont="1" applyBorder="1" applyAlignment="1" applyProtection="1">
      <alignment horizontal="center" vertical="center" shrinkToFit="1"/>
    </xf>
    <xf numFmtId="49" fontId="111" fillId="0" borderId="126" xfId="5" applyNumberFormat="1" applyFont="1" applyBorder="1" applyAlignment="1" applyProtection="1">
      <alignment horizontal="center" vertical="center" wrapText="1" shrinkToFit="1"/>
    </xf>
    <xf numFmtId="49" fontId="111" fillId="0" borderId="127" xfId="5" applyNumberFormat="1" applyFont="1" applyBorder="1" applyAlignment="1" applyProtection="1">
      <alignment horizontal="center" vertical="center" shrinkToFit="1"/>
    </xf>
    <xf numFmtId="0" fontId="38" fillId="0" borderId="155" xfId="5" applyNumberFormat="1" applyFont="1" applyBorder="1" applyAlignment="1" applyProtection="1">
      <alignment horizontal="center" vertical="center"/>
    </xf>
    <xf numFmtId="0" fontId="38" fillId="0" borderId="157" xfId="5" applyNumberFormat="1" applyFont="1" applyBorder="1" applyAlignment="1" applyProtection="1">
      <alignment horizontal="center" vertical="center"/>
    </xf>
    <xf numFmtId="0" fontId="43" fillId="0" borderId="154" xfId="5" applyNumberFormat="1" applyFont="1" applyBorder="1" applyAlignment="1" applyProtection="1">
      <alignment horizontal="center" vertical="center"/>
    </xf>
    <xf numFmtId="0" fontId="75" fillId="0" borderId="155" xfId="5" applyNumberFormat="1" applyFont="1" applyBorder="1" applyAlignment="1" applyProtection="1">
      <alignment horizontal="center" vertical="center"/>
    </xf>
    <xf numFmtId="0" fontId="75" fillId="0" borderId="156" xfId="5" applyNumberFormat="1" applyFont="1" applyBorder="1" applyAlignment="1" applyProtection="1">
      <alignment horizontal="center" vertical="center"/>
    </xf>
    <xf numFmtId="0" fontId="75" fillId="0" borderId="157" xfId="5" applyNumberFormat="1" applyFont="1" applyBorder="1" applyAlignment="1" applyProtection="1">
      <alignment horizontal="center" vertical="center"/>
    </xf>
    <xf numFmtId="0" fontId="67" fillId="0" borderId="62" xfId="5" applyNumberFormat="1" applyFont="1" applyFill="1" applyBorder="1" applyAlignment="1" applyProtection="1">
      <alignment horizontal="center" vertical="center"/>
    </xf>
    <xf numFmtId="0" fontId="67" fillId="0" borderId="63" xfId="5" applyNumberFormat="1" applyFont="1" applyFill="1" applyBorder="1" applyAlignment="1" applyProtection="1">
      <alignment horizontal="center" vertical="center"/>
    </xf>
    <xf numFmtId="0" fontId="67" fillId="0" borderId="154" xfId="5" applyNumberFormat="1" applyFont="1" applyFill="1" applyBorder="1" applyAlignment="1" applyProtection="1">
      <alignment horizontal="center" vertical="center"/>
    </xf>
    <xf numFmtId="0" fontId="67" fillId="0" borderId="156" xfId="5" applyNumberFormat="1" applyFont="1" applyFill="1" applyBorder="1" applyAlignment="1" applyProtection="1">
      <alignment horizontal="center" vertical="center"/>
    </xf>
    <xf numFmtId="0" fontId="67" fillId="0" borderId="123" xfId="5" applyNumberFormat="1" applyFont="1" applyFill="1" applyBorder="1" applyAlignment="1" applyProtection="1">
      <alignment horizontal="center" vertical="center"/>
    </xf>
    <xf numFmtId="0" fontId="67" fillId="0" borderId="124" xfId="5" applyNumberFormat="1" applyFont="1" applyFill="1" applyBorder="1" applyAlignment="1" applyProtection="1">
      <alignment horizontal="center" vertical="center"/>
    </xf>
    <xf numFmtId="0" fontId="67" fillId="0" borderId="155" xfId="5" applyNumberFormat="1" applyFont="1" applyFill="1" applyBorder="1" applyAlignment="1" applyProtection="1">
      <alignment horizontal="center" vertical="center"/>
    </xf>
    <xf numFmtId="0" fontId="67" fillId="0" borderId="157" xfId="5" applyNumberFormat="1" applyFont="1" applyFill="1" applyBorder="1" applyAlignment="1" applyProtection="1">
      <alignment horizontal="center" vertical="center"/>
    </xf>
    <xf numFmtId="0" fontId="43" fillId="0" borderId="154" xfId="5" applyNumberFormat="1" applyFont="1" applyBorder="1" applyAlignment="1" applyProtection="1">
      <alignment horizontal="center" vertical="center" wrapText="1"/>
    </xf>
    <xf numFmtId="0" fontId="43"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wrapText="1"/>
    </xf>
    <xf numFmtId="0" fontId="43" fillId="0" borderId="157" xfId="5" applyNumberFormat="1" applyFont="1" applyBorder="1" applyAlignment="1" applyProtection="1">
      <alignment horizontal="center" vertical="center" wrapText="1"/>
    </xf>
    <xf numFmtId="0" fontId="37" fillId="0" borderId="0" xfId="5" applyNumberFormat="1" applyFont="1" applyBorder="1" applyAlignment="1" applyProtection="1">
      <alignment horizontal="center" textRotation="255"/>
    </xf>
    <xf numFmtId="0" fontId="38" fillId="0" borderId="35" xfId="5" applyNumberFormat="1" applyFont="1" applyBorder="1" applyAlignment="1" applyProtection="1">
      <alignment vertical="center"/>
    </xf>
    <xf numFmtId="0" fontId="38" fillId="0" borderId="119" xfId="5" applyNumberFormat="1" applyFont="1" applyBorder="1" applyAlignment="1" applyProtection="1">
      <alignment vertical="center"/>
    </xf>
    <xf numFmtId="0" fontId="46" fillId="0" borderId="35" xfId="5" applyFont="1" applyBorder="1" applyAlignment="1" applyProtection="1">
      <alignment vertical="center"/>
    </xf>
    <xf numFmtId="0" fontId="46" fillId="0" borderId="119" xfId="5" applyFont="1" applyBorder="1" applyAlignment="1" applyProtection="1">
      <alignment vertical="center"/>
    </xf>
    <xf numFmtId="0" fontId="67" fillId="0" borderId="121" xfId="5" applyNumberFormat="1" applyFont="1" applyFill="1" applyBorder="1" applyAlignment="1" applyProtection="1">
      <alignment horizontal="center" vertical="center"/>
    </xf>
    <xf numFmtId="0" fontId="67" fillId="0" borderId="122" xfId="5" applyNumberFormat="1" applyFont="1" applyFill="1" applyBorder="1" applyAlignment="1" applyProtection="1">
      <alignment horizontal="center" vertical="center"/>
    </xf>
    <xf numFmtId="0" fontId="67" fillId="0" borderId="64" xfId="5" applyNumberFormat="1" applyFont="1" applyFill="1" applyBorder="1" applyAlignment="1" applyProtection="1">
      <alignment horizontal="center" vertical="center"/>
    </xf>
    <xf numFmtId="0" fontId="67" fillId="0" borderId="65" xfId="5" applyNumberFormat="1" applyFont="1" applyFill="1" applyBorder="1" applyAlignment="1" applyProtection="1">
      <alignment horizontal="center" vertical="center"/>
    </xf>
    <xf numFmtId="0" fontId="49" fillId="0" borderId="43" xfId="5" applyNumberFormat="1" applyFont="1" applyBorder="1" applyAlignment="1" applyProtection="1">
      <alignment horizontal="center" vertical="top"/>
    </xf>
    <xf numFmtId="0" fontId="69" fillId="0" borderId="154" xfId="5" applyNumberFormat="1" applyFont="1" applyBorder="1" applyAlignment="1" applyProtection="1">
      <alignment horizontal="center" vertical="center"/>
    </xf>
    <xf numFmtId="0" fontId="69" fillId="0" borderId="123" xfId="5" applyNumberFormat="1" applyFont="1" applyBorder="1" applyAlignment="1" applyProtection="1">
      <alignment horizontal="center" vertical="center"/>
    </xf>
    <xf numFmtId="0" fontId="69" fillId="0" borderId="155" xfId="5" applyNumberFormat="1" applyFont="1" applyBorder="1" applyAlignment="1" applyProtection="1">
      <alignment horizontal="center" vertical="center"/>
    </xf>
    <xf numFmtId="0" fontId="69" fillId="0" borderId="156" xfId="5" applyNumberFormat="1" applyFont="1" applyBorder="1" applyAlignment="1" applyProtection="1">
      <alignment horizontal="center" vertical="center"/>
    </xf>
    <xf numFmtId="0" fontId="69" fillId="0" borderId="124" xfId="5" applyNumberFormat="1" applyFont="1" applyBorder="1" applyAlignment="1" applyProtection="1">
      <alignment horizontal="center" vertical="center"/>
    </xf>
    <xf numFmtId="0" fontId="69" fillId="0" borderId="157" xfId="5" applyNumberFormat="1" applyFont="1" applyBorder="1" applyAlignment="1" applyProtection="1">
      <alignment horizontal="center" vertical="center"/>
    </xf>
    <xf numFmtId="0" fontId="41" fillId="0" borderId="0" xfId="6" applyFont="1" applyAlignment="1" applyProtection="1">
      <alignment horizontal="right" vertical="center"/>
    </xf>
    <xf numFmtId="0" fontId="79" fillId="0" borderId="0" xfId="6" applyNumberFormat="1" applyFont="1" applyBorder="1" applyAlignment="1" applyProtection="1">
      <alignment horizontal="center" textRotation="255"/>
    </xf>
    <xf numFmtId="2" fontId="163" fillId="11" borderId="278" xfId="0" applyNumberFormat="1" applyFont="1" applyFill="1" applyBorder="1" applyAlignment="1" applyProtection="1">
      <alignment horizontal="right" vertical="center" indent="1" shrinkToFit="1"/>
      <protection locked="0"/>
    </xf>
    <xf numFmtId="2" fontId="163" fillId="11" borderId="274" xfId="0" applyNumberFormat="1" applyFont="1" applyFill="1" applyBorder="1" applyAlignment="1" applyProtection="1">
      <alignment horizontal="right" vertical="center" indent="1" shrinkToFit="1"/>
      <protection locked="0"/>
    </xf>
    <xf numFmtId="38" fontId="163" fillId="11" borderId="274" xfId="2" applyFont="1" applyFill="1" applyBorder="1" applyAlignment="1" applyProtection="1">
      <alignment horizontal="right" vertical="center" indent="1"/>
      <protection locked="0"/>
    </xf>
    <xf numFmtId="38" fontId="163" fillId="11" borderId="299" xfId="2" applyFont="1" applyFill="1" applyBorder="1" applyAlignment="1" applyProtection="1">
      <alignment horizontal="right" vertical="center" indent="1"/>
      <protection locked="0"/>
    </xf>
    <xf numFmtId="2" fontId="163" fillId="6" borderId="298" xfId="0" applyNumberFormat="1" applyFont="1" applyFill="1" applyBorder="1" applyAlignment="1">
      <alignment horizontal="right" vertical="center" indent="1" shrinkToFit="1"/>
    </xf>
    <xf numFmtId="2" fontId="163" fillId="6" borderId="274" xfId="0" applyNumberFormat="1" applyFont="1" applyFill="1" applyBorder="1" applyAlignment="1">
      <alignment horizontal="right" vertical="center" indent="1" shrinkToFit="1"/>
    </xf>
    <xf numFmtId="38" fontId="163" fillId="6" borderId="274" xfId="2" applyFont="1" applyFill="1" applyBorder="1" applyAlignment="1">
      <alignment horizontal="right" vertical="center" indent="1"/>
    </xf>
    <xf numFmtId="38" fontId="163" fillId="6" borderId="279" xfId="2" applyFont="1" applyFill="1" applyBorder="1" applyAlignment="1">
      <alignment horizontal="right" vertical="center" indent="1"/>
    </xf>
    <xf numFmtId="2" fontId="163" fillId="11" borderId="277" xfId="0" applyNumberFormat="1" applyFont="1" applyFill="1" applyBorder="1" applyAlignment="1" applyProtection="1">
      <alignment horizontal="right" vertical="center" indent="1" shrinkToFit="1"/>
      <protection locked="0"/>
    </xf>
    <xf numFmtId="2" fontId="163" fillId="11" borderId="275" xfId="0" applyNumberFormat="1" applyFont="1" applyFill="1" applyBorder="1" applyAlignment="1" applyProtection="1">
      <alignment horizontal="right" vertical="center" indent="1" shrinkToFit="1"/>
      <protection locked="0"/>
    </xf>
    <xf numFmtId="0" fontId="6" fillId="0" borderId="308" xfId="0" applyFont="1" applyBorder="1" applyAlignment="1">
      <alignment vertical="center"/>
    </xf>
    <xf numFmtId="0" fontId="6" fillId="0" borderId="309" xfId="0" applyFont="1" applyBorder="1" applyAlignment="1">
      <alignment vertical="center"/>
    </xf>
    <xf numFmtId="2" fontId="163" fillId="6" borderId="300" xfId="0" applyNumberFormat="1" applyFont="1" applyFill="1" applyBorder="1" applyAlignment="1">
      <alignment horizontal="right" vertical="center" indent="1" shrinkToFit="1"/>
    </xf>
    <xf numFmtId="2" fontId="163" fillId="6" borderId="275" xfId="0" applyNumberFormat="1" applyFont="1" applyFill="1" applyBorder="1" applyAlignment="1">
      <alignment horizontal="right" vertical="center" indent="1" shrinkToFit="1"/>
    </xf>
    <xf numFmtId="38" fontId="163" fillId="6" borderId="275" xfId="2" applyFont="1" applyFill="1" applyBorder="1" applyAlignment="1">
      <alignment horizontal="right" vertical="center" indent="1"/>
    </xf>
    <xf numFmtId="38" fontId="163" fillId="6" borderId="281" xfId="2" applyFont="1" applyFill="1" applyBorder="1" applyAlignment="1">
      <alignment horizontal="right" vertical="center" indent="1"/>
    </xf>
    <xf numFmtId="0" fontId="6" fillId="0" borderId="305" xfId="0" applyFont="1" applyBorder="1" applyAlignment="1">
      <alignment vertical="center"/>
    </xf>
    <xf numFmtId="0" fontId="6" fillId="0" borderId="306" xfId="0" applyFont="1" applyBorder="1" applyAlignment="1">
      <alignment vertical="center"/>
    </xf>
    <xf numFmtId="0" fontId="6" fillId="0" borderId="100" xfId="0" applyFont="1" applyBorder="1" applyAlignment="1">
      <alignment horizontal="center" vertical="center"/>
    </xf>
    <xf numFmtId="0" fontId="14" fillId="16" borderId="316" xfId="0" applyFont="1" applyFill="1" applyBorder="1" applyAlignment="1" applyProtection="1">
      <alignment horizontal="center" vertical="center"/>
      <protection locked="0"/>
    </xf>
    <xf numFmtId="0" fontId="14" fillId="16" borderId="100" xfId="0" applyFont="1" applyFill="1" applyBorder="1" applyAlignment="1" applyProtection="1">
      <alignment horizontal="center" vertical="center"/>
      <protection locked="0"/>
    </xf>
    <xf numFmtId="0" fontId="14" fillId="16" borderId="101" xfId="0" applyFont="1" applyFill="1" applyBorder="1" applyAlignment="1" applyProtection="1">
      <alignment horizontal="center" vertical="center"/>
      <protection locked="0"/>
    </xf>
    <xf numFmtId="0" fontId="22" fillId="11" borderId="100" xfId="0" applyFont="1" applyFill="1" applyBorder="1" applyAlignment="1" applyProtection="1">
      <alignment horizontal="center" vertical="center"/>
      <protection locked="0"/>
    </xf>
    <xf numFmtId="0" fontId="22" fillId="11" borderId="101" xfId="0" applyFont="1" applyFill="1" applyBorder="1" applyAlignment="1" applyProtection="1">
      <alignment horizontal="center" vertical="center"/>
      <protection locked="0"/>
    </xf>
    <xf numFmtId="0" fontId="6" fillId="0" borderId="318" xfId="0" applyFont="1" applyBorder="1" applyAlignment="1">
      <alignment horizontal="center" vertical="center"/>
    </xf>
    <xf numFmtId="0" fontId="6" fillId="0" borderId="319" xfId="0" applyFont="1" applyBorder="1" applyAlignment="1">
      <alignment horizontal="center" vertical="center"/>
    </xf>
    <xf numFmtId="0" fontId="6" fillId="0" borderId="303" xfId="0" applyFont="1" applyBorder="1" applyAlignment="1">
      <alignment horizontal="center" vertical="center"/>
    </xf>
    <xf numFmtId="2" fontId="163" fillId="11" borderId="109" xfId="0" applyNumberFormat="1" applyFont="1" applyFill="1" applyBorder="1" applyAlignment="1" applyProtection="1">
      <alignment horizontal="right" vertical="center" indent="1" shrinkToFit="1"/>
      <protection locked="0"/>
    </xf>
    <xf numFmtId="2" fontId="163" fillId="11" borderId="205" xfId="0" applyNumberFormat="1" applyFont="1" applyFill="1" applyBorder="1" applyAlignment="1" applyProtection="1">
      <alignment horizontal="right" vertical="center" indent="1" shrinkToFit="1"/>
      <protection locked="0"/>
    </xf>
    <xf numFmtId="2" fontId="163" fillId="11" borderId="255" xfId="0" applyNumberFormat="1" applyFont="1" applyFill="1" applyBorder="1" applyAlignment="1" applyProtection="1">
      <alignment horizontal="right" vertical="center" indent="1" shrinkToFit="1"/>
      <protection locked="0"/>
    </xf>
    <xf numFmtId="38" fontId="163" fillId="11" borderId="111" xfId="2" applyFont="1" applyFill="1" applyBorder="1" applyAlignment="1" applyProtection="1">
      <alignment horizontal="right" vertical="center" indent="1"/>
      <protection locked="0"/>
    </xf>
    <xf numFmtId="38" fontId="163" fillId="11" borderId="311" xfId="2" applyFont="1" applyFill="1" applyBorder="1" applyAlignment="1" applyProtection="1">
      <alignment horizontal="right" vertical="center" indent="1"/>
      <protection locked="0"/>
    </xf>
    <xf numFmtId="38" fontId="163" fillId="11" borderId="275" xfId="2" applyFont="1" applyFill="1" applyBorder="1" applyAlignment="1" applyProtection="1">
      <alignment horizontal="right" vertical="center" indent="1"/>
      <protection locked="0"/>
    </xf>
    <xf numFmtId="38" fontId="163" fillId="11" borderId="301" xfId="2" applyFont="1" applyFill="1" applyBorder="1" applyAlignment="1" applyProtection="1">
      <alignment horizontal="right" vertical="center" indent="1"/>
      <protection locked="0"/>
    </xf>
    <xf numFmtId="38" fontId="163" fillId="11" borderId="313" xfId="2" applyFont="1" applyFill="1" applyBorder="1" applyAlignment="1" applyProtection="1">
      <alignment horizontal="right" vertical="center" indent="1"/>
      <protection locked="0"/>
    </xf>
    <xf numFmtId="38" fontId="163" fillId="11" borderId="314" xfId="2" applyFont="1" applyFill="1" applyBorder="1" applyAlignment="1" applyProtection="1">
      <alignment horizontal="right" vertical="center" indent="1"/>
      <protection locked="0"/>
    </xf>
    <xf numFmtId="0" fontId="20" fillId="0" borderId="274" xfId="0" applyFont="1" applyBorder="1" applyAlignment="1">
      <alignment horizontal="center" vertical="center"/>
    </xf>
    <xf numFmtId="0" fontId="20" fillId="0" borderId="299" xfId="0" applyFont="1" applyBorder="1" applyAlignment="1">
      <alignment horizontal="center" vertical="center"/>
    </xf>
    <xf numFmtId="0" fontId="20" fillId="0" borderId="298" xfId="0" applyFont="1" applyBorder="1" applyAlignment="1">
      <alignment horizontal="center" vertical="center"/>
    </xf>
    <xf numFmtId="0" fontId="20" fillId="0" borderId="279" xfId="0" applyFont="1" applyBorder="1" applyAlignment="1">
      <alignment horizontal="center" vertical="center"/>
    </xf>
    <xf numFmtId="0" fontId="20" fillId="0" borderId="96" xfId="0" applyFont="1" applyBorder="1" applyAlignment="1">
      <alignment vertical="center"/>
    </xf>
    <xf numFmtId="0" fontId="20" fillId="0" borderId="97" xfId="0" applyFont="1" applyBorder="1" applyAlignment="1">
      <alignment vertical="center"/>
    </xf>
    <xf numFmtId="0" fontId="20" fillId="0" borderId="108" xfId="0" applyFont="1" applyBorder="1" applyAlignment="1">
      <alignment vertical="center"/>
    </xf>
    <xf numFmtId="0" fontId="6" fillId="0" borderId="291" xfId="0" applyFont="1" applyBorder="1" applyAlignment="1">
      <alignment horizontal="center" vertical="center"/>
    </xf>
    <xf numFmtId="0" fontId="14" fillId="16" borderId="292" xfId="0" applyFont="1" applyFill="1" applyBorder="1" applyAlignment="1" applyProtection="1">
      <alignment horizontal="center" vertical="center"/>
      <protection locked="0"/>
    </xf>
    <xf numFmtId="0" fontId="14" fillId="16" borderId="104" xfId="0" applyFont="1" applyFill="1" applyBorder="1" applyAlignment="1" applyProtection="1">
      <alignment horizontal="center" vertical="center"/>
      <protection locked="0"/>
    </xf>
    <xf numFmtId="0" fontId="14" fillId="16" borderId="105" xfId="0" applyFont="1" applyFill="1" applyBorder="1" applyAlignment="1" applyProtection="1">
      <alignment horizontal="center" vertical="center"/>
      <protection locked="0"/>
    </xf>
    <xf numFmtId="0" fontId="22" fillId="11" borderId="104" xfId="0" applyFont="1" applyFill="1" applyBorder="1" applyAlignment="1" applyProtection="1">
      <alignment horizontal="center" vertical="center"/>
      <protection locked="0"/>
    </xf>
    <xf numFmtId="0" fontId="22" fillId="11" borderId="105" xfId="0" applyFont="1" applyFill="1" applyBorder="1" applyAlignment="1" applyProtection="1">
      <alignment horizontal="center" vertical="center"/>
      <protection locked="0"/>
    </xf>
    <xf numFmtId="0" fontId="6" fillId="0" borderId="296" xfId="0" applyFont="1" applyBorder="1" applyAlignment="1">
      <alignment horizontal="center" vertical="center"/>
    </xf>
    <xf numFmtId="0" fontId="6" fillId="0" borderId="297" xfId="0" applyFont="1" applyBorder="1" applyAlignment="1">
      <alignment horizontal="center" vertical="center"/>
    </xf>
    <xf numFmtId="38" fontId="22" fillId="11" borderId="280" xfId="2" applyFont="1" applyFill="1" applyBorder="1" applyAlignment="1" applyProtection="1">
      <alignment horizontal="right" vertical="center" indent="1"/>
      <protection locked="0"/>
    </xf>
    <xf numFmtId="38" fontId="22" fillId="11" borderId="109" xfId="2" applyFont="1" applyFill="1" applyBorder="1" applyAlignment="1" applyProtection="1">
      <alignment horizontal="right" vertical="center" indent="1"/>
      <protection locked="0"/>
    </xf>
    <xf numFmtId="0" fontId="8" fillId="0" borderId="279" xfId="0" applyFont="1" applyBorder="1" applyAlignment="1">
      <alignment vertical="center" wrapText="1"/>
    </xf>
    <xf numFmtId="0" fontId="8" fillId="0" borderId="278" xfId="0" applyFont="1" applyBorder="1" applyAlignment="1">
      <alignment vertical="center"/>
    </xf>
    <xf numFmtId="0" fontId="8" fillId="0" borderId="279" xfId="0" applyFont="1" applyBorder="1" applyAlignment="1">
      <alignment vertical="center"/>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136" fillId="0" borderId="0" xfId="0" applyFont="1" applyAlignment="1">
      <alignment horizontal="center" vertical="center"/>
    </xf>
    <xf numFmtId="40" fontId="22" fillId="11" borderId="109" xfId="2" applyNumberFormat="1" applyFont="1" applyFill="1" applyBorder="1" applyAlignment="1" applyProtection="1">
      <alignment horizontal="right" vertical="center" indent="1" shrinkToFit="1"/>
      <protection locked="0"/>
    </xf>
    <xf numFmtId="40" fontId="22" fillId="11" borderId="277" xfId="2" applyNumberFormat="1" applyFont="1" applyFill="1" applyBorder="1" applyAlignment="1" applyProtection="1">
      <alignment horizontal="right" vertical="center" indent="1" shrinkToFit="1"/>
      <protection locked="0"/>
    </xf>
    <xf numFmtId="0" fontId="8" fillId="0" borderId="103" xfId="0" applyFont="1" applyBorder="1" applyAlignment="1">
      <alignment horizontal="center" vertical="center"/>
    </xf>
    <xf numFmtId="0" fontId="8" fillId="0" borderId="104" xfId="0" applyFont="1" applyBorder="1" applyAlignment="1">
      <alignment horizontal="center" vertical="center"/>
    </xf>
    <xf numFmtId="0" fontId="8" fillId="0" borderId="291" xfId="0" applyFont="1" applyBorder="1" applyAlignment="1">
      <alignment horizontal="center" vertical="center"/>
    </xf>
    <xf numFmtId="40" fontId="22" fillId="11" borderId="292" xfId="2" applyNumberFormat="1" applyFont="1" applyFill="1" applyBorder="1" applyAlignment="1" applyProtection="1">
      <alignment horizontal="right" vertical="center" indent="1"/>
      <protection locked="0"/>
    </xf>
    <xf numFmtId="40" fontId="22" fillId="11" borderId="104" xfId="2" applyNumberFormat="1" applyFont="1" applyFill="1" applyBorder="1" applyAlignment="1" applyProtection="1">
      <alignment horizontal="right" vertical="center" indent="1"/>
      <protection locked="0"/>
    </xf>
    <xf numFmtId="0" fontId="8" fillId="0" borderId="295" xfId="0" applyFont="1" applyBorder="1" applyAlignment="1">
      <alignment horizontal="center" vertical="center"/>
    </xf>
    <xf numFmtId="0" fontId="8" fillId="0" borderId="290" xfId="0" applyFont="1" applyBorder="1" applyAlignment="1">
      <alignment horizontal="center" vertical="center"/>
    </xf>
    <xf numFmtId="0" fontId="8" fillId="0" borderId="293" xfId="0" applyFont="1" applyBorder="1" applyAlignment="1">
      <alignment horizontal="center" vertical="center"/>
    </xf>
    <xf numFmtId="40" fontId="22" fillId="11" borderId="280" xfId="2" applyNumberFormat="1" applyFont="1" applyFill="1" applyBorder="1" applyAlignment="1" applyProtection="1">
      <alignment horizontal="right" vertical="center" indent="1" shrinkToFit="1"/>
      <protection locked="0"/>
    </xf>
    <xf numFmtId="40" fontId="22" fillId="11" borderId="278" xfId="2" applyNumberFormat="1" applyFont="1" applyFill="1" applyBorder="1" applyAlignment="1" applyProtection="1">
      <alignment horizontal="right" vertical="center" indent="1" shrinkToFit="1"/>
      <protection locked="0"/>
    </xf>
    <xf numFmtId="0" fontId="71" fillId="0" borderId="0" xfId="6" applyNumberFormat="1" applyFont="1" applyBorder="1" applyAlignment="1" applyProtection="1">
      <alignment vertical="top" textRotation="255"/>
    </xf>
    <xf numFmtId="0" fontId="15" fillId="6" borderId="276" xfId="0" applyFont="1" applyFill="1" applyBorder="1" applyAlignment="1">
      <alignment horizontal="center" vertical="center"/>
    </xf>
    <xf numFmtId="49" fontId="161" fillId="7" borderId="292" xfId="0" applyNumberFormat="1" applyFont="1" applyFill="1" applyBorder="1" applyAlignment="1" applyProtection="1">
      <alignment horizontal="left" vertical="center" indent="1" shrinkToFit="1"/>
      <protection locked="0"/>
    </xf>
    <xf numFmtId="49" fontId="161" fillId="7" borderId="104" xfId="0" applyNumberFormat="1" applyFont="1" applyFill="1" applyBorder="1" applyAlignment="1" applyProtection="1">
      <alignment horizontal="left" vertical="center" indent="1" shrinkToFit="1"/>
      <protection locked="0"/>
    </xf>
    <xf numFmtId="49" fontId="161" fillId="7" borderId="105" xfId="0" applyNumberFormat="1" applyFont="1" applyFill="1" applyBorder="1" applyAlignment="1" applyProtection="1">
      <alignment horizontal="left" vertical="center" indent="1" shrinkToFit="1"/>
      <protection locked="0"/>
    </xf>
    <xf numFmtId="0" fontId="36" fillId="0" borderId="0" xfId="6" applyNumberFormat="1" applyFont="1" applyBorder="1" applyAlignment="1" applyProtection="1">
      <alignment vertical="top" textRotation="255" shrinkToFit="1"/>
    </xf>
    <xf numFmtId="0" fontId="164" fillId="0" borderId="0" xfId="0" applyFont="1" applyAlignment="1">
      <alignment horizontal="distributed" vertical="center"/>
    </xf>
    <xf numFmtId="0" fontId="8" fillId="0" borderId="281" xfId="0" applyFont="1" applyBorder="1" applyAlignment="1">
      <alignment vertical="center" wrapText="1"/>
    </xf>
    <xf numFmtId="0" fontId="8" fillId="0" borderId="109" xfId="0" applyFont="1" applyBorder="1" applyAlignment="1">
      <alignment vertical="center" wrapText="1"/>
    </xf>
    <xf numFmtId="0" fontId="8" fillId="0" borderId="277" xfId="0" applyFont="1" applyBorder="1" applyAlignment="1">
      <alignment vertical="center" wrapText="1"/>
    </xf>
    <xf numFmtId="0" fontId="8" fillId="0" borderId="256" xfId="0" applyFont="1" applyBorder="1" applyAlignment="1">
      <alignment vertical="center" wrapText="1"/>
    </xf>
    <xf numFmtId="0" fontId="8" fillId="0" borderId="205" xfId="0" applyFont="1" applyBorder="1" applyAlignment="1">
      <alignment vertical="center" wrapText="1"/>
    </xf>
    <xf numFmtId="0" fontId="8" fillId="0" borderId="255" xfId="0" applyFont="1" applyBorder="1" applyAlignment="1">
      <alignment vertical="center" wrapText="1"/>
    </xf>
    <xf numFmtId="40" fontId="22" fillId="11" borderId="205" xfId="2" applyNumberFormat="1" applyFont="1" applyFill="1" applyBorder="1" applyAlignment="1" applyProtection="1">
      <alignment horizontal="right" vertical="center" indent="1" shrinkToFit="1"/>
      <protection locked="0"/>
    </xf>
    <xf numFmtId="40" fontId="22" fillId="11" borderId="255" xfId="2" applyNumberFormat="1" applyFont="1" applyFill="1" applyBorder="1" applyAlignment="1" applyProtection="1">
      <alignment horizontal="right" vertical="center" indent="1" shrinkToFit="1"/>
      <protection locked="0"/>
    </xf>
    <xf numFmtId="38" fontId="22" fillId="11" borderId="205" xfId="2" applyFont="1" applyFill="1" applyBorder="1" applyAlignment="1" applyProtection="1">
      <alignment horizontal="right" vertical="center" indent="1"/>
      <protection locked="0"/>
    </xf>
    <xf numFmtId="0" fontId="274" fillId="0" borderId="0" xfId="0" applyFont="1" applyAlignment="1">
      <alignment horizontal="distributed" vertical="center"/>
    </xf>
    <xf numFmtId="0" fontId="20" fillId="0" borderId="100" xfId="0" applyFont="1" applyBorder="1" applyAlignment="1">
      <alignment horizontal="left" vertical="center"/>
    </xf>
    <xf numFmtId="0" fontId="20" fillId="0" borderId="101" xfId="0" applyFont="1" applyBorder="1" applyAlignment="1">
      <alignment horizontal="left" vertical="center"/>
    </xf>
    <xf numFmtId="38" fontId="163" fillId="6" borderId="111" xfId="2" applyFont="1" applyFill="1" applyBorder="1" applyAlignment="1" applyProtection="1">
      <alignment horizontal="right" vertical="center" indent="1"/>
    </xf>
    <xf numFmtId="38" fontId="163" fillId="6" borderId="102" xfId="2" applyFont="1" applyFill="1" applyBorder="1" applyAlignment="1" applyProtection="1">
      <alignment horizontal="right" vertical="center" indent="1"/>
    </xf>
    <xf numFmtId="38" fontId="163" fillId="6" borderId="311" xfId="2" applyFont="1" applyFill="1" applyBorder="1" applyAlignment="1" applyProtection="1">
      <alignment horizontal="right" vertical="center" indent="1"/>
    </xf>
    <xf numFmtId="38" fontId="163" fillId="6" borderId="109" xfId="2" applyFont="1" applyFill="1" applyBorder="1" applyAlignment="1">
      <alignment horizontal="right" vertical="center" indent="1"/>
    </xf>
    <xf numFmtId="38" fontId="163" fillId="6" borderId="254" xfId="2" applyFont="1" applyFill="1" applyBorder="1" applyAlignment="1">
      <alignment horizontal="right" vertical="center" indent="1"/>
    </xf>
    <xf numFmtId="38" fontId="163" fillId="6" borderId="0" xfId="2" applyFont="1" applyFill="1" applyBorder="1" applyAlignment="1">
      <alignment horizontal="right" vertical="center" indent="1"/>
    </xf>
    <xf numFmtId="38" fontId="163" fillId="6" borderId="256" xfId="2" applyFont="1" applyFill="1" applyBorder="1" applyAlignment="1">
      <alignment horizontal="right" vertical="center" indent="1"/>
    </xf>
    <xf numFmtId="38" fontId="163" fillId="6" borderId="205" xfId="2" applyFont="1" applyFill="1" applyBorder="1" applyAlignment="1">
      <alignment horizontal="right" vertical="center" indent="1"/>
    </xf>
    <xf numFmtId="2" fontId="163" fillId="11" borderId="109" xfId="0" applyNumberFormat="1" applyFont="1" applyFill="1" applyBorder="1" applyAlignment="1" applyProtection="1">
      <alignment vertical="center" shrinkToFit="1"/>
      <protection locked="0"/>
    </xf>
    <xf numFmtId="2" fontId="163" fillId="11" borderId="277" xfId="0" applyNumberFormat="1" applyFont="1" applyFill="1" applyBorder="1" applyAlignment="1" applyProtection="1">
      <alignment vertical="center" shrinkToFit="1"/>
      <protection locked="0"/>
    </xf>
    <xf numFmtId="2" fontId="163" fillId="11" borderId="0" xfId="0" applyNumberFormat="1" applyFont="1" applyFill="1" applyBorder="1" applyAlignment="1" applyProtection="1">
      <alignment vertical="center" shrinkToFit="1"/>
      <protection locked="0"/>
    </xf>
    <xf numFmtId="2" fontId="163" fillId="11" borderId="253" xfId="0" applyNumberFormat="1" applyFont="1" applyFill="1" applyBorder="1" applyAlignment="1" applyProtection="1">
      <alignment vertical="center" shrinkToFit="1"/>
      <protection locked="0"/>
    </xf>
    <xf numFmtId="2" fontId="163" fillId="11" borderId="205" xfId="0" applyNumberFormat="1" applyFont="1" applyFill="1" applyBorder="1" applyAlignment="1" applyProtection="1">
      <alignment vertical="center" shrinkToFit="1"/>
      <protection locked="0"/>
    </xf>
    <xf numFmtId="2" fontId="163" fillId="11" borderId="255" xfId="0" applyNumberFormat="1" applyFont="1" applyFill="1" applyBorder="1" applyAlignment="1" applyProtection="1">
      <alignment vertical="center" shrinkToFit="1"/>
      <protection locked="0"/>
    </xf>
    <xf numFmtId="0" fontId="13" fillId="0" borderId="110" xfId="0" applyFont="1" applyBorder="1" applyAlignment="1">
      <alignment horizontal="center" vertical="center"/>
    </xf>
    <xf numFmtId="0" fontId="13" fillId="0" borderId="98" xfId="0" applyFont="1" applyBorder="1" applyAlignment="1">
      <alignment horizontal="center" vertical="center"/>
    </xf>
    <xf numFmtId="0" fontId="8" fillId="0" borderId="254" xfId="0" applyFont="1" applyBorder="1" applyAlignment="1">
      <alignment horizontal="left" vertical="center"/>
    </xf>
    <xf numFmtId="2" fontId="163" fillId="11" borderId="300" xfId="0" applyNumberFormat="1" applyFont="1" applyFill="1" applyBorder="1" applyAlignment="1" applyProtection="1">
      <alignment horizontal="right" vertical="center" indent="1" shrinkToFit="1"/>
      <protection locked="0"/>
    </xf>
    <xf numFmtId="2" fontId="163" fillId="11" borderId="474" xfId="0" applyNumberFormat="1" applyFont="1" applyFill="1" applyBorder="1" applyAlignment="1" applyProtection="1">
      <alignment horizontal="right" vertical="center" indent="1" shrinkToFit="1"/>
      <protection locked="0"/>
    </xf>
    <xf numFmtId="38" fontId="163" fillId="11" borderId="281" xfId="2" applyFont="1" applyFill="1" applyBorder="1" applyAlignment="1" applyProtection="1">
      <alignment horizontal="right" vertical="center" indent="1"/>
      <protection locked="0"/>
    </xf>
    <xf numFmtId="38" fontId="163" fillId="11" borderId="109" xfId="2" applyFont="1" applyFill="1" applyBorder="1" applyAlignment="1" applyProtection="1">
      <alignment horizontal="right" vertical="center" indent="1"/>
      <protection locked="0"/>
    </xf>
    <xf numFmtId="38" fontId="163" fillId="11" borderId="254" xfId="2" applyFont="1" applyFill="1" applyBorder="1" applyAlignment="1" applyProtection="1">
      <alignment horizontal="right" vertical="center" indent="1"/>
      <protection locked="0"/>
    </xf>
    <xf numFmtId="38" fontId="163" fillId="11" borderId="0" xfId="2" applyFont="1" applyFill="1" applyBorder="1" applyAlignment="1" applyProtection="1">
      <alignment horizontal="right" vertical="center" indent="1"/>
      <protection locked="0"/>
    </xf>
    <xf numFmtId="38" fontId="163" fillId="11" borderId="102" xfId="2" applyFont="1" applyFill="1" applyBorder="1" applyAlignment="1" applyProtection="1">
      <alignment horizontal="right" vertical="center" indent="1"/>
      <protection locked="0"/>
    </xf>
    <xf numFmtId="38" fontId="163" fillId="11" borderId="276" xfId="2" applyFont="1" applyFill="1" applyBorder="1" applyAlignment="1" applyProtection="1">
      <alignment horizontal="right" vertical="center" indent="1"/>
      <protection locked="0"/>
    </xf>
    <xf numFmtId="38" fontId="163" fillId="11" borderId="475" xfId="2" applyFont="1" applyFill="1" applyBorder="1" applyAlignment="1" applyProtection="1">
      <alignment horizontal="right" vertical="center" indent="1"/>
      <protection locked="0"/>
    </xf>
    <xf numFmtId="0" fontId="13" fillId="0" borderId="310" xfId="0" applyFont="1" applyBorder="1" applyAlignment="1">
      <alignment horizontal="center" vertical="center"/>
    </xf>
    <xf numFmtId="0" fontId="6" fillId="0" borderId="109" xfId="0" applyFont="1" applyBorder="1" applyAlignment="1">
      <alignment horizontal="center" vertical="center"/>
    </xf>
    <xf numFmtId="0" fontId="8" fillId="0" borderId="256" xfId="0" applyFont="1" applyBorder="1" applyAlignment="1">
      <alignment horizontal="left" vertical="center"/>
    </xf>
    <xf numFmtId="2" fontId="163" fillId="11" borderId="469" xfId="0" applyNumberFormat="1" applyFont="1" applyFill="1" applyBorder="1" applyAlignment="1" applyProtection="1">
      <alignment horizontal="right" vertical="center" indent="1" shrinkToFit="1"/>
      <protection locked="0"/>
    </xf>
    <xf numFmtId="38" fontId="163" fillId="11" borderId="256" xfId="2" applyFont="1" applyFill="1" applyBorder="1" applyAlignment="1" applyProtection="1">
      <alignment horizontal="right" vertical="center" indent="1"/>
      <protection locked="0"/>
    </xf>
    <xf numFmtId="38" fontId="163" fillId="11" borderId="205" xfId="2" applyFont="1" applyFill="1" applyBorder="1" applyAlignment="1" applyProtection="1">
      <alignment horizontal="right" vertical="center" indent="1"/>
      <protection locked="0"/>
    </xf>
    <xf numFmtId="2" fontId="163" fillId="6" borderId="110" xfId="0" applyNumberFormat="1" applyFont="1" applyFill="1" applyBorder="1" applyAlignment="1">
      <alignment horizontal="right" vertical="center" indent="1" shrinkToFit="1"/>
    </xf>
    <xf numFmtId="2" fontId="163" fillId="6" borderId="109" xfId="0" applyNumberFormat="1" applyFont="1" applyFill="1" applyBorder="1" applyAlignment="1">
      <alignment horizontal="right" vertical="center" indent="1" shrinkToFit="1"/>
    </xf>
    <xf numFmtId="2" fontId="163" fillId="6" borderId="277" xfId="0" applyNumberFormat="1" applyFont="1" applyFill="1" applyBorder="1" applyAlignment="1">
      <alignment horizontal="right" vertical="center" indent="1" shrinkToFit="1"/>
    </xf>
    <xf numFmtId="2" fontId="163" fillId="6" borderId="310" xfId="0" applyNumberFormat="1" applyFont="1" applyFill="1" applyBorder="1" applyAlignment="1">
      <alignment horizontal="right" vertical="center" indent="1" shrinkToFit="1"/>
    </xf>
    <xf numFmtId="2" fontId="163" fillId="6" borderId="205" xfId="0" applyNumberFormat="1" applyFont="1" applyFill="1" applyBorder="1" applyAlignment="1">
      <alignment horizontal="right" vertical="center" indent="1" shrinkToFit="1"/>
    </xf>
    <xf numFmtId="2" fontId="163" fillId="6" borderId="255" xfId="0" applyNumberFormat="1" applyFont="1" applyFill="1" applyBorder="1" applyAlignment="1">
      <alignment horizontal="right" vertical="center" indent="1" shrinkToFit="1"/>
    </xf>
    <xf numFmtId="0" fontId="20" fillId="0" borderId="104" xfId="0" applyFont="1" applyBorder="1" applyAlignment="1">
      <alignment horizontal="left" vertical="center"/>
    </xf>
    <xf numFmtId="0" fontId="20" fillId="0" borderId="105" xfId="0" applyFont="1" applyBorder="1" applyAlignment="1">
      <alignment horizontal="left" vertical="center"/>
    </xf>
    <xf numFmtId="0" fontId="8" fillId="0" borderId="108" xfId="0" applyFont="1" applyBorder="1" applyAlignment="1">
      <alignment horizontal="center" vertical="center"/>
    </xf>
    <xf numFmtId="0" fontId="8" fillId="0" borderId="311" xfId="0" applyFont="1" applyBorder="1" applyAlignment="1">
      <alignment horizontal="center" vertical="center"/>
    </xf>
    <xf numFmtId="0" fontId="8" fillId="0" borderId="310" xfId="0" applyFont="1" applyBorder="1" applyAlignment="1">
      <alignment horizontal="center" vertical="center"/>
    </xf>
    <xf numFmtId="0" fontId="11" fillId="0" borderId="279" xfId="0" applyFont="1" applyBorder="1" applyAlignment="1">
      <alignment horizontal="center" vertical="center"/>
    </xf>
    <xf numFmtId="0" fontId="11" fillId="0" borderId="280" xfId="0" applyFont="1" applyBorder="1" applyAlignment="1">
      <alignment horizontal="center" vertical="center"/>
    </xf>
    <xf numFmtId="0" fontId="11" fillId="0" borderId="278" xfId="0" applyFont="1" applyBorder="1" applyAlignment="1">
      <alignment horizontal="center" vertical="center"/>
    </xf>
    <xf numFmtId="38" fontId="22" fillId="11" borderId="205" xfId="2" applyNumberFormat="1" applyFont="1" applyFill="1" applyBorder="1" applyAlignment="1" applyProtection="1">
      <alignment horizontal="right" vertical="center" indent="1" shrinkToFit="1"/>
      <protection locked="0"/>
    </xf>
    <xf numFmtId="38" fontId="22" fillId="11" borderId="255" xfId="2" applyNumberFormat="1" applyFont="1" applyFill="1" applyBorder="1" applyAlignment="1" applyProtection="1">
      <alignment horizontal="right" vertical="center" indent="1" shrinkToFit="1"/>
      <protection locked="0"/>
    </xf>
    <xf numFmtId="0" fontId="13" fillId="0" borderId="281" xfId="0" applyFont="1" applyBorder="1" applyAlignment="1">
      <alignment vertical="center"/>
    </xf>
    <xf numFmtId="0" fontId="13" fillId="0" borderId="111" xfId="0" applyFont="1" applyBorder="1" applyAlignment="1">
      <alignment vertical="center"/>
    </xf>
    <xf numFmtId="0" fontId="13" fillId="0" borderId="256" xfId="0" applyFont="1" applyBorder="1" applyAlignment="1">
      <alignment vertical="center"/>
    </xf>
    <xf numFmtId="0" fontId="13" fillId="0" borderId="205" xfId="0" applyFont="1" applyBorder="1" applyAlignment="1">
      <alignment vertical="center"/>
    </xf>
    <xf numFmtId="0" fontId="13" fillId="0" borderId="311" xfId="0" applyFont="1" applyBorder="1" applyAlignment="1">
      <alignment vertical="center"/>
    </xf>
    <xf numFmtId="0" fontId="8" fillId="0" borderId="110" xfId="0" applyFont="1" applyBorder="1" applyAlignment="1">
      <alignment horizontal="center" vertical="center"/>
    </xf>
    <xf numFmtId="49" fontId="161" fillId="7" borderId="292" xfId="0" applyNumberFormat="1" applyFont="1" applyFill="1" applyBorder="1" applyAlignment="1" applyProtection="1">
      <alignment vertical="center" shrinkToFit="1"/>
      <protection locked="0"/>
    </xf>
    <xf numFmtId="49" fontId="161" fillId="7" borderId="104" xfId="0" applyNumberFormat="1" applyFont="1" applyFill="1" applyBorder="1" applyAlignment="1" applyProtection="1">
      <alignment vertical="center" shrinkToFit="1"/>
      <protection locked="0"/>
    </xf>
    <xf numFmtId="49" fontId="161" fillId="7" borderId="105" xfId="0" applyNumberFormat="1" applyFont="1" applyFill="1" applyBorder="1" applyAlignment="1" applyProtection="1">
      <alignment vertical="center" shrinkToFit="1"/>
      <protection locked="0"/>
    </xf>
    <xf numFmtId="40" fontId="163" fillId="11" borderId="277" xfId="2" applyNumberFormat="1" applyFont="1" applyFill="1" applyBorder="1" applyAlignment="1" applyProtection="1">
      <alignment vertical="center" shrinkToFit="1"/>
      <protection locked="0"/>
    </xf>
    <xf numFmtId="40" fontId="163" fillId="11" borderId="255" xfId="2" applyNumberFormat="1" applyFont="1" applyFill="1" applyBorder="1" applyAlignment="1" applyProtection="1">
      <alignment vertical="center" shrinkToFit="1"/>
      <protection locked="0"/>
    </xf>
    <xf numFmtId="0" fontId="15" fillId="6" borderId="205" xfId="0" applyFont="1" applyFill="1" applyBorder="1" applyAlignment="1">
      <alignment horizontal="center" vertical="center"/>
    </xf>
    <xf numFmtId="0" fontId="20" fillId="0" borderId="99" xfId="0" applyFont="1" applyBorder="1" applyAlignment="1">
      <alignment horizontal="center" vertical="center"/>
    </xf>
    <xf numFmtId="0" fontId="20" fillId="0" borderId="101" xfId="0" applyFont="1" applyBorder="1" applyAlignment="1">
      <alignment horizontal="center" vertical="center"/>
    </xf>
    <xf numFmtId="0" fontId="13" fillId="0" borderId="279" xfId="0" applyFont="1" applyBorder="1" applyAlignment="1">
      <alignment vertical="center" wrapText="1"/>
    </xf>
    <xf numFmtId="0" fontId="13" fillId="0" borderId="280" xfId="0" applyFont="1" applyBorder="1" applyAlignment="1">
      <alignment vertical="center" wrapText="1"/>
    </xf>
    <xf numFmtId="0" fontId="13" fillId="0" borderId="303" xfId="0" applyFont="1" applyBorder="1" applyAlignment="1">
      <alignment vertical="center" wrapText="1"/>
    </xf>
    <xf numFmtId="0" fontId="13" fillId="0" borderId="279" xfId="0" applyFont="1" applyBorder="1" applyAlignment="1">
      <alignment vertical="center"/>
    </xf>
    <xf numFmtId="0" fontId="13" fillId="0" borderId="280" xfId="0" applyFont="1" applyBorder="1" applyAlignment="1">
      <alignment vertical="center"/>
    </xf>
    <xf numFmtId="0" fontId="13" fillId="0" borderId="303" xfId="0" applyFont="1" applyBorder="1" applyAlignment="1">
      <alignment vertical="center"/>
    </xf>
    <xf numFmtId="38" fontId="22" fillId="11" borderId="280" xfId="2" applyNumberFormat="1" applyFont="1" applyFill="1" applyBorder="1" applyAlignment="1" applyProtection="1">
      <alignment horizontal="right" vertical="center" indent="1" shrinkToFit="1"/>
      <protection locked="0"/>
    </xf>
    <xf numFmtId="38" fontId="22" fillId="11" borderId="278" xfId="2" applyNumberFormat="1" applyFont="1" applyFill="1" applyBorder="1" applyAlignment="1" applyProtection="1">
      <alignment horizontal="right" vertical="center" indent="1" shrinkToFit="1"/>
      <protection locked="0"/>
    </xf>
    <xf numFmtId="0" fontId="9" fillId="0" borderId="109" xfId="0" applyFont="1" applyBorder="1" applyAlignment="1" applyProtection="1">
      <alignment horizontal="center" vertical="center" shrinkToFit="1"/>
    </xf>
    <xf numFmtId="0" fontId="9" fillId="0" borderId="277" xfId="0" applyFont="1" applyBorder="1" applyAlignment="1" applyProtection="1">
      <alignment horizontal="center" vertical="center" shrinkToFit="1"/>
    </xf>
    <xf numFmtId="38" fontId="22" fillId="11" borderId="109" xfId="2" applyNumberFormat="1" applyFont="1" applyFill="1" applyBorder="1" applyAlignment="1" applyProtection="1">
      <alignment horizontal="right" vertical="center" indent="1" shrinkToFit="1"/>
      <protection locked="0"/>
    </xf>
    <xf numFmtId="38" fontId="22" fillId="11" borderId="277" xfId="2" applyNumberFormat="1" applyFont="1" applyFill="1" applyBorder="1" applyAlignment="1" applyProtection="1">
      <alignment horizontal="right" vertical="center" indent="1" shrinkToFit="1"/>
      <protection locked="0"/>
    </xf>
    <xf numFmtId="0" fontId="8" fillId="0" borderId="111" xfId="0" applyFont="1" applyBorder="1" applyAlignment="1">
      <alignment vertical="center" wrapText="1"/>
    </xf>
    <xf numFmtId="0" fontId="8" fillId="0" borderId="311" xfId="0" applyFont="1" applyBorder="1" applyAlignment="1">
      <alignment vertical="center" wrapText="1"/>
    </xf>
    <xf numFmtId="0" fontId="11" fillId="0" borderId="110" xfId="0" applyFont="1" applyBorder="1" applyAlignment="1">
      <alignment horizontal="right" vertical="center"/>
    </xf>
    <xf numFmtId="0" fontId="11" fillId="0" borderId="98" xfId="0" applyFont="1" applyBorder="1" applyAlignment="1">
      <alignment horizontal="right" vertical="center"/>
    </xf>
    <xf numFmtId="0" fontId="11" fillId="0" borderId="109" xfId="0" applyFont="1" applyBorder="1" applyAlignment="1">
      <alignment horizontal="left" vertical="center"/>
    </xf>
    <xf numFmtId="0" fontId="11" fillId="0" borderId="0" xfId="0" applyFont="1" applyBorder="1" applyAlignment="1">
      <alignment horizontal="left" vertical="center"/>
    </xf>
    <xf numFmtId="0" fontId="13" fillId="0" borderId="281" xfId="0" applyFont="1" applyBorder="1" applyAlignment="1">
      <alignment horizontal="center" vertical="center"/>
    </xf>
    <xf numFmtId="0" fontId="13" fillId="0" borderId="254" xfId="0" applyFont="1" applyBorder="1" applyAlignment="1">
      <alignment horizontal="center" vertical="center"/>
    </xf>
    <xf numFmtId="0" fontId="11" fillId="0" borderId="310" xfId="0" applyFont="1" applyBorder="1" applyAlignment="1">
      <alignment horizontal="right" vertical="center"/>
    </xf>
    <xf numFmtId="0" fontId="11" fillId="0" borderId="205" xfId="0" applyFont="1" applyBorder="1" applyAlignment="1">
      <alignment horizontal="left" vertical="center"/>
    </xf>
    <xf numFmtId="0" fontId="13" fillId="0" borderId="281" xfId="0" applyFont="1" applyBorder="1" applyAlignment="1">
      <alignment horizontal="left" vertical="center"/>
    </xf>
    <xf numFmtId="0" fontId="13" fillId="0" borderId="256" xfId="0" applyFont="1" applyBorder="1" applyAlignment="1">
      <alignment horizontal="left" vertical="center"/>
    </xf>
    <xf numFmtId="0" fontId="13" fillId="0" borderId="256" xfId="0" applyFont="1" applyBorder="1" applyAlignment="1">
      <alignment horizontal="center" vertical="center"/>
    </xf>
    <xf numFmtId="0" fontId="6" fillId="0" borderId="307" xfId="0" applyFont="1" applyBorder="1" applyAlignment="1">
      <alignment vertical="center"/>
    </xf>
    <xf numFmtId="0" fontId="6" fillId="0" borderId="470" xfId="0" applyFont="1" applyBorder="1" applyAlignment="1">
      <alignment vertical="center"/>
    </xf>
    <xf numFmtId="0" fontId="6" fillId="0" borderId="325" xfId="0" applyFont="1" applyBorder="1" applyAlignment="1">
      <alignment vertical="center"/>
    </xf>
    <xf numFmtId="0" fontId="6" fillId="0" borderId="321" xfId="0" applyFont="1" applyBorder="1" applyAlignment="1">
      <alignment vertical="center"/>
    </xf>
    <xf numFmtId="0" fontId="6" fillId="0" borderId="471" xfId="0" applyFont="1" applyBorder="1" applyAlignment="1">
      <alignment vertical="center"/>
    </xf>
    <xf numFmtId="0" fontId="6" fillId="0" borderId="328" xfId="0" applyFont="1" applyBorder="1" applyAlignment="1">
      <alignment vertical="center"/>
    </xf>
    <xf numFmtId="0" fontId="6" fillId="0" borderId="322" xfId="0" applyFont="1" applyBorder="1" applyAlignment="1">
      <alignment vertical="center"/>
    </xf>
    <xf numFmtId="0" fontId="6" fillId="0" borderId="472" xfId="0" applyFont="1" applyBorder="1" applyAlignment="1">
      <alignment vertical="center"/>
    </xf>
    <xf numFmtId="0" fontId="6" fillId="0" borderId="332" xfId="0" applyFont="1" applyBorder="1" applyAlignment="1">
      <alignment vertical="center"/>
    </xf>
    <xf numFmtId="0" fontId="6" fillId="0" borderId="326" xfId="0" applyFont="1" applyBorder="1" applyAlignment="1">
      <alignment vertical="center"/>
    </xf>
    <xf numFmtId="0" fontId="6" fillId="0" borderId="327" xfId="0" applyFont="1" applyBorder="1" applyAlignment="1">
      <alignment vertical="center"/>
    </xf>
    <xf numFmtId="0" fontId="6" fillId="0" borderId="473" xfId="0" applyFont="1" applyBorder="1" applyAlignment="1">
      <alignment vertical="center"/>
    </xf>
    <xf numFmtId="2" fontId="163" fillId="6" borderId="98" xfId="0" applyNumberFormat="1" applyFont="1" applyFill="1" applyBorder="1" applyAlignment="1">
      <alignment horizontal="right" vertical="center" indent="1" shrinkToFit="1"/>
    </xf>
    <xf numFmtId="2" fontId="163" fillId="6" borderId="0" xfId="0" applyNumberFormat="1" applyFont="1" applyFill="1" applyBorder="1" applyAlignment="1">
      <alignment horizontal="right" vertical="center" indent="1" shrinkToFit="1"/>
    </xf>
    <xf numFmtId="2" fontId="163" fillId="6" borderId="253" xfId="0" applyNumberFormat="1" applyFont="1" applyFill="1" applyBorder="1" applyAlignment="1">
      <alignment horizontal="right" vertical="center" indent="1" shrinkToFit="1"/>
    </xf>
    <xf numFmtId="0" fontId="79" fillId="0" borderId="0" xfId="6" applyNumberFormat="1" applyFont="1" applyBorder="1" applyAlignment="1" applyProtection="1">
      <alignment vertical="top" textRotation="255" shrinkToFit="1"/>
    </xf>
    <xf numFmtId="0" fontId="20" fillId="0" borderId="336" xfId="0" applyFont="1" applyBorder="1" applyAlignment="1">
      <alignment horizontal="distributed" vertical="center" wrapText="1" indent="1"/>
    </xf>
    <xf numFmtId="0" fontId="20" fillId="0" borderId="460" xfId="0" applyFont="1" applyBorder="1" applyAlignment="1">
      <alignment horizontal="distributed" vertical="center" indent="1"/>
    </xf>
    <xf numFmtId="0" fontId="20" fillId="0" borderId="334" xfId="0" applyFont="1" applyBorder="1" applyAlignment="1">
      <alignment horizontal="distributed" vertical="center" indent="1"/>
    </xf>
    <xf numFmtId="40" fontId="22" fillId="11" borderId="105" xfId="2" applyNumberFormat="1" applyFont="1" applyFill="1" applyBorder="1" applyAlignment="1" applyProtection="1">
      <alignment vertical="center"/>
      <protection locked="0"/>
    </xf>
    <xf numFmtId="40" fontId="22" fillId="11" borderId="282" xfId="2" applyNumberFormat="1" applyFont="1" applyFill="1" applyBorder="1" applyAlignment="1" applyProtection="1">
      <alignment vertical="center"/>
      <protection locked="0"/>
    </xf>
    <xf numFmtId="40" fontId="22" fillId="11" borderId="103" xfId="2" applyNumberFormat="1" applyFont="1" applyFill="1" applyBorder="1" applyAlignment="1" applyProtection="1">
      <alignment vertical="center"/>
      <protection locked="0"/>
    </xf>
    <xf numFmtId="0" fontId="161" fillId="7" borderId="340" xfId="0" applyFont="1" applyFill="1" applyBorder="1" applyAlignment="1" applyProtection="1">
      <alignment horizontal="center" vertical="center"/>
      <protection locked="0"/>
    </xf>
    <xf numFmtId="0" fontId="161" fillId="7" borderId="460" xfId="0" applyFont="1" applyFill="1" applyBorder="1" applyAlignment="1" applyProtection="1">
      <alignment horizontal="center" vertical="center"/>
      <protection locked="0"/>
    </xf>
    <xf numFmtId="0" fontId="161" fillId="7" borderId="342" xfId="0" applyFont="1" applyFill="1" applyBorder="1" applyAlignment="1" applyProtection="1">
      <alignment horizontal="center" vertical="center"/>
      <protection locked="0"/>
    </xf>
    <xf numFmtId="0" fontId="34" fillId="0" borderId="0" xfId="0" applyFont="1" applyAlignment="1">
      <alignment horizontal="right" vertical="center"/>
    </xf>
    <xf numFmtId="38" fontId="22" fillId="11" borderId="279" xfId="2" applyFont="1" applyFill="1" applyBorder="1" applyAlignment="1" applyProtection="1">
      <alignment horizontal="right" vertical="center" indent="1"/>
      <protection locked="0"/>
    </xf>
    <xf numFmtId="38" fontId="22" fillId="11" borderId="0" xfId="2" applyFont="1" applyFill="1" applyAlignment="1" applyProtection="1">
      <alignment horizontal="right" vertical="center" indent="1"/>
      <protection locked="0"/>
    </xf>
    <xf numFmtId="0" fontId="13" fillId="0" borderId="278" xfId="0" applyFont="1" applyBorder="1" applyAlignment="1">
      <alignment horizontal="center" vertical="center"/>
    </xf>
    <xf numFmtId="0" fontId="13" fillId="0" borderId="274" xfId="0" applyFont="1" applyBorder="1" applyAlignment="1">
      <alignment horizontal="center" vertical="center"/>
    </xf>
    <xf numFmtId="0" fontId="13" fillId="0" borderId="279" xfId="0" applyFont="1" applyBorder="1" applyAlignment="1">
      <alignment horizontal="center" vertical="center"/>
    </xf>
    <xf numFmtId="0" fontId="20" fillId="0" borderId="253" xfId="0" applyFont="1" applyBorder="1" applyAlignment="1">
      <alignment horizontal="center" vertical="center"/>
    </xf>
    <xf numFmtId="0" fontId="20" fillId="0" borderId="274" xfId="0" applyFont="1" applyBorder="1" applyAlignment="1">
      <alignment horizontal="left" vertical="center" indent="1"/>
    </xf>
    <xf numFmtId="0" fontId="20" fillId="0" borderId="281" xfId="0" applyFont="1" applyBorder="1" applyAlignment="1">
      <alignment horizontal="distributed" vertical="center" indent="1"/>
    </xf>
    <xf numFmtId="0" fontId="20" fillId="0" borderId="109" xfId="0" applyFont="1" applyBorder="1" applyAlignment="1">
      <alignment horizontal="distributed" vertical="center" indent="1"/>
    </xf>
    <xf numFmtId="0" fontId="20" fillId="0" borderId="277" xfId="0" applyFont="1" applyBorder="1" applyAlignment="1">
      <alignment horizontal="distributed" vertical="center" indent="1"/>
    </xf>
    <xf numFmtId="0" fontId="29" fillId="11" borderId="0" xfId="0" applyFont="1" applyFill="1" applyBorder="1" applyAlignment="1" applyProtection="1">
      <alignment horizontal="center" vertical="center"/>
      <protection locked="0"/>
    </xf>
    <xf numFmtId="0" fontId="8" fillId="0" borderId="254" xfId="0" applyFont="1" applyBorder="1" applyAlignment="1">
      <alignment horizontal="distributed" vertical="center" indent="1"/>
    </xf>
    <xf numFmtId="0" fontId="8" fillId="0" borderId="0" xfId="0" applyFont="1" applyBorder="1" applyAlignment="1">
      <alignment horizontal="distributed" vertical="center" indent="1"/>
    </xf>
    <xf numFmtId="40" fontId="22" fillId="11" borderId="279" xfId="2" applyNumberFormat="1" applyFont="1" applyFill="1" applyBorder="1" applyAlignment="1" applyProtection="1">
      <alignment horizontal="right" vertical="center" indent="1"/>
      <protection locked="0"/>
    </xf>
    <xf numFmtId="40" fontId="22" fillId="11" borderId="280" xfId="2" applyNumberFormat="1" applyFont="1" applyFill="1" applyBorder="1" applyAlignment="1" applyProtection="1">
      <alignment horizontal="right" vertical="center" indent="1"/>
      <protection locked="0"/>
    </xf>
    <xf numFmtId="40" fontId="22" fillId="11" borderId="278" xfId="2" applyNumberFormat="1" applyFont="1" applyFill="1" applyBorder="1" applyAlignment="1" applyProtection="1">
      <alignment horizontal="right" vertical="center" indent="1"/>
      <protection locked="0"/>
    </xf>
    <xf numFmtId="40" fontId="22" fillId="11" borderId="281" xfId="2" applyNumberFormat="1" applyFont="1" applyFill="1" applyBorder="1" applyAlignment="1" applyProtection="1">
      <alignment horizontal="right" vertical="center" indent="1"/>
      <protection locked="0"/>
    </xf>
    <xf numFmtId="40" fontId="22" fillId="11" borderId="109" xfId="2" applyNumberFormat="1" applyFont="1" applyFill="1" applyBorder="1" applyAlignment="1" applyProtection="1">
      <alignment horizontal="right" vertical="center" indent="1"/>
      <protection locked="0"/>
    </xf>
    <xf numFmtId="40" fontId="22" fillId="11" borderId="277" xfId="2" applyNumberFormat="1" applyFont="1" applyFill="1" applyBorder="1" applyAlignment="1" applyProtection="1">
      <alignment horizontal="right" vertical="center" indent="1"/>
      <protection locked="0"/>
    </xf>
    <xf numFmtId="0" fontId="13" fillId="0" borderId="0" xfId="0" applyFont="1" applyAlignment="1">
      <alignment horizontal="distributed" vertical="center" indent="1"/>
    </xf>
    <xf numFmtId="0" fontId="27" fillId="0" borderId="0" xfId="0" applyFont="1" applyAlignment="1">
      <alignment horizontal="distributed" vertical="center" indent="1"/>
    </xf>
    <xf numFmtId="0" fontId="13" fillId="0" borderId="0" xfId="0" applyFont="1" applyAlignment="1">
      <alignment horizontal="distributed" vertical="top"/>
    </xf>
    <xf numFmtId="0" fontId="8" fillId="0" borderId="104" xfId="0" applyFont="1" applyBorder="1" applyAlignment="1">
      <alignment horizontal="distributed" vertical="center" wrapText="1" indent="1"/>
    </xf>
    <xf numFmtId="0" fontId="8" fillId="0" borderId="104" xfId="0" applyFont="1" applyBorder="1" applyAlignment="1">
      <alignment horizontal="distributed" vertical="center" indent="1"/>
    </xf>
    <xf numFmtId="0" fontId="8" fillId="0" borderId="291" xfId="0" applyFont="1" applyBorder="1" applyAlignment="1">
      <alignment horizontal="distributed" vertical="center" indent="1"/>
    </xf>
    <xf numFmtId="0" fontId="8" fillId="0" borderId="290" xfId="0" applyFont="1" applyBorder="1" applyAlignment="1">
      <alignment horizontal="distributed" vertical="center" indent="1"/>
    </xf>
    <xf numFmtId="0" fontId="8" fillId="0" borderId="293" xfId="0" applyFont="1" applyBorder="1" applyAlignment="1">
      <alignment horizontal="distributed" vertical="center" indent="1"/>
    </xf>
    <xf numFmtId="0" fontId="161" fillId="7" borderId="105" xfId="0" applyFont="1" applyFill="1" applyBorder="1" applyAlignment="1" applyProtection="1">
      <alignment horizontal="center" vertical="center"/>
      <protection locked="0"/>
    </xf>
    <xf numFmtId="0" fontId="161" fillId="7" borderId="282" xfId="0" applyFont="1" applyFill="1" applyBorder="1" applyAlignment="1" applyProtection="1">
      <alignment horizontal="center" vertical="center"/>
      <protection locked="0"/>
    </xf>
    <xf numFmtId="0" fontId="161" fillId="7" borderId="103" xfId="0" applyFont="1" applyFill="1" applyBorder="1" applyAlignment="1" applyProtection="1">
      <alignment horizontal="center" vertical="center"/>
      <protection locked="0"/>
    </xf>
    <xf numFmtId="0" fontId="161" fillId="7" borderId="461" xfId="0" applyFont="1" applyFill="1" applyBorder="1" applyAlignment="1" applyProtection="1">
      <alignment horizontal="center" vertical="center"/>
      <protection locked="0"/>
    </xf>
    <xf numFmtId="0" fontId="11" fillId="0" borderId="340" xfId="0" applyFont="1" applyBorder="1" applyAlignment="1">
      <alignment horizontal="center" vertical="center"/>
    </xf>
    <xf numFmtId="0" fontId="11" fillId="0" borderId="460" xfId="0" applyFont="1" applyBorder="1" applyAlignment="1">
      <alignment horizontal="center" vertical="center"/>
    </xf>
    <xf numFmtId="0" fontId="11" fillId="0" borderId="342" xfId="0" applyFont="1" applyBorder="1" applyAlignment="1">
      <alignment horizontal="center" vertical="center"/>
    </xf>
    <xf numFmtId="0" fontId="20" fillId="0" borderId="468" xfId="0" applyFont="1" applyBorder="1" applyAlignment="1">
      <alignment horizontal="distributed" vertical="center" indent="1"/>
    </xf>
    <xf numFmtId="0" fontId="20" fillId="0" borderId="282" xfId="0" applyFont="1" applyBorder="1" applyAlignment="1">
      <alignment horizontal="distributed" vertical="center" indent="1"/>
    </xf>
    <xf numFmtId="0" fontId="20" fillId="0" borderId="294" xfId="0" applyFont="1" applyBorder="1" applyAlignment="1">
      <alignment horizontal="distributed" vertical="center" indent="1"/>
    </xf>
    <xf numFmtId="0" fontId="13" fillId="0" borderId="205" xfId="0" applyFont="1" applyBorder="1" applyAlignment="1">
      <alignment horizontal="distributed" vertical="center"/>
    </xf>
    <xf numFmtId="0" fontId="20" fillId="0" borderId="274" xfId="0" applyFont="1" applyBorder="1" applyAlignment="1">
      <alignment horizontal="distributed" vertical="center" indent="1"/>
    </xf>
    <xf numFmtId="0" fontId="20" fillId="0" borderId="279" xfId="0" applyFont="1" applyBorder="1" applyAlignment="1">
      <alignment horizontal="center" vertical="center" wrapText="1"/>
    </xf>
    <xf numFmtId="0" fontId="20" fillId="0" borderId="278" xfId="0" applyFont="1" applyBorder="1" applyAlignment="1">
      <alignment horizontal="center" vertical="center" wrapText="1"/>
    </xf>
    <xf numFmtId="0" fontId="20" fillId="0" borderId="284" xfId="0" applyFont="1" applyBorder="1" applyAlignment="1">
      <alignment horizontal="center" vertical="center" wrapText="1"/>
    </xf>
    <xf numFmtId="0" fontId="20" fillId="0" borderId="284" xfId="0" applyFont="1" applyBorder="1" applyAlignment="1">
      <alignment horizontal="center" vertical="center"/>
    </xf>
    <xf numFmtId="0" fontId="20" fillId="0" borderId="275" xfId="0" applyFont="1" applyBorder="1" applyAlignment="1">
      <alignment horizontal="left" vertical="center"/>
    </xf>
    <xf numFmtId="0" fontId="20" fillId="0" borderId="281" xfId="0" applyFont="1" applyBorder="1" applyAlignment="1">
      <alignment horizontal="left" vertical="center"/>
    </xf>
    <xf numFmtId="0" fontId="20" fillId="0" borderId="256" xfId="0" applyFont="1" applyBorder="1" applyAlignment="1">
      <alignment horizontal="center" vertical="center"/>
    </xf>
    <xf numFmtId="0" fontId="8" fillId="7" borderId="278" xfId="0" applyFont="1" applyFill="1" applyBorder="1" applyAlignment="1" applyProtection="1">
      <alignment horizontal="center" vertical="center"/>
      <protection locked="0"/>
    </xf>
    <xf numFmtId="0" fontId="8" fillId="7" borderId="274" xfId="0" applyFont="1" applyFill="1" applyBorder="1" applyAlignment="1" applyProtection="1">
      <alignment horizontal="center" vertical="center"/>
      <protection locked="0"/>
    </xf>
    <xf numFmtId="0" fontId="8" fillId="7" borderId="274" xfId="0" applyFont="1" applyFill="1" applyBorder="1" applyAlignment="1" applyProtection="1">
      <alignment vertical="center" wrapText="1"/>
      <protection locked="0"/>
    </xf>
    <xf numFmtId="38" fontId="18" fillId="11" borderId="274" xfId="2" applyFont="1" applyFill="1" applyBorder="1" applyAlignment="1" applyProtection="1">
      <alignment vertical="center"/>
      <protection locked="0"/>
    </xf>
    <xf numFmtId="38" fontId="18" fillId="11" borderId="279" xfId="2" applyFont="1" applyFill="1" applyBorder="1" applyAlignment="1" applyProtection="1">
      <alignment vertical="center"/>
      <protection locked="0"/>
    </xf>
    <xf numFmtId="192" fontId="18" fillId="11" borderId="274" xfId="0" applyNumberFormat="1" applyFont="1" applyFill="1" applyBorder="1" applyAlignment="1" applyProtection="1">
      <alignment vertical="center"/>
      <protection locked="0"/>
    </xf>
    <xf numFmtId="192" fontId="18" fillId="11" borderId="279" xfId="0" applyNumberFormat="1" applyFont="1" applyFill="1" applyBorder="1" applyAlignment="1" applyProtection="1">
      <alignment vertical="center"/>
      <protection locked="0"/>
    </xf>
    <xf numFmtId="38" fontId="19" fillId="11" borderId="281" xfId="2" applyFont="1" applyFill="1" applyBorder="1" applyAlignment="1" applyProtection="1">
      <alignment vertical="center"/>
      <protection locked="0"/>
    </xf>
    <xf numFmtId="38" fontId="19" fillId="11" borderId="109" xfId="2" applyFont="1" applyFill="1" applyBorder="1" applyAlignment="1" applyProtection="1">
      <alignment vertical="center"/>
      <protection locked="0"/>
    </xf>
    <xf numFmtId="38" fontId="19" fillId="11" borderId="256" xfId="2" applyFont="1" applyFill="1" applyBorder="1" applyAlignment="1" applyProtection="1">
      <alignment vertical="center"/>
      <protection locked="0"/>
    </xf>
    <xf numFmtId="38" fontId="19" fillId="11" borderId="205" xfId="2" applyFont="1" applyFill="1" applyBorder="1" applyAlignment="1" applyProtection="1">
      <alignment vertical="center"/>
      <protection locked="0"/>
    </xf>
    <xf numFmtId="38" fontId="29" fillId="6" borderId="281" xfId="2" applyFont="1" applyFill="1" applyBorder="1" applyAlignment="1" applyProtection="1">
      <alignment vertical="center"/>
    </xf>
    <xf numFmtId="38" fontId="29" fillId="6" borderId="109" xfId="2" applyFont="1" applyFill="1" applyBorder="1" applyAlignment="1" applyProtection="1">
      <alignment vertical="center"/>
    </xf>
    <xf numFmtId="38" fontId="29" fillId="6" borderId="256" xfId="2" applyFont="1" applyFill="1" applyBorder="1" applyAlignment="1" applyProtection="1">
      <alignment vertical="center"/>
    </xf>
    <xf numFmtId="38" fontId="29" fillId="6" borderId="205" xfId="2" applyFont="1" applyFill="1" applyBorder="1" applyAlignment="1" applyProtection="1">
      <alignment vertical="center"/>
    </xf>
    <xf numFmtId="0" fontId="11" fillId="0" borderId="281" xfId="0" applyFont="1" applyBorder="1" applyAlignment="1">
      <alignment horizontal="center" vertical="center"/>
    </xf>
    <xf numFmtId="0" fontId="11" fillId="0" borderId="256" xfId="0" applyFont="1" applyBorder="1" applyAlignment="1">
      <alignment horizontal="center" vertical="center"/>
    </xf>
    <xf numFmtId="0" fontId="11" fillId="0" borderId="277" xfId="0" applyFont="1" applyBorder="1" applyAlignment="1">
      <alignment horizontal="center" vertical="center"/>
    </xf>
    <xf numFmtId="0" fontId="11" fillId="0" borderId="255" xfId="0" applyFont="1" applyBorder="1" applyAlignment="1">
      <alignment horizontal="center" vertical="center"/>
    </xf>
    <xf numFmtId="0" fontId="18" fillId="11" borderId="274" xfId="0" applyFont="1" applyFill="1" applyBorder="1" applyAlignment="1" applyProtection="1">
      <alignment vertical="center"/>
      <protection locked="0"/>
    </xf>
    <xf numFmtId="0" fontId="18" fillId="11" borderId="279" xfId="0" applyFont="1" applyFill="1" applyBorder="1" applyAlignment="1" applyProtection="1">
      <alignment vertical="center"/>
      <protection locked="0"/>
    </xf>
    <xf numFmtId="0" fontId="18" fillId="11" borderId="280" xfId="0" applyFont="1" applyFill="1" applyBorder="1" applyAlignment="1" applyProtection="1">
      <alignment vertical="center"/>
      <protection locked="0"/>
    </xf>
    <xf numFmtId="0" fontId="11" fillId="0" borderId="109" xfId="0" applyFont="1" applyBorder="1" applyAlignment="1">
      <alignment horizontal="center" vertical="center"/>
    </xf>
    <xf numFmtId="0" fontId="11" fillId="0" borderId="205" xfId="0" applyFont="1" applyBorder="1" applyAlignment="1">
      <alignment horizontal="center" vertical="center"/>
    </xf>
    <xf numFmtId="0" fontId="20" fillId="0" borderId="0" xfId="0" applyFont="1" applyBorder="1" applyAlignment="1">
      <alignment horizontal="right" vertical="center"/>
    </xf>
    <xf numFmtId="0" fontId="20" fillId="0" borderId="253" xfId="0" applyFont="1" applyBorder="1" applyAlignment="1">
      <alignment horizontal="right" vertical="center"/>
    </xf>
    <xf numFmtId="38" fontId="19" fillId="11" borderId="254" xfId="2" applyFont="1" applyFill="1" applyBorder="1" applyAlignment="1" applyProtection="1">
      <alignment vertical="center"/>
      <protection locked="0"/>
    </xf>
    <xf numFmtId="38" fontId="19" fillId="11" borderId="0" xfId="2" applyFont="1" applyFill="1" applyBorder="1" applyAlignment="1" applyProtection="1">
      <alignment vertical="center"/>
      <protection locked="0"/>
    </xf>
    <xf numFmtId="38" fontId="29" fillId="6" borderId="254" xfId="2" applyFont="1" applyFill="1" applyBorder="1" applyAlignment="1" applyProtection="1">
      <alignment vertical="center"/>
    </xf>
    <xf numFmtId="38" fontId="29" fillId="6" borderId="0" xfId="2" applyFont="1" applyFill="1" applyBorder="1" applyAlignment="1" applyProtection="1">
      <alignment vertical="center"/>
    </xf>
    <xf numFmtId="38" fontId="18" fillId="11" borderId="275" xfId="2" applyFont="1" applyFill="1" applyBorder="1" applyAlignment="1" applyProtection="1">
      <alignment vertical="center"/>
      <protection locked="0"/>
    </xf>
    <xf numFmtId="0" fontId="18" fillId="11" borderId="275" xfId="0" applyFont="1" applyFill="1" applyBorder="1" applyAlignment="1" applyProtection="1">
      <alignment vertical="center"/>
      <protection locked="0"/>
    </xf>
    <xf numFmtId="0" fontId="18" fillId="11" borderId="281" xfId="0" applyFont="1" applyFill="1" applyBorder="1" applyAlignment="1" applyProtection="1">
      <alignment vertical="center"/>
      <protection locked="0"/>
    </xf>
    <xf numFmtId="0" fontId="11" fillId="0" borderId="254" xfId="0" applyFont="1" applyBorder="1" applyAlignment="1">
      <alignment horizontal="center" vertical="center"/>
    </xf>
    <xf numFmtId="0" fontId="11" fillId="0" borderId="253" xfId="0" applyFont="1" applyBorder="1" applyAlignment="1">
      <alignment horizontal="center" vertical="center"/>
    </xf>
    <xf numFmtId="0" fontId="8" fillId="7" borderId="277" xfId="0" applyFont="1" applyFill="1" applyBorder="1" applyAlignment="1" applyProtection="1">
      <alignment horizontal="center" vertical="center"/>
      <protection locked="0"/>
    </xf>
    <xf numFmtId="0" fontId="8" fillId="7" borderId="275" xfId="0" applyFont="1" applyFill="1" applyBorder="1" applyAlignment="1" applyProtection="1">
      <alignment horizontal="center" vertical="center"/>
      <protection locked="0"/>
    </xf>
    <xf numFmtId="0" fontId="8" fillId="7" borderId="275" xfId="0" applyFont="1" applyFill="1" applyBorder="1" applyAlignment="1" applyProtection="1">
      <alignment vertical="center" wrapText="1"/>
      <protection locked="0"/>
    </xf>
    <xf numFmtId="0" fontId="266" fillId="0" borderId="0" xfId="6" applyNumberFormat="1" applyFont="1" applyBorder="1" applyAlignment="1" applyProtection="1">
      <alignment vertical="top" textRotation="255"/>
    </xf>
    <xf numFmtId="0" fontId="34" fillId="0" borderId="0" xfId="0" applyFont="1" applyFill="1" applyAlignment="1">
      <alignment vertical="center"/>
    </xf>
    <xf numFmtId="0" fontId="34" fillId="0" borderId="99" xfId="0" applyFont="1" applyFill="1" applyBorder="1" applyAlignment="1">
      <alignment horizontal="center" vertical="center"/>
    </xf>
    <xf numFmtId="0" fontId="34" fillId="0" borderId="100" xfId="0" applyFont="1" applyFill="1" applyBorder="1" applyAlignment="1">
      <alignment horizontal="center" vertical="center"/>
    </xf>
    <xf numFmtId="0" fontId="13" fillId="0" borderId="0" xfId="0" applyFont="1" applyAlignment="1">
      <alignment horizontal="center" vertical="center"/>
    </xf>
    <xf numFmtId="0" fontId="160" fillId="0" borderId="0" xfId="0" applyFont="1" applyAlignment="1">
      <alignment horizontal="right" vertical="center"/>
    </xf>
    <xf numFmtId="0" fontId="160" fillId="0" borderId="0" xfId="0" applyFont="1" applyAlignment="1">
      <alignment horizontal="distributed" vertical="center"/>
    </xf>
    <xf numFmtId="0" fontId="97" fillId="0" borderId="0" xfId="0" applyFont="1" applyAlignment="1">
      <alignment horizontal="center" vertical="center"/>
    </xf>
    <xf numFmtId="0" fontId="274" fillId="0" borderId="0" xfId="0" applyFont="1" applyAlignment="1">
      <alignment horizontal="center" vertical="center"/>
    </xf>
    <xf numFmtId="0" fontId="155" fillId="0" borderId="0" xfId="0" applyFont="1" applyAlignment="1">
      <alignment vertical="top" textRotation="255"/>
    </xf>
    <xf numFmtId="38" fontId="19" fillId="6" borderId="205" xfId="0" applyNumberFormat="1" applyFont="1" applyFill="1" applyBorder="1" applyAlignment="1"/>
    <xf numFmtId="0" fontId="19" fillId="6" borderId="205" xfId="0" applyFont="1" applyFill="1" applyBorder="1" applyAlignment="1"/>
    <xf numFmtId="0" fontId="29" fillId="6" borderId="96" xfId="0" applyFont="1" applyFill="1" applyBorder="1" applyAlignment="1"/>
    <xf numFmtId="0" fontId="29" fillId="6" borderId="97" xfId="0" applyFont="1" applyFill="1" applyBorder="1" applyAlignment="1"/>
    <xf numFmtId="0" fontId="6" fillId="0" borderId="108" xfId="0" applyFont="1" applyBorder="1" applyAlignment="1">
      <alignment horizontal="distributed" vertical="center"/>
    </xf>
    <xf numFmtId="0" fontId="6" fillId="0" borderId="101" xfId="0" applyFont="1" applyBorder="1" applyAlignment="1">
      <alignment horizontal="distributed" vertical="center"/>
    </xf>
    <xf numFmtId="0" fontId="131" fillId="0" borderId="462" xfId="0" applyFont="1" applyBorder="1" applyAlignment="1">
      <alignment horizontal="center" vertical="center" wrapText="1"/>
    </xf>
    <xf numFmtId="0" fontId="131" fillId="0" borderId="463" xfId="0" applyFont="1" applyBorder="1" applyAlignment="1">
      <alignment horizontal="center" vertical="center"/>
    </xf>
    <xf numFmtId="0" fontId="131" fillId="0" borderId="464" xfId="0" applyFont="1" applyBorder="1" applyAlignment="1">
      <alignment horizontal="center" vertical="center"/>
    </xf>
    <xf numFmtId="0" fontId="131" fillId="0" borderId="465" xfId="0" applyFont="1" applyBorder="1" applyAlignment="1">
      <alignment horizontal="center" vertical="center"/>
    </xf>
    <xf numFmtId="0" fontId="131" fillId="0" borderId="466" xfId="0" applyFont="1" applyBorder="1" applyAlignment="1">
      <alignment horizontal="center" vertical="center"/>
    </xf>
    <xf numFmtId="0" fontId="131" fillId="0" borderId="467" xfId="0" applyFont="1" applyBorder="1" applyAlignment="1">
      <alignment horizontal="center" vertical="center"/>
    </xf>
    <xf numFmtId="0" fontId="11" fillId="0" borderId="0" xfId="0" applyFont="1" applyBorder="1" applyAlignment="1">
      <alignment horizontal="center" vertical="center"/>
    </xf>
    <xf numFmtId="2" fontId="18" fillId="11" borderId="279" xfId="0" applyNumberFormat="1" applyFont="1" applyFill="1" applyBorder="1" applyAlignment="1" applyProtection="1">
      <alignment vertical="center"/>
      <protection locked="0"/>
    </xf>
    <xf numFmtId="2" fontId="18" fillId="11" borderId="280" xfId="0" applyNumberFormat="1" applyFont="1" applyFill="1" applyBorder="1" applyAlignment="1" applyProtection="1">
      <alignment vertical="center"/>
      <protection locked="0"/>
    </xf>
    <xf numFmtId="0" fontId="20" fillId="0" borderId="0" xfId="0" applyFont="1" applyAlignment="1">
      <alignment horizontal="distributed" vertical="center"/>
    </xf>
    <xf numFmtId="0" fontId="8" fillId="0" borderId="0" xfId="0" applyFont="1" applyAlignment="1">
      <alignment horizontal="distributed" vertical="center" wrapText="1"/>
    </xf>
    <xf numFmtId="0" fontId="131" fillId="0" borderId="205" xfId="0" applyFont="1" applyBorder="1" applyAlignment="1">
      <alignment vertical="center"/>
    </xf>
    <xf numFmtId="38" fontId="22" fillId="11" borderId="280" xfId="2" applyFont="1" applyFill="1" applyBorder="1" applyAlignment="1" applyProtection="1">
      <alignment vertical="center"/>
      <protection locked="0"/>
    </xf>
    <xf numFmtId="38" fontId="22" fillId="11" borderId="103" xfId="2" applyFont="1" applyFill="1" applyBorder="1" applyAlignment="1" applyProtection="1">
      <alignment vertical="center"/>
      <protection locked="0"/>
    </xf>
    <xf numFmtId="38" fontId="22" fillId="11" borderId="104" xfId="2" applyFont="1" applyFill="1" applyBorder="1" applyAlignment="1" applyProtection="1">
      <alignment vertical="center"/>
      <protection locked="0"/>
    </xf>
    <xf numFmtId="0" fontId="8" fillId="0" borderId="105" xfId="0" applyFont="1" applyBorder="1" applyAlignment="1">
      <alignment horizontal="center" vertical="center"/>
    </xf>
    <xf numFmtId="38" fontId="22" fillId="11" borderId="302" xfId="2" applyFont="1" applyFill="1" applyBorder="1" applyAlignment="1" applyProtection="1">
      <alignment vertical="center"/>
      <protection locked="0"/>
    </xf>
    <xf numFmtId="0" fontId="8" fillId="0" borderId="205" xfId="0" applyFont="1" applyBorder="1" applyAlignment="1">
      <alignment horizontal="distributed" vertical="center"/>
    </xf>
    <xf numFmtId="0" fontId="0" fillId="0" borderId="0" xfId="0" applyAlignment="1">
      <alignment horizontal="distributed" vertical="distributed" wrapText="1"/>
    </xf>
    <xf numFmtId="0" fontId="101" fillId="0" borderId="0" xfId="0" applyFont="1" applyBorder="1" applyAlignment="1">
      <alignment horizontal="distributed" vertical="center"/>
    </xf>
    <xf numFmtId="0" fontId="34" fillId="0" borderId="0" xfId="0" applyFont="1" applyFill="1" applyAlignment="1">
      <alignment horizontal="center" vertical="center"/>
    </xf>
    <xf numFmtId="0" fontId="8" fillId="0" borderId="109" xfId="0" applyFont="1" applyBorder="1" applyAlignment="1">
      <alignment horizontal="distributed" wrapText="1"/>
    </xf>
    <xf numFmtId="0" fontId="8" fillId="0" borderId="0" xfId="0" applyFont="1" applyBorder="1" applyAlignment="1">
      <alignment horizontal="distributed" wrapText="1"/>
    </xf>
    <xf numFmtId="0" fontId="101" fillId="0" borderId="114" xfId="0" applyFont="1" applyBorder="1" applyAlignment="1">
      <alignment vertical="center"/>
    </xf>
    <xf numFmtId="0" fontId="20" fillId="0" borderId="205" xfId="0" applyFont="1" applyBorder="1" applyAlignment="1">
      <alignment horizontal="distributed" vertical="top"/>
    </xf>
    <xf numFmtId="0" fontId="14" fillId="16" borderId="298" xfId="0" applyFont="1" applyFill="1" applyBorder="1" applyAlignment="1" applyProtection="1">
      <alignment horizontal="center" vertical="center"/>
      <protection locked="0"/>
    </xf>
    <xf numFmtId="0" fontId="14" fillId="16" borderId="274" xfId="0" applyFont="1" applyFill="1" applyBorder="1" applyAlignment="1" applyProtection="1">
      <alignment horizontal="center" vertical="center"/>
      <protection locked="0"/>
    </xf>
    <xf numFmtId="0" fontId="14" fillId="16" borderId="279" xfId="0" applyFont="1" applyFill="1" applyBorder="1" applyAlignment="1" applyProtection="1">
      <alignment horizontal="center" vertical="center"/>
      <protection locked="0"/>
    </xf>
    <xf numFmtId="0" fontId="14" fillId="16" borderId="110" xfId="0" applyFont="1" applyFill="1" applyBorder="1" applyAlignment="1" applyProtection="1">
      <alignment horizontal="center" vertical="center"/>
      <protection locked="0"/>
    </xf>
    <xf numFmtId="0" fontId="14" fillId="16" borderId="109" xfId="0" applyFont="1" applyFill="1" applyBorder="1" applyAlignment="1" applyProtection="1">
      <alignment horizontal="center" vertical="center"/>
      <protection locked="0"/>
    </xf>
    <xf numFmtId="0" fontId="14" fillId="16" borderId="277" xfId="0" applyFont="1" applyFill="1" applyBorder="1" applyAlignment="1" applyProtection="1">
      <alignment horizontal="center" vertical="center"/>
      <protection locked="0"/>
    </xf>
    <xf numFmtId="0" fontId="14" fillId="16" borderId="99" xfId="0" applyFont="1" applyFill="1" applyBorder="1" applyAlignment="1" applyProtection="1">
      <alignment horizontal="center" vertical="center"/>
      <protection locked="0"/>
    </xf>
    <xf numFmtId="0" fontId="14" fillId="16" borderId="315" xfId="0" applyFont="1" applyFill="1" applyBorder="1" applyAlignment="1" applyProtection="1">
      <alignment horizontal="center" vertical="center"/>
      <protection locked="0"/>
    </xf>
    <xf numFmtId="0" fontId="20" fillId="0" borderId="0" xfId="0" applyFont="1" applyAlignment="1">
      <alignment horizontal="left" vertical="center"/>
    </xf>
    <xf numFmtId="0" fontId="101" fillId="0" borderId="0" xfId="0" applyFont="1" applyBorder="1" applyAlignment="1">
      <alignment vertical="center"/>
    </xf>
    <xf numFmtId="0" fontId="20" fillId="0" borderId="109" xfId="0" applyFont="1" applyBorder="1" applyAlignment="1"/>
    <xf numFmtId="0" fontId="20" fillId="0" borderId="0" xfId="0" applyFont="1" applyAlignment="1">
      <alignment horizontal="distributed" vertical="top"/>
    </xf>
    <xf numFmtId="0" fontId="8" fillId="0" borderId="0" xfId="0" applyFont="1" applyAlignment="1">
      <alignment horizontal="left" vertical="center"/>
    </xf>
    <xf numFmtId="0" fontId="8" fillId="0" borderId="325" xfId="0" applyFont="1" applyBorder="1" applyAlignment="1">
      <alignment horizontal="center" vertical="center" wrapText="1"/>
    </xf>
    <xf numFmtId="0" fontId="8" fillId="0" borderId="321" xfId="0" applyFont="1" applyBorder="1" applyAlignment="1">
      <alignment horizontal="center" vertical="center"/>
    </xf>
    <xf numFmtId="0" fontId="8" fillId="0" borderId="326" xfId="0" applyFont="1" applyBorder="1" applyAlignment="1">
      <alignment horizontal="center" vertical="center"/>
    </xf>
    <xf numFmtId="0" fontId="8" fillId="0" borderId="327" xfId="0" applyFont="1" applyBorder="1" applyAlignment="1">
      <alignment horizontal="center" vertical="center"/>
    </xf>
    <xf numFmtId="0" fontId="8" fillId="0" borderId="328" xfId="0" applyFont="1" applyBorder="1" applyAlignment="1">
      <alignment horizontal="center" vertical="center"/>
    </xf>
    <xf numFmtId="0" fontId="8" fillId="0" borderId="322" xfId="0" applyFont="1" applyBorder="1" applyAlignment="1">
      <alignment horizontal="center" vertical="center"/>
    </xf>
    <xf numFmtId="0" fontId="20" fillId="0" borderId="280" xfId="0" applyFont="1" applyBorder="1" applyAlignment="1">
      <alignment vertical="center" wrapText="1"/>
    </xf>
    <xf numFmtId="40" fontId="163" fillId="11" borderId="281" xfId="2" applyNumberFormat="1" applyFont="1" applyFill="1" applyBorder="1" applyAlignment="1" applyProtection="1">
      <alignment vertical="center"/>
      <protection locked="0"/>
    </xf>
    <xf numFmtId="40" fontId="163" fillId="11" borderId="109" xfId="2" applyNumberFormat="1" applyFont="1" applyFill="1" applyBorder="1" applyAlignment="1" applyProtection="1">
      <alignment vertical="center"/>
      <protection locked="0"/>
    </xf>
    <xf numFmtId="0" fontId="13" fillId="0" borderId="280" xfId="0" applyFont="1" applyBorder="1" applyAlignment="1">
      <alignment horizontal="left" vertical="center" wrapText="1"/>
    </xf>
    <xf numFmtId="0" fontId="13" fillId="0" borderId="278" xfId="0" applyFont="1" applyBorder="1" applyAlignment="1">
      <alignment horizontal="left" vertical="center" wrapText="1"/>
    </xf>
    <xf numFmtId="0" fontId="79" fillId="0" borderId="0" xfId="0" applyNumberFormat="1" applyFont="1" applyAlignment="1">
      <alignment horizontal="center"/>
    </xf>
    <xf numFmtId="0" fontId="165" fillId="6" borderId="254" xfId="0" applyFont="1" applyFill="1" applyBorder="1" applyAlignment="1">
      <alignment horizontal="center" vertical="center"/>
    </xf>
    <xf numFmtId="0" fontId="165" fillId="6" borderId="0" xfId="0" applyFont="1" applyFill="1" applyBorder="1" applyAlignment="1">
      <alignment horizontal="center" vertical="center"/>
    </xf>
    <xf numFmtId="0" fontId="165" fillId="6" borderId="256" xfId="0" applyFont="1" applyFill="1" applyBorder="1" applyAlignment="1">
      <alignment horizontal="center" vertical="center"/>
    </xf>
    <xf numFmtId="0" fontId="165" fillId="6" borderId="205" xfId="0" applyFont="1" applyFill="1" applyBorder="1" applyAlignment="1">
      <alignment horizontal="center" vertical="center"/>
    </xf>
    <xf numFmtId="0" fontId="79" fillId="0" borderId="0" xfId="0" applyNumberFormat="1" applyFont="1" applyAlignment="1">
      <alignment horizontal="center" vertical="center"/>
    </xf>
    <xf numFmtId="0" fontId="20" fillId="0" borderId="0" xfId="0" applyFont="1" applyBorder="1" applyAlignment="1">
      <alignment horizontal="distributed" vertical="top"/>
    </xf>
    <xf numFmtId="0" fontId="166" fillId="0" borderId="0" xfId="0" applyNumberFormat="1" applyFont="1" applyBorder="1" applyAlignment="1">
      <alignment vertical="top" textRotation="255" wrapText="1"/>
    </xf>
    <xf numFmtId="0" fontId="79" fillId="0" borderId="0" xfId="0" applyNumberFormat="1" applyFont="1" applyBorder="1" applyAlignment="1">
      <alignment horizontal="center" vertical="top" textRotation="255" wrapText="1"/>
    </xf>
    <xf numFmtId="0" fontId="14" fillId="16" borderId="281" xfId="0" applyFont="1" applyFill="1" applyBorder="1" applyAlignment="1" applyProtection="1">
      <alignment horizontal="center" vertical="center"/>
      <protection locked="0"/>
    </xf>
    <xf numFmtId="0" fontId="6" fillId="0" borderId="96" xfId="0" applyFont="1" applyBorder="1" applyAlignment="1">
      <alignment horizontal="center" vertical="center"/>
    </xf>
    <xf numFmtId="0" fontId="165" fillId="6" borderId="284" xfId="0" applyFont="1" applyFill="1" applyBorder="1" applyAlignment="1">
      <alignment horizontal="center" vertical="center"/>
    </xf>
    <xf numFmtId="0" fontId="165" fillId="6" borderId="276" xfId="0" applyFont="1" applyFill="1" applyBorder="1" applyAlignment="1">
      <alignment horizontal="center" vertical="center"/>
    </xf>
    <xf numFmtId="0" fontId="267" fillId="0" borderId="0" xfId="0" applyNumberFormat="1" applyFont="1" applyAlignment="1">
      <alignment horizontal="center" vertical="center" shrinkToFit="1"/>
    </xf>
    <xf numFmtId="0" fontId="267" fillId="0" borderId="0" xfId="0" applyNumberFormat="1" applyFont="1" applyAlignment="1">
      <alignment horizontal="center" shrinkToFit="1"/>
    </xf>
    <xf numFmtId="0" fontId="267" fillId="0" borderId="0" xfId="0" applyNumberFormat="1" applyFont="1" applyAlignment="1">
      <alignment horizontal="center"/>
    </xf>
    <xf numFmtId="0" fontId="268" fillId="0" borderId="0" xfId="0" applyFont="1" applyAlignment="1">
      <alignment horizontal="center" vertical="center" shrinkToFit="1"/>
    </xf>
    <xf numFmtId="0" fontId="20" fillId="0" borderId="109" xfId="0" applyFont="1" applyBorder="1" applyAlignment="1">
      <alignment vertical="center"/>
    </xf>
    <xf numFmtId="2" fontId="163" fillId="11" borderId="279" xfId="0" applyNumberFormat="1" applyFont="1" applyFill="1" applyBorder="1" applyAlignment="1" applyProtection="1">
      <alignment horizontal="right" vertical="center" indent="1"/>
      <protection locked="0"/>
    </xf>
    <xf numFmtId="2" fontId="163" fillId="11" borderId="280" xfId="0" applyNumberFormat="1" applyFont="1" applyFill="1" applyBorder="1" applyAlignment="1" applyProtection="1">
      <alignment horizontal="right" vertical="center" indent="1"/>
      <protection locked="0"/>
    </xf>
    <xf numFmtId="0" fontId="8" fillId="0" borderId="323" xfId="0" applyFont="1" applyBorder="1" applyAlignment="1">
      <alignment horizontal="center" vertical="center"/>
    </xf>
    <xf numFmtId="0" fontId="8" fillId="0" borderId="324" xfId="0" applyFont="1" applyBorder="1" applyAlignment="1">
      <alignment horizontal="center" vertical="center"/>
    </xf>
    <xf numFmtId="0" fontId="131" fillId="0" borderId="280" xfId="0" applyFont="1" applyBorder="1" applyAlignment="1">
      <alignment vertical="center"/>
    </xf>
    <xf numFmtId="0" fontId="20" fillId="0" borderId="0" xfId="0" applyFont="1" applyAlignment="1">
      <alignment horizontal="distributed" vertical="distributed" wrapText="1"/>
    </xf>
    <xf numFmtId="0" fontId="20" fillId="0" borderId="0" xfId="0" applyFont="1" applyAlignment="1">
      <alignment horizontal="distributed" vertical="distributed"/>
    </xf>
    <xf numFmtId="0" fontId="20" fillId="0" borderId="0" xfId="0" applyFont="1" applyAlignment="1">
      <alignment horizontal="distributed"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0" fillId="0" borderId="0" xfId="0" applyAlignment="1">
      <alignment vertical="center"/>
    </xf>
    <xf numFmtId="0" fontId="20" fillId="0" borderId="0" xfId="0" applyFont="1" applyAlignment="1">
      <alignment horizontal="right" vertical="center"/>
    </xf>
    <xf numFmtId="38" fontId="22" fillId="11" borderId="279" xfId="2" applyFont="1" applyFill="1" applyBorder="1" applyAlignment="1" applyProtection="1">
      <alignment vertical="center"/>
      <protection locked="0"/>
    </xf>
    <xf numFmtId="0" fontId="267" fillId="0" borderId="0" xfId="0" applyNumberFormat="1" applyFont="1" applyBorder="1" applyAlignment="1">
      <alignment vertical="top" textRotation="255" wrapText="1"/>
    </xf>
    <xf numFmtId="0" fontId="166" fillId="0" borderId="0" xfId="0" applyNumberFormat="1" applyFont="1" applyBorder="1" applyAlignment="1">
      <alignment textRotation="255" wrapText="1"/>
    </xf>
    <xf numFmtId="0" fontId="97" fillId="0" borderId="0" xfId="0" applyFont="1" applyAlignment="1">
      <alignment vertical="top" textRotation="255"/>
    </xf>
    <xf numFmtId="0" fontId="6" fillId="0" borderId="279" xfId="0" applyFont="1" applyBorder="1" applyAlignment="1">
      <alignment horizontal="distributed" vertical="center" indent="1"/>
    </xf>
    <xf numFmtId="49" fontId="35" fillId="7" borderId="281" xfId="0" applyNumberFormat="1" applyFont="1" applyFill="1" applyBorder="1" applyAlignment="1" applyProtection="1">
      <alignment vertical="center"/>
      <protection locked="0"/>
    </xf>
    <xf numFmtId="49" fontId="35" fillId="7" borderId="109" xfId="0" applyNumberFormat="1" applyFont="1" applyFill="1" applyBorder="1" applyAlignment="1" applyProtection="1">
      <alignment vertical="center"/>
      <protection locked="0"/>
    </xf>
    <xf numFmtId="49" fontId="35" fillId="7" borderId="277" xfId="0" applyNumberFormat="1" applyFont="1" applyFill="1" applyBorder="1" applyAlignment="1" applyProtection="1">
      <alignment vertical="center"/>
      <protection locked="0"/>
    </xf>
    <xf numFmtId="49" fontId="35" fillId="7" borderId="256" xfId="0" applyNumberFormat="1" applyFont="1" applyFill="1" applyBorder="1" applyAlignment="1" applyProtection="1">
      <alignment vertical="center"/>
      <protection locked="0"/>
    </xf>
    <xf numFmtId="49" fontId="35" fillId="7" borderId="205" xfId="0" applyNumberFormat="1" applyFont="1" applyFill="1" applyBorder="1" applyAlignment="1" applyProtection="1">
      <alignment vertical="center"/>
      <protection locked="0"/>
    </xf>
    <xf numFmtId="49" fontId="35" fillId="7" borderId="255" xfId="0" applyNumberFormat="1" applyFont="1" applyFill="1" applyBorder="1" applyAlignment="1" applyProtection="1">
      <alignment vertical="center"/>
      <protection locked="0"/>
    </xf>
    <xf numFmtId="0" fontId="32" fillId="16" borderId="281" xfId="0" applyFont="1" applyFill="1" applyBorder="1" applyAlignment="1" applyProtection="1">
      <alignment horizontal="center" vertical="center"/>
      <protection locked="0"/>
    </xf>
    <xf numFmtId="0" fontId="32" fillId="16" borderId="109" xfId="0" applyFont="1" applyFill="1" applyBorder="1" applyAlignment="1" applyProtection="1">
      <alignment horizontal="center" vertical="center"/>
      <protection locked="0"/>
    </xf>
    <xf numFmtId="0" fontId="32" fillId="16" borderId="254" xfId="0" applyFont="1" applyFill="1" applyBorder="1" applyAlignment="1" applyProtection="1">
      <alignment horizontal="center" vertical="center"/>
      <protection locked="0"/>
    </xf>
    <xf numFmtId="0" fontId="32" fillId="16" borderId="0" xfId="0" applyFont="1" applyFill="1" applyAlignment="1" applyProtection="1">
      <alignment horizontal="center" vertical="center"/>
      <protection locked="0"/>
    </xf>
    <xf numFmtId="0" fontId="6" fillId="0" borderId="307" xfId="0" applyFont="1" applyBorder="1" applyAlignment="1">
      <alignment horizontal="center" vertical="center"/>
    </xf>
    <xf numFmtId="0" fontId="6" fillId="0" borderId="308" xfId="0" applyFont="1" applyBorder="1" applyAlignment="1">
      <alignment horizontal="center" vertical="center"/>
    </xf>
    <xf numFmtId="0" fontId="6" fillId="0" borderId="332" xfId="0" applyFont="1" applyBorder="1" applyAlignment="1">
      <alignment horizontal="center" vertical="center"/>
    </xf>
    <xf numFmtId="0" fontId="6" fillId="0" borderId="333" xfId="0" applyFont="1" applyBorder="1" applyAlignment="1">
      <alignment horizontal="center" vertical="center"/>
    </xf>
    <xf numFmtId="0" fontId="6" fillId="0" borderId="275" xfId="0" applyFont="1" applyBorder="1" applyAlignment="1">
      <alignment horizontal="distributed" vertical="center" wrapText="1" indent="1"/>
    </xf>
    <xf numFmtId="0" fontId="6" fillId="0" borderId="278" xfId="0" applyFont="1" applyBorder="1" applyAlignment="1">
      <alignment horizontal="distributed" vertical="center" indent="8"/>
    </xf>
    <xf numFmtId="0" fontId="6" fillId="0" borderId="274" xfId="0" applyFont="1" applyBorder="1" applyAlignment="1">
      <alignment horizontal="distributed" vertical="center" indent="8"/>
    </xf>
    <xf numFmtId="0" fontId="20" fillId="0" borderId="0" xfId="0" applyFont="1" applyBorder="1" applyAlignment="1">
      <alignment horizontal="distributed" wrapText="1"/>
    </xf>
    <xf numFmtId="0" fontId="101" fillId="0" borderId="205" xfId="0" applyFont="1" applyBorder="1" applyAlignment="1">
      <alignment horizontal="distributed" vertical="center"/>
    </xf>
    <xf numFmtId="0" fontId="31" fillId="0" borderId="0" xfId="0" applyFont="1" applyAlignment="1">
      <alignment horizontal="left" vertical="center"/>
    </xf>
    <xf numFmtId="0" fontId="31" fillId="0" borderId="205" xfId="0" applyFont="1" applyBorder="1" applyAlignment="1">
      <alignment horizontal="left" vertical="center"/>
    </xf>
    <xf numFmtId="0" fontId="6" fillId="0" borderId="330" xfId="0" applyFont="1" applyBorder="1" applyAlignment="1">
      <alignment horizontal="center" vertical="center"/>
    </xf>
    <xf numFmtId="0" fontId="6" fillId="0" borderId="321" xfId="0" applyFont="1" applyBorder="1" applyAlignment="1">
      <alignment horizontal="center" vertical="center"/>
    </xf>
    <xf numFmtId="0" fontId="6" fillId="0" borderId="323" xfId="0" applyFont="1" applyBorder="1" applyAlignment="1">
      <alignment horizontal="center" vertical="center"/>
    </xf>
    <xf numFmtId="0" fontId="6" fillId="0" borderId="331" xfId="0" applyFont="1" applyBorder="1" applyAlignment="1">
      <alignment horizontal="center" vertical="center"/>
    </xf>
    <xf numFmtId="0" fontId="6" fillId="0" borderId="327" xfId="0" applyFont="1" applyBorder="1" applyAlignment="1">
      <alignment horizontal="center" vertical="center"/>
    </xf>
    <xf numFmtId="0" fontId="6" fillId="0" borderId="329" xfId="0" applyFont="1" applyBorder="1" applyAlignment="1">
      <alignment horizontal="center" vertical="center"/>
    </xf>
    <xf numFmtId="0" fontId="6" fillId="0" borderId="325" xfId="0" applyFont="1" applyBorder="1" applyAlignment="1">
      <alignment horizontal="center" vertical="center"/>
    </xf>
    <xf numFmtId="0" fontId="6" fillId="0" borderId="326" xfId="0" applyFont="1" applyBorder="1" applyAlignment="1">
      <alignment horizontal="center" vertical="center"/>
    </xf>
    <xf numFmtId="38" fontId="29" fillId="11" borderId="254" xfId="2" applyFont="1" applyFill="1" applyBorder="1" applyAlignment="1" applyProtection="1">
      <alignment vertical="center"/>
      <protection locked="0"/>
    </xf>
    <xf numFmtId="38" fontId="29" fillId="11" borderId="0" xfId="2" applyFont="1" applyFill="1" applyAlignment="1" applyProtection="1">
      <alignment vertical="center"/>
      <protection locked="0"/>
    </xf>
    <xf numFmtId="38" fontId="29" fillId="6" borderId="96" xfId="2" applyFont="1" applyFill="1" applyBorder="1" applyAlignment="1">
      <alignment vertical="center"/>
    </xf>
    <xf numFmtId="38" fontId="29" fillId="6" borderId="97" xfId="2" applyFont="1" applyFill="1" applyBorder="1" applyAlignment="1">
      <alignment vertical="center"/>
    </xf>
    <xf numFmtId="38" fontId="29" fillId="6" borderId="98" xfId="2" applyFont="1" applyFill="1" applyBorder="1" applyAlignment="1">
      <alignment vertical="center"/>
    </xf>
    <xf numFmtId="0" fontId="8" fillId="11" borderId="281" xfId="0" applyFont="1" applyFill="1" applyBorder="1" applyAlignment="1" applyProtection="1">
      <alignment horizontal="right" vertical="center" shrinkToFit="1"/>
      <protection locked="0"/>
    </xf>
    <xf numFmtId="0" fontId="8" fillId="11" borderId="256" xfId="0" applyFont="1" applyFill="1" applyBorder="1" applyAlignment="1" applyProtection="1">
      <alignment horizontal="right" vertical="center" shrinkToFit="1"/>
      <protection locked="0"/>
    </xf>
    <xf numFmtId="49" fontId="8" fillId="0" borderId="114" xfId="3" applyNumberFormat="1" applyFont="1" applyBorder="1" applyAlignment="1">
      <alignment horizontal="center" vertical="center" wrapText="1"/>
    </xf>
    <xf numFmtId="49" fontId="8" fillId="0" borderId="113" xfId="3" applyNumberFormat="1" applyFont="1" applyBorder="1" applyAlignment="1">
      <alignment horizontal="center" vertical="center" wrapText="1"/>
    </xf>
    <xf numFmtId="0" fontId="8" fillId="11" borderId="109" xfId="0" applyFont="1" applyFill="1" applyBorder="1" applyAlignment="1" applyProtection="1">
      <alignment horizontal="center" vertical="center" shrinkToFit="1"/>
      <protection locked="0"/>
    </xf>
    <xf numFmtId="0" fontId="8" fillId="11" borderId="205" xfId="0" applyFont="1" applyFill="1" applyBorder="1" applyAlignment="1" applyProtection="1">
      <alignment horizontal="center" vertical="center" shrinkToFit="1"/>
      <protection locked="0"/>
    </xf>
    <xf numFmtId="49" fontId="35" fillId="7" borderId="0" xfId="0" applyNumberFormat="1" applyFont="1" applyFill="1" applyBorder="1" applyAlignment="1" applyProtection="1">
      <alignment vertical="center"/>
      <protection locked="0"/>
    </xf>
    <xf numFmtId="49" fontId="35" fillId="7" borderId="253" xfId="0" applyNumberFormat="1" applyFont="1" applyFill="1" applyBorder="1" applyAlignment="1" applyProtection="1">
      <alignment vertical="center"/>
      <protection locked="0"/>
    </xf>
    <xf numFmtId="49" fontId="35" fillId="7" borderId="254" xfId="0" applyNumberFormat="1" applyFont="1" applyFill="1" applyBorder="1" applyAlignment="1" applyProtection="1">
      <alignment vertical="center"/>
      <protection locked="0"/>
    </xf>
    <xf numFmtId="0" fontId="6" fillId="0" borderId="323" xfId="0" applyFont="1" applyBorder="1" applyAlignment="1">
      <alignment vertical="center"/>
    </xf>
    <xf numFmtId="0" fontId="6" fillId="0" borderId="329" xfId="0" applyFont="1" applyBorder="1" applyAlignment="1">
      <alignment vertical="center"/>
    </xf>
    <xf numFmtId="0" fontId="6" fillId="0" borderId="278" xfId="0" applyFont="1" applyBorder="1" applyAlignment="1">
      <alignment horizontal="distributed" vertical="center" indent="4"/>
    </xf>
    <xf numFmtId="0" fontId="6" fillId="0" borderId="274" xfId="0" applyFont="1" applyBorder="1" applyAlignment="1">
      <alignment horizontal="distributed" vertical="center" indent="4"/>
    </xf>
    <xf numFmtId="0" fontId="6" fillId="0" borderId="274" xfId="0" applyFont="1" applyBorder="1" applyAlignment="1">
      <alignment horizontal="distributed" vertical="center" indent="2"/>
    </xf>
    <xf numFmtId="38" fontId="29" fillId="11" borderId="281" xfId="2" applyFont="1" applyFill="1" applyBorder="1" applyAlignment="1" applyProtection="1">
      <alignment vertical="center" shrinkToFit="1"/>
      <protection locked="0"/>
    </xf>
    <xf numFmtId="38" fontId="29" fillId="11" borderId="109" xfId="2" applyFont="1" applyFill="1" applyBorder="1" applyAlignment="1" applyProtection="1">
      <alignment vertical="center" shrinkToFit="1"/>
      <protection locked="0"/>
    </xf>
    <xf numFmtId="38" fontId="29" fillId="11" borderId="254" xfId="2" applyFont="1" applyFill="1" applyBorder="1" applyAlignment="1" applyProtection="1">
      <alignment vertical="center" shrinkToFit="1"/>
      <protection locked="0"/>
    </xf>
    <xf numFmtId="38" fontId="29" fillId="11" borderId="0" xfId="2" applyFont="1" applyFill="1" applyAlignment="1" applyProtection="1">
      <alignment vertical="center" shrinkToFit="1"/>
      <protection locked="0"/>
    </xf>
    <xf numFmtId="38" fontId="29" fillId="6" borderId="96" xfId="0" applyNumberFormat="1" applyFont="1" applyFill="1" applyBorder="1" applyAlignment="1">
      <alignment vertical="center" shrinkToFit="1"/>
    </xf>
    <xf numFmtId="0" fontId="29" fillId="6" borderId="97" xfId="0" applyFont="1" applyFill="1" applyBorder="1" applyAlignment="1">
      <alignment vertical="center" shrinkToFit="1"/>
    </xf>
    <xf numFmtId="0" fontId="29" fillId="6" borderId="98" xfId="0" applyFont="1" applyFill="1" applyBorder="1" applyAlignment="1">
      <alignment vertical="center" shrinkToFit="1"/>
    </xf>
    <xf numFmtId="0" fontId="29" fillId="6" borderId="0" xfId="0" applyFont="1" applyFill="1" applyBorder="1" applyAlignment="1">
      <alignment vertical="center" shrinkToFit="1"/>
    </xf>
    <xf numFmtId="49" fontId="35" fillId="7" borderId="278" xfId="0" applyNumberFormat="1" applyFont="1" applyFill="1" applyBorder="1" applyAlignment="1" applyProtection="1">
      <alignment horizontal="center" vertical="center"/>
      <protection locked="0"/>
    </xf>
    <xf numFmtId="49" fontId="35" fillId="7" borderId="274" xfId="0" applyNumberFormat="1" applyFont="1" applyFill="1" applyBorder="1" applyAlignment="1" applyProtection="1">
      <alignment horizontal="center" vertical="center"/>
      <protection locked="0"/>
    </xf>
    <xf numFmtId="49" fontId="35" fillId="7" borderId="278" xfId="0" applyNumberFormat="1" applyFont="1" applyFill="1" applyBorder="1" applyAlignment="1" applyProtection="1">
      <alignment horizontal="center" vertical="center" wrapText="1"/>
      <protection locked="0"/>
    </xf>
    <xf numFmtId="49" fontId="35" fillId="7" borderId="274" xfId="0" applyNumberFormat="1" applyFont="1" applyFill="1" applyBorder="1" applyAlignment="1" applyProtection="1">
      <alignment horizontal="center" vertical="center" wrapText="1"/>
      <protection locked="0"/>
    </xf>
    <xf numFmtId="49" fontId="35" fillId="7" borderId="274" xfId="0" applyNumberFormat="1" applyFont="1" applyFill="1" applyBorder="1" applyAlignment="1" applyProtection="1">
      <alignment vertical="center"/>
      <protection locked="0"/>
    </xf>
    <xf numFmtId="0" fontId="17" fillId="0" borderId="0" xfId="0" applyFont="1" applyAlignment="1">
      <alignment horizontal="distributed" vertical="center"/>
    </xf>
    <xf numFmtId="0" fontId="101" fillId="0" borderId="0" xfId="0" applyFont="1" applyAlignment="1">
      <alignment horizontal="distributed" vertical="center"/>
    </xf>
    <xf numFmtId="0" fontId="20" fillId="0" borderId="0" xfId="0" applyFont="1" applyAlignment="1">
      <alignment horizontal="distributed" vertical="center" wrapText="1" indent="1"/>
    </xf>
    <xf numFmtId="0" fontId="20" fillId="0" borderId="0" xfId="0" applyFont="1" applyAlignment="1">
      <alignment horizontal="distributed" vertical="center" indent="1"/>
    </xf>
    <xf numFmtId="0" fontId="6" fillId="0" borderId="274" xfId="0" applyFont="1" applyBorder="1" applyAlignment="1">
      <alignment horizontal="distributed" vertical="center" wrapText="1" indent="3"/>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0" fontId="32" fillId="16" borderId="277" xfId="0" applyFont="1" applyFill="1" applyBorder="1" applyAlignment="1" applyProtection="1">
      <alignment horizontal="center" vertical="center"/>
      <protection locked="0"/>
    </xf>
    <xf numFmtId="0" fontId="32" fillId="16" borderId="256" xfId="0" applyFont="1" applyFill="1" applyBorder="1" applyAlignment="1" applyProtection="1">
      <alignment horizontal="center" vertical="center"/>
      <protection locked="0"/>
    </xf>
    <xf numFmtId="0" fontId="32" fillId="16" borderId="205" xfId="0" applyFont="1" applyFill="1" applyBorder="1" applyAlignment="1" applyProtection="1">
      <alignment horizontal="center" vertical="center"/>
      <protection locked="0"/>
    </xf>
    <xf numFmtId="0" fontId="32" fillId="16" borderId="255" xfId="0" applyFont="1" applyFill="1" applyBorder="1" applyAlignment="1" applyProtection="1">
      <alignment horizontal="center" vertical="center"/>
      <protection locked="0"/>
    </xf>
    <xf numFmtId="0" fontId="6" fillId="0" borderId="280" xfId="0" applyFont="1" applyBorder="1" applyAlignment="1">
      <alignment horizontal="center" vertical="center"/>
    </xf>
    <xf numFmtId="0" fontId="6" fillId="0" borderId="279" xfId="0" applyFont="1" applyBorder="1" applyAlignment="1">
      <alignment horizontal="distributed" vertical="center"/>
    </xf>
    <xf numFmtId="0" fontId="6" fillId="0" borderId="280" xfId="0" applyFont="1" applyBorder="1" applyAlignment="1">
      <alignment horizontal="distributed" vertical="center"/>
    </xf>
    <xf numFmtId="0" fontId="6" fillId="0" borderId="278" xfId="0" applyFont="1" applyBorder="1" applyAlignment="1">
      <alignment horizontal="distributed" vertical="center"/>
    </xf>
    <xf numFmtId="0" fontId="6" fillId="0" borderId="205" xfId="0" applyFont="1" applyBorder="1" applyAlignment="1">
      <alignment horizontal="distributed" vertical="center" indent="1"/>
    </xf>
    <xf numFmtId="0" fontId="20" fillId="0" borderId="205" xfId="0" applyFont="1" applyBorder="1" applyAlignment="1">
      <alignment horizontal="distributed" vertical="top" wrapText="1"/>
    </xf>
    <xf numFmtId="0" fontId="31" fillId="0" borderId="0" xfId="0" applyFont="1" applyBorder="1" applyAlignment="1">
      <alignment horizontal="right" vertical="center"/>
    </xf>
    <xf numFmtId="0" fontId="31" fillId="0" borderId="205" xfId="0" applyFont="1" applyBorder="1" applyAlignment="1">
      <alignment horizontal="right" vertical="center"/>
    </xf>
    <xf numFmtId="0" fontId="6" fillId="0" borderId="334" xfId="0" applyFont="1" applyBorder="1" applyAlignment="1">
      <alignment horizontal="center" vertical="center"/>
    </xf>
    <xf numFmtId="0" fontId="6" fillId="0" borderId="335" xfId="0" applyFont="1" applyBorder="1" applyAlignment="1">
      <alignment horizontal="center" vertical="center"/>
    </xf>
    <xf numFmtId="0" fontId="6" fillId="0" borderId="336" xfId="0" applyFont="1" applyBorder="1" applyAlignment="1">
      <alignment horizontal="center" vertical="center"/>
    </xf>
    <xf numFmtId="0" fontId="32" fillId="16" borderId="278" xfId="0" applyFont="1" applyFill="1" applyBorder="1" applyAlignment="1" applyProtection="1">
      <alignment horizontal="center" vertical="center"/>
      <protection locked="0"/>
    </xf>
    <xf numFmtId="0" fontId="32" fillId="16" borderId="274" xfId="0" applyFont="1" applyFill="1" applyBorder="1" applyAlignment="1" applyProtection="1">
      <alignment horizontal="center" vertical="center"/>
      <protection locked="0"/>
    </xf>
    <xf numFmtId="0" fontId="32" fillId="16" borderId="279" xfId="0" applyFont="1" applyFill="1" applyBorder="1" applyAlignment="1" applyProtection="1">
      <alignment horizontal="center" vertical="center"/>
      <protection locked="0"/>
    </xf>
    <xf numFmtId="0" fontId="6" fillId="0" borderId="280" xfId="0" applyFont="1" applyBorder="1" applyAlignment="1">
      <alignment horizontal="center" vertical="distributed" textRotation="255" indent="1"/>
    </xf>
    <xf numFmtId="0" fontId="6" fillId="0" borderId="278" xfId="0" applyFont="1" applyBorder="1" applyAlignment="1">
      <alignment horizontal="center" vertical="distributed" textRotation="255" indent="1"/>
    </xf>
    <xf numFmtId="0" fontId="6" fillId="0" borderId="280" xfId="0" applyFont="1" applyBorder="1" applyAlignment="1">
      <alignment horizontal="center" vertical="center" textRotation="255"/>
    </xf>
    <xf numFmtId="0" fontId="6" fillId="0" borderId="278" xfId="0" applyFont="1" applyBorder="1" applyAlignment="1">
      <alignment horizontal="center" vertical="center" textRotation="255"/>
    </xf>
    <xf numFmtId="0" fontId="6" fillId="0" borderId="109" xfId="0" applyFont="1" applyBorder="1" applyAlignment="1">
      <alignment horizontal="center" vertical="center" textRotation="255"/>
    </xf>
    <xf numFmtId="0" fontId="6" fillId="0" borderId="277" xfId="0" applyFont="1" applyBorder="1" applyAlignment="1">
      <alignment horizontal="center" vertical="center" textRotation="255"/>
    </xf>
    <xf numFmtId="38" fontId="29" fillId="6" borderId="302" xfId="0" applyNumberFormat="1" applyFont="1" applyFill="1" applyBorder="1" applyAlignment="1">
      <alignment vertical="center"/>
    </xf>
    <xf numFmtId="0" fontId="29" fillId="6" borderId="280" xfId="0" applyFont="1" applyFill="1" applyBorder="1" applyAlignment="1">
      <alignment vertical="center"/>
    </xf>
    <xf numFmtId="38" fontId="29" fillId="6" borderId="98" xfId="0" applyNumberFormat="1" applyFont="1" applyFill="1" applyBorder="1" applyAlignment="1">
      <alignment vertical="center"/>
    </xf>
    <xf numFmtId="0" fontId="29" fillId="6" borderId="0" xfId="0" applyFont="1" applyFill="1" applyBorder="1" applyAlignment="1">
      <alignment vertical="center"/>
    </xf>
    <xf numFmtId="38" fontId="29" fillId="6" borderId="110" xfId="2" applyFont="1" applyFill="1" applyBorder="1" applyAlignment="1">
      <alignment vertical="center"/>
    </xf>
    <xf numFmtId="38" fontId="29" fillId="6" borderId="109" xfId="2" applyFont="1" applyFill="1" applyBorder="1" applyAlignment="1">
      <alignment vertical="center"/>
    </xf>
    <xf numFmtId="38" fontId="29" fillId="6" borderId="110" xfId="0" applyNumberFormat="1" applyFont="1" applyFill="1" applyBorder="1" applyAlignment="1">
      <alignment vertical="center"/>
    </xf>
    <xf numFmtId="0" fontId="29" fillId="6" borderId="109" xfId="0" applyFont="1" applyFill="1" applyBorder="1" applyAlignment="1">
      <alignment vertical="center"/>
    </xf>
    <xf numFmtId="38" fontId="29" fillId="6" borderId="292" xfId="0" applyNumberFormat="1" applyFont="1" applyFill="1" applyBorder="1" applyAlignment="1">
      <alignment vertical="center"/>
    </xf>
    <xf numFmtId="0" fontId="29" fillId="6" borderId="104" xfId="0" applyFont="1" applyFill="1" applyBorder="1" applyAlignment="1">
      <alignment vertical="center"/>
    </xf>
    <xf numFmtId="38" fontId="29" fillId="6" borderId="109" xfId="0" applyNumberFormat="1" applyFont="1" applyFill="1" applyBorder="1" applyAlignment="1">
      <alignment vertical="center"/>
    </xf>
    <xf numFmtId="38" fontId="29" fillId="6" borderId="279" xfId="0" applyNumberFormat="1" applyFont="1" applyFill="1" applyBorder="1" applyAlignment="1">
      <alignment vertical="center"/>
    </xf>
    <xf numFmtId="38" fontId="29" fillId="6" borderId="281" xfId="0" applyNumberFormat="1" applyFont="1" applyFill="1" applyBorder="1" applyAlignment="1">
      <alignment vertical="center"/>
    </xf>
    <xf numFmtId="0" fontId="8" fillId="0" borderId="109" xfId="0" applyFont="1" applyBorder="1" applyAlignment="1">
      <alignment horizontal="right" vertical="top"/>
    </xf>
    <xf numFmtId="0" fontId="8" fillId="0" borderId="97" xfId="0" applyFont="1" applyBorder="1" applyAlignment="1">
      <alignment horizontal="center"/>
    </xf>
    <xf numFmtId="0" fontId="20" fillId="0" borderId="97" xfId="0" applyFont="1" applyBorder="1" applyAlignment="1">
      <alignment horizontal="distributed"/>
    </xf>
    <xf numFmtId="0" fontId="6" fillId="0" borderId="0" xfId="3" applyNumberFormat="1" applyFont="1">
      <alignment vertical="center"/>
    </xf>
    <xf numFmtId="38" fontId="29" fillId="6" borderId="103" xfId="2" applyFont="1" applyFill="1" applyBorder="1" applyAlignment="1">
      <alignment vertical="center"/>
    </xf>
    <xf numFmtId="38" fontId="29" fillId="6" borderId="104" xfId="2" applyFont="1" applyFill="1" applyBorder="1" applyAlignment="1">
      <alignment vertical="center"/>
    </xf>
    <xf numFmtId="38" fontId="29" fillId="6" borderId="104" xfId="0" applyNumberFormat="1" applyFont="1" applyFill="1" applyBorder="1" applyAlignment="1">
      <alignment vertical="center"/>
    </xf>
    <xf numFmtId="0" fontId="8" fillId="0" borderId="0" xfId="3" applyNumberFormat="1" applyFont="1" applyAlignment="1">
      <alignment horizontal="right" vertical="center"/>
    </xf>
    <xf numFmtId="0" fontId="170" fillId="0" borderId="0" xfId="3" applyNumberFormat="1" applyFont="1" applyBorder="1" applyAlignment="1">
      <alignment vertical="center" wrapText="1"/>
    </xf>
    <xf numFmtId="188" fontId="29" fillId="6" borderId="96" xfId="0" applyNumberFormat="1" applyFont="1" applyFill="1" applyBorder="1" applyAlignment="1">
      <alignment vertical="center" shrinkToFit="1"/>
    </xf>
    <xf numFmtId="188" fontId="29" fillId="6" borderId="97" xfId="0" applyNumberFormat="1" applyFont="1" applyFill="1" applyBorder="1" applyAlignment="1">
      <alignment vertical="center" shrinkToFit="1"/>
    </xf>
    <xf numFmtId="188" fontId="29" fillId="6" borderId="98" xfId="0" applyNumberFormat="1" applyFont="1" applyFill="1" applyBorder="1" applyAlignment="1">
      <alignment vertical="center" shrinkToFit="1"/>
    </xf>
    <xf numFmtId="188" fontId="29" fillId="6" borderId="0" xfId="0" applyNumberFormat="1" applyFont="1" applyFill="1" applyBorder="1" applyAlignment="1">
      <alignment vertical="center" shrinkToFit="1"/>
    </xf>
    <xf numFmtId="188" fontId="29" fillId="6" borderId="96" xfId="2" applyNumberFormat="1" applyFont="1" applyFill="1" applyBorder="1" applyAlignment="1">
      <alignment vertical="center"/>
    </xf>
    <xf numFmtId="188" fontId="29" fillId="6" borderId="97" xfId="2" applyNumberFormat="1" applyFont="1" applyFill="1" applyBorder="1" applyAlignment="1">
      <alignment vertical="center"/>
    </xf>
    <xf numFmtId="188" fontId="29" fillId="6" borderId="98" xfId="2" applyNumberFormat="1" applyFont="1" applyFill="1" applyBorder="1" applyAlignment="1">
      <alignment vertical="center"/>
    </xf>
    <xf numFmtId="188" fontId="29" fillId="6" borderId="0" xfId="2" applyNumberFormat="1" applyFont="1" applyFill="1" applyBorder="1" applyAlignment="1">
      <alignment vertical="center"/>
    </xf>
    <xf numFmtId="0" fontId="32" fillId="17" borderId="274" xfId="0" applyFont="1" applyFill="1" applyBorder="1" applyAlignment="1" applyProtection="1">
      <alignment horizontal="center" vertical="center"/>
      <protection locked="0"/>
    </xf>
    <xf numFmtId="0" fontId="32" fillId="17" borderId="279" xfId="0" applyFont="1" applyFill="1" applyBorder="1" applyAlignment="1" applyProtection="1">
      <alignment horizontal="center" vertical="center"/>
      <protection locked="0"/>
    </xf>
    <xf numFmtId="188" fontId="19" fillId="6" borderId="302" xfId="0" applyNumberFormat="1" applyFont="1" applyFill="1" applyBorder="1" applyAlignment="1">
      <alignment vertical="center"/>
    </xf>
    <xf numFmtId="188" fontId="19" fillId="6" borderId="280" xfId="0" applyNumberFormat="1" applyFont="1" applyFill="1" applyBorder="1" applyAlignment="1">
      <alignment vertical="center"/>
    </xf>
    <xf numFmtId="38" fontId="29" fillId="17" borderId="279" xfId="2" applyFont="1" applyFill="1" applyBorder="1" applyAlignment="1" applyProtection="1">
      <alignment vertical="center"/>
      <protection locked="0"/>
    </xf>
    <xf numFmtId="38" fontId="29" fillId="17" borderId="280" xfId="2" applyFont="1" applyFill="1" applyBorder="1" applyAlignment="1" applyProtection="1">
      <alignment vertical="center"/>
      <protection locked="0"/>
    </xf>
    <xf numFmtId="188" fontId="19" fillId="6" borderId="98" xfId="0" applyNumberFormat="1" applyFont="1" applyFill="1" applyBorder="1" applyAlignment="1">
      <alignment vertical="center"/>
    </xf>
    <xf numFmtId="188" fontId="19" fillId="6" borderId="0" xfId="0" applyNumberFormat="1" applyFont="1" applyFill="1" applyBorder="1" applyAlignment="1">
      <alignment vertical="center"/>
    </xf>
    <xf numFmtId="188" fontId="19" fillId="6" borderId="110" xfId="0" applyNumberFormat="1" applyFont="1" applyFill="1" applyBorder="1" applyAlignment="1">
      <alignment vertical="center"/>
    </xf>
    <xf numFmtId="188" fontId="19" fillId="6" borderId="109" xfId="0" applyNumberFormat="1" applyFont="1" applyFill="1" applyBorder="1" applyAlignment="1">
      <alignment vertical="center"/>
    </xf>
    <xf numFmtId="0" fontId="29" fillId="17" borderId="279" xfId="0" applyFont="1" applyFill="1" applyBorder="1" applyAlignment="1">
      <alignment vertical="center"/>
    </xf>
    <xf numFmtId="0" fontId="29" fillId="17" borderId="280" xfId="0" applyFont="1" applyFill="1" applyBorder="1" applyAlignment="1">
      <alignment vertical="center"/>
    </xf>
    <xf numFmtId="0" fontId="29" fillId="17" borderId="281" xfId="0" applyFont="1" applyFill="1" applyBorder="1" applyAlignment="1">
      <alignment vertical="center"/>
    </xf>
    <xf numFmtId="0" fontId="29" fillId="17" borderId="109" xfId="0" applyFont="1" applyFill="1" applyBorder="1" applyAlignment="1">
      <alignment vertical="center"/>
    </xf>
    <xf numFmtId="188" fontId="19" fillId="6" borderId="103" xfId="0" applyNumberFormat="1" applyFont="1" applyFill="1" applyBorder="1" applyAlignment="1">
      <alignment vertical="center"/>
    </xf>
    <xf numFmtId="188" fontId="19" fillId="6" borderId="104" xfId="0" applyNumberFormat="1" applyFont="1" applyFill="1" applyBorder="1" applyAlignment="1">
      <alignment vertical="center"/>
    </xf>
    <xf numFmtId="0" fontId="29" fillId="17" borderId="292" xfId="0" applyFont="1" applyFill="1" applyBorder="1" applyAlignment="1">
      <alignment vertical="center"/>
    </xf>
    <xf numFmtId="0" fontId="29" fillId="17" borderId="104" xfId="0" applyFont="1" applyFill="1" applyBorder="1" applyAlignment="1">
      <alignment vertical="center"/>
    </xf>
    <xf numFmtId="0" fontId="6" fillId="0" borderId="205" xfId="0" applyFont="1" applyBorder="1" applyAlignment="1">
      <alignment horizontal="center"/>
    </xf>
    <xf numFmtId="0" fontId="18" fillId="6" borderId="439" xfId="0" applyFont="1" applyFill="1" applyBorder="1" applyAlignment="1">
      <alignment horizontal="left" vertical="center" wrapText="1"/>
    </xf>
    <xf numFmtId="0" fontId="18" fillId="6" borderId="440" xfId="0" applyFont="1" applyFill="1" applyBorder="1" applyAlignment="1">
      <alignment horizontal="left" vertical="center" wrapText="1"/>
    </xf>
    <xf numFmtId="0" fontId="18" fillId="6" borderId="71" xfId="0" applyFont="1" applyFill="1" applyBorder="1" applyAlignment="1">
      <alignment horizontal="left" vertical="center" wrapText="1"/>
    </xf>
    <xf numFmtId="0" fontId="84" fillId="0" borderId="0" xfId="0" applyFont="1" applyAlignment="1">
      <alignment horizontal="distributed" vertical="center"/>
    </xf>
    <xf numFmtId="0" fontId="6" fillId="0" borderId="274" xfId="0" applyFont="1" applyBorder="1" applyAlignment="1">
      <alignment horizontal="center" vertical="center" textRotation="255"/>
    </xf>
    <xf numFmtId="0" fontId="6" fillId="0" borderId="274" xfId="0" applyFont="1" applyBorder="1" applyAlignment="1">
      <alignment horizontal="distributed" vertical="center" wrapText="1"/>
    </xf>
    <xf numFmtId="0" fontId="6" fillId="0" borderId="274" xfId="0" applyFont="1" applyBorder="1" applyAlignment="1">
      <alignment horizontal="distributed" vertical="center"/>
    </xf>
    <xf numFmtId="0" fontId="8" fillId="0" borderId="205" xfId="0" applyFont="1" applyBorder="1" applyAlignment="1">
      <alignment horizontal="distributed" vertical="top"/>
    </xf>
    <xf numFmtId="0" fontId="23" fillId="0" borderId="0" xfId="3" applyNumberFormat="1" applyFont="1" applyBorder="1" applyAlignment="1">
      <alignment vertical="center" wrapText="1"/>
    </xf>
    <xf numFmtId="0" fontId="84" fillId="0" borderId="0" xfId="0" applyFont="1" applyAlignment="1">
      <alignment horizontal="distributed" wrapText="1"/>
    </xf>
    <xf numFmtId="49" fontId="8" fillId="7" borderId="274" xfId="0" applyNumberFormat="1" applyFont="1" applyFill="1" applyBorder="1" applyAlignment="1" applyProtection="1">
      <alignment horizontal="center" vertical="center" wrapText="1"/>
      <protection locked="0"/>
    </xf>
    <xf numFmtId="49" fontId="8" fillId="7" borderId="274" xfId="0" applyNumberFormat="1" applyFont="1" applyFill="1" applyBorder="1" applyAlignment="1" applyProtection="1">
      <alignment horizontal="center" vertical="center"/>
      <protection locked="0"/>
    </xf>
    <xf numFmtId="38" fontId="34" fillId="11" borderId="281" xfId="2" applyFont="1" applyFill="1" applyBorder="1" applyAlignment="1" applyProtection="1">
      <alignment vertical="center"/>
      <protection locked="0"/>
    </xf>
    <xf numFmtId="38" fontId="34" fillId="11" borderId="109" xfId="2" applyFont="1" applyFill="1" applyBorder="1" applyAlignment="1" applyProtection="1">
      <alignment vertical="center"/>
      <protection locked="0"/>
    </xf>
    <xf numFmtId="38" fontId="34" fillId="11" borderId="277" xfId="2" applyFont="1" applyFill="1" applyBorder="1" applyAlignment="1" applyProtection="1">
      <alignment vertical="center"/>
      <protection locked="0"/>
    </xf>
    <xf numFmtId="38" fontId="34" fillId="11" borderId="279" xfId="2" applyFont="1" applyFill="1" applyBorder="1" applyAlignment="1" applyProtection="1">
      <alignment vertical="center"/>
      <protection locked="0"/>
    </xf>
    <xf numFmtId="38" fontId="34" fillId="11" borderId="280" xfId="2" applyFont="1" applyFill="1" applyBorder="1" applyAlignment="1" applyProtection="1">
      <alignment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6" fillId="16" borderId="109" xfId="0" applyFont="1" applyFill="1" applyBorder="1" applyAlignment="1" applyProtection="1">
      <alignment horizontal="center" vertical="center"/>
      <protection locked="0"/>
    </xf>
    <xf numFmtId="38" fontId="34" fillId="11" borderId="281" xfId="2" applyNumberFormat="1" applyFont="1" applyFill="1" applyBorder="1" applyAlignment="1" applyProtection="1">
      <alignment vertical="center"/>
      <protection locked="0"/>
    </xf>
    <xf numFmtId="38" fontId="34" fillId="11" borderId="109" xfId="2" applyNumberFormat="1" applyFont="1" applyFill="1" applyBorder="1" applyAlignment="1" applyProtection="1">
      <alignment vertical="center"/>
      <protection locked="0"/>
    </xf>
    <xf numFmtId="38" fontId="34" fillId="11" borderId="277" xfId="2" applyNumberFormat="1" applyFont="1" applyFill="1" applyBorder="1" applyAlignment="1" applyProtection="1">
      <alignment vertical="center"/>
      <protection locked="0"/>
    </xf>
    <xf numFmtId="49" fontId="8" fillId="7" borderId="275" xfId="0" applyNumberFormat="1" applyFont="1" applyFill="1" applyBorder="1" applyAlignment="1" applyProtection="1">
      <alignment horizontal="center" vertical="center"/>
      <protection locked="0"/>
    </xf>
    <xf numFmtId="0" fontId="8" fillId="0" borderId="109" xfId="0" applyFont="1" applyBorder="1" applyAlignment="1">
      <alignment vertical="top"/>
    </xf>
    <xf numFmtId="0" fontId="8" fillId="0" borderId="277" xfId="0" applyFont="1" applyBorder="1" applyAlignment="1">
      <alignment vertical="top"/>
    </xf>
    <xf numFmtId="0" fontId="131" fillId="0" borderId="0" xfId="0" applyFont="1" applyAlignment="1">
      <alignment horizontal="distributed" vertical="center"/>
    </xf>
    <xf numFmtId="0" fontId="131" fillId="0" borderId="337" xfId="0" applyFont="1" applyBorder="1" applyAlignment="1">
      <alignment horizontal="center" vertical="center"/>
    </xf>
    <xf numFmtId="0" fontId="131" fillId="0" borderId="109" xfId="0" applyFont="1" applyBorder="1" applyAlignment="1">
      <alignment horizontal="center" vertical="center"/>
    </xf>
    <xf numFmtId="0" fontId="32" fillId="16" borderId="103" xfId="0" applyFont="1" applyFill="1" applyBorder="1" applyAlignment="1" applyProtection="1">
      <alignment horizontal="center" vertical="center"/>
      <protection locked="0"/>
    </xf>
    <xf numFmtId="0" fontId="32" fillId="16" borderId="104" xfId="0" applyFont="1" applyFill="1" applyBorder="1" applyAlignment="1" applyProtection="1">
      <alignment horizontal="center" vertical="center"/>
      <protection locked="0"/>
    </xf>
    <xf numFmtId="0" fontId="32" fillId="16" borderId="105" xfId="0" applyFont="1" applyFill="1" applyBorder="1" applyAlignment="1" applyProtection="1">
      <alignment horizontal="center" vertical="center"/>
      <protection locked="0"/>
    </xf>
    <xf numFmtId="0" fontId="20" fillId="0" borderId="98" xfId="0" applyFont="1" applyBorder="1" applyAlignment="1">
      <alignment horizontal="distributed" vertical="center"/>
    </xf>
    <xf numFmtId="0" fontId="20" fillId="0" borderId="102" xfId="0" applyFont="1" applyBorder="1" applyAlignment="1">
      <alignment horizontal="distributed" vertical="center"/>
    </xf>
    <xf numFmtId="0" fontId="20" fillId="0" borderId="253" xfId="0" applyFont="1" applyBorder="1" applyAlignment="1">
      <alignment horizontal="distributed" vertical="center"/>
    </xf>
    <xf numFmtId="0" fontId="6" fillId="16" borderId="254" xfId="0" applyFont="1" applyFill="1" applyBorder="1" applyAlignment="1" applyProtection="1">
      <alignment horizontal="center" vertical="center"/>
      <protection locked="0"/>
    </xf>
    <xf numFmtId="0" fontId="6" fillId="16" borderId="0" xfId="0" applyFont="1" applyFill="1" applyAlignment="1" applyProtection="1">
      <alignment horizontal="center" vertical="center"/>
      <protection locked="0"/>
    </xf>
    <xf numFmtId="0" fontId="6" fillId="0" borderId="103" xfId="0" applyFont="1" applyBorder="1" applyAlignment="1">
      <alignment horizontal="center" vertical="center"/>
    </xf>
    <xf numFmtId="38" fontId="34" fillId="6" borderId="103" xfId="0" applyNumberFormat="1" applyFont="1" applyFill="1" applyBorder="1" applyAlignment="1">
      <alignment vertical="center"/>
    </xf>
    <xf numFmtId="0" fontId="34" fillId="6" borderId="104" xfId="0" applyFont="1" applyFill="1" applyBorder="1" applyAlignment="1">
      <alignment vertical="center"/>
    </xf>
    <xf numFmtId="38" fontId="34" fillId="11" borderId="103" xfId="2" applyFont="1" applyFill="1" applyBorder="1" applyAlignment="1" applyProtection="1">
      <alignment vertical="center"/>
      <protection locked="0"/>
    </xf>
    <xf numFmtId="38" fontId="34" fillId="11" borderId="104" xfId="2" applyFont="1" applyFill="1" applyBorder="1" applyAlignment="1" applyProtection="1">
      <alignment vertical="center"/>
      <protection locked="0"/>
    </xf>
    <xf numFmtId="0" fontId="8" fillId="0" borderId="104" xfId="0" applyFont="1" applyBorder="1" applyAlignment="1">
      <alignment vertical="top"/>
    </xf>
    <xf numFmtId="0" fontId="8" fillId="0" borderId="105" xfId="0" applyFont="1" applyBorder="1" applyAlignment="1">
      <alignment vertical="top"/>
    </xf>
    <xf numFmtId="0" fontId="6" fillId="0" borderId="316" xfId="0" applyFont="1" applyBorder="1" applyAlignment="1">
      <alignment horizontal="distributed" vertical="center"/>
    </xf>
    <xf numFmtId="0" fontId="6" fillId="0" borderId="100" xfId="0" applyFont="1" applyBorder="1" applyAlignment="1">
      <alignment horizontal="distributed" vertical="center"/>
    </xf>
    <xf numFmtId="0" fontId="6" fillId="0" borderId="99" xfId="0" applyFont="1" applyBorder="1" applyAlignment="1">
      <alignment horizontal="center" vertical="center"/>
    </xf>
    <xf numFmtId="0" fontId="6" fillId="0" borderId="101" xfId="0" applyFont="1" applyBorder="1" applyAlignment="1">
      <alignment horizontal="center" vertical="center"/>
    </xf>
    <xf numFmtId="0" fontId="6" fillId="16" borderId="0" xfId="0" applyFont="1" applyFill="1" applyBorder="1" applyAlignment="1" applyProtection="1">
      <alignment horizontal="center" vertical="center"/>
      <protection locked="0"/>
    </xf>
    <xf numFmtId="0" fontId="6" fillId="16" borderId="253" xfId="0" applyFont="1" applyFill="1" applyBorder="1" applyAlignment="1" applyProtection="1">
      <alignment horizontal="center" vertical="center"/>
      <protection locked="0"/>
    </xf>
    <xf numFmtId="0" fontId="6" fillId="16" borderId="316" xfId="0" applyFont="1" applyFill="1" applyBorder="1" applyAlignment="1" applyProtection="1">
      <alignment horizontal="center" vertical="center"/>
      <protection locked="0"/>
    </xf>
    <xf numFmtId="0" fontId="6" fillId="16" borderId="100" xfId="0" applyFont="1" applyFill="1" applyBorder="1" applyAlignment="1" applyProtection="1">
      <alignment horizontal="center" vertical="center"/>
      <protection locked="0"/>
    </xf>
    <xf numFmtId="0" fontId="6" fillId="16" borderId="315" xfId="0" applyFont="1" applyFill="1" applyBorder="1" applyAlignment="1" applyProtection="1">
      <alignment horizontal="center" vertical="center"/>
      <protection locked="0"/>
    </xf>
    <xf numFmtId="0" fontId="6" fillId="0" borderId="278" xfId="0" applyFont="1" applyBorder="1" applyAlignment="1">
      <alignment horizontal="distributed" vertical="center" indent="6"/>
    </xf>
    <xf numFmtId="0" fontId="6" fillId="0" borderId="274" xfId="0" applyFont="1" applyBorder="1" applyAlignment="1">
      <alignment horizontal="distributed" vertical="center" indent="6"/>
    </xf>
    <xf numFmtId="0" fontId="13" fillId="0" borderId="274" xfId="0" applyFont="1" applyBorder="1" applyAlignment="1">
      <alignment horizontal="distributed" vertical="center"/>
    </xf>
    <xf numFmtId="0" fontId="13" fillId="0" borderId="279" xfId="0" applyFont="1" applyBorder="1" applyAlignment="1">
      <alignment horizontal="distributed" vertical="center"/>
    </xf>
    <xf numFmtId="0" fontId="8" fillId="0" borderId="114" xfId="0" applyFont="1" applyBorder="1" applyAlignment="1">
      <alignment horizontal="distributed" vertical="center"/>
    </xf>
    <xf numFmtId="49" fontId="8" fillId="7" borderId="274" xfId="0" applyNumberFormat="1" applyFont="1" applyFill="1" applyBorder="1" applyAlignment="1" applyProtection="1">
      <alignment vertical="center"/>
      <protection locked="0"/>
    </xf>
    <xf numFmtId="49" fontId="84" fillId="7" borderId="274" xfId="0" applyNumberFormat="1" applyFont="1" applyFill="1" applyBorder="1" applyAlignment="1" applyProtection="1">
      <alignment vertical="center"/>
      <protection locked="0"/>
    </xf>
    <xf numFmtId="0" fontId="8" fillId="0" borderId="275" xfId="0" applyFont="1" applyBorder="1" applyAlignment="1">
      <alignment horizontal="center" vertical="center"/>
    </xf>
    <xf numFmtId="0" fontId="8" fillId="0" borderId="308" xfId="0" applyFont="1" applyBorder="1" applyAlignment="1">
      <alignment horizontal="center" vertical="center"/>
    </xf>
    <xf numFmtId="0" fontId="6" fillId="0" borderId="275" xfId="0" applyFont="1" applyBorder="1" applyAlignment="1">
      <alignment horizontal="distributed" vertical="center" indent="4"/>
    </xf>
    <xf numFmtId="0" fontId="8" fillId="0" borderId="321" xfId="0" applyFont="1" applyBorder="1" applyAlignment="1">
      <alignment vertical="center"/>
    </xf>
    <xf numFmtId="38" fontId="34" fillId="6" borderId="281" xfId="0" applyNumberFormat="1" applyFont="1" applyFill="1" applyBorder="1" applyAlignment="1">
      <alignment vertical="center"/>
    </xf>
    <xf numFmtId="0" fontId="34" fillId="6" borderId="109" xfId="0" applyFont="1" applyFill="1" applyBorder="1" applyAlignment="1">
      <alignment vertical="center"/>
    </xf>
    <xf numFmtId="0" fontId="8" fillId="0" borderId="325" xfId="0" applyFont="1" applyBorder="1" applyAlignment="1">
      <alignment horizontal="center" vertical="center"/>
    </xf>
    <xf numFmtId="49" fontId="8" fillId="7" borderId="275" xfId="0" applyNumberFormat="1" applyFont="1" applyFill="1" applyBorder="1" applyAlignment="1" applyProtection="1">
      <alignment vertical="center"/>
      <protection locked="0"/>
    </xf>
    <xf numFmtId="38" fontId="34" fillId="11" borderId="275" xfId="2" applyFont="1" applyFill="1" applyBorder="1" applyAlignment="1" applyProtection="1">
      <alignment vertical="center"/>
      <protection locked="0"/>
    </xf>
    <xf numFmtId="0" fontId="13" fillId="0" borderId="0" xfId="0" applyFont="1" applyAlignment="1">
      <alignment horizontal="left" vertical="center"/>
    </xf>
    <xf numFmtId="0" fontId="11" fillId="0" borderId="278" xfId="0" applyFont="1" applyBorder="1" applyAlignment="1">
      <alignment horizontal="distributed" vertical="center" wrapText="1"/>
    </xf>
    <xf numFmtId="0" fontId="11" fillId="0" borderId="274" xfId="0" applyFont="1" applyBorder="1" applyAlignment="1">
      <alignment horizontal="distributed" vertical="center"/>
    </xf>
    <xf numFmtId="0" fontId="11" fillId="0" borderId="278" xfId="0" applyFont="1" applyBorder="1" applyAlignment="1">
      <alignment horizontal="distributed" vertical="center"/>
    </xf>
    <xf numFmtId="0" fontId="8" fillId="0" borderId="274" xfId="0" applyFont="1" applyBorder="1" applyAlignment="1">
      <alignment horizontal="distributed" vertical="center" indent="4"/>
    </xf>
    <xf numFmtId="0" fontId="8" fillId="0" borderId="274" xfId="0" applyFont="1" applyBorder="1" applyAlignment="1">
      <alignment horizontal="distributed" vertical="center" wrapText="1"/>
    </xf>
    <xf numFmtId="0" fontId="8" fillId="0" borderId="274" xfId="0" applyFont="1" applyBorder="1" applyAlignment="1">
      <alignment horizontal="distributed" vertical="center"/>
    </xf>
    <xf numFmtId="0" fontId="8" fillId="0" borderId="274" xfId="0" applyFont="1" applyBorder="1" applyAlignment="1">
      <alignment horizontal="left" vertical="center" wrapText="1"/>
    </xf>
    <xf numFmtId="0" fontId="8" fillId="0" borderId="274" xfId="0" applyFont="1" applyBorder="1" applyAlignment="1">
      <alignment horizontal="left" vertical="center"/>
    </xf>
    <xf numFmtId="0" fontId="8" fillId="0" borderId="279" xfId="0" applyFont="1" applyBorder="1" applyAlignment="1">
      <alignment horizontal="left" vertical="center"/>
    </xf>
    <xf numFmtId="0" fontId="8" fillId="0" borderId="274" xfId="0" applyFont="1" applyBorder="1" applyAlignment="1">
      <alignment horizontal="center" vertical="center"/>
    </xf>
    <xf numFmtId="0" fontId="8" fillId="0" borderId="274" xfId="0" applyFont="1" applyBorder="1" applyAlignment="1">
      <alignment horizontal="distributed" vertical="center" indent="1"/>
    </xf>
    <xf numFmtId="0" fontId="8" fillId="0" borderId="305" xfId="0" applyFont="1" applyBorder="1" applyAlignment="1">
      <alignment vertical="center"/>
    </xf>
    <xf numFmtId="0" fontId="8" fillId="0" borderId="305" xfId="0" applyFont="1" applyBorder="1" applyAlignment="1">
      <alignment horizontal="center" vertical="center"/>
    </xf>
    <xf numFmtId="0" fontId="8" fillId="0" borderId="339" xfId="0" applyFont="1" applyBorder="1" applyAlignment="1">
      <alignment horizontal="center" vertical="center"/>
    </xf>
    <xf numFmtId="0" fontId="8" fillId="0" borderId="338" xfId="0" applyFont="1" applyBorder="1" applyAlignment="1">
      <alignment horizontal="center" vertical="center"/>
    </xf>
    <xf numFmtId="0" fontId="20" fillId="0" borderId="274" xfId="0" applyFont="1" applyBorder="1" applyAlignment="1">
      <alignment horizontal="distributed" vertical="center" indent="3"/>
    </xf>
    <xf numFmtId="38" fontId="34" fillId="6" borderId="279" xfId="2" applyFont="1" applyFill="1" applyBorder="1" applyAlignment="1">
      <alignment vertical="center"/>
    </xf>
    <xf numFmtId="38" fontId="34" fillId="6" borderId="280" xfId="2" applyFont="1" applyFill="1" applyBorder="1" applyAlignment="1">
      <alignment vertical="center"/>
    </xf>
    <xf numFmtId="49" fontId="8" fillId="16" borderId="274" xfId="0" applyNumberFormat="1" applyFont="1" applyFill="1" applyBorder="1" applyAlignment="1" applyProtection="1">
      <alignment horizontal="center" vertical="center"/>
      <protection locked="0"/>
    </xf>
    <xf numFmtId="49" fontId="8" fillId="16" borderId="279" xfId="0" applyNumberFormat="1" applyFont="1" applyFill="1" applyBorder="1" applyAlignment="1" applyProtection="1">
      <alignment horizontal="center" vertical="center"/>
      <protection locked="0"/>
    </xf>
  </cellXfs>
  <cellStyles count="11">
    <cellStyle name="スタイル 1" xfId="1"/>
    <cellStyle name="ハイパーリンク" xfId="10" builtinId="8"/>
    <cellStyle name="桁区切り" xfId="2" builtinId="6"/>
    <cellStyle name="標準" xfId="0" builtinId="0"/>
    <cellStyle name="標準 2" xfId="3"/>
    <cellStyle name="標準 3" xfId="4"/>
    <cellStyle name="標準 4" xfId="5"/>
    <cellStyle name="標準 5" xfId="6"/>
    <cellStyle name="標準 6" xfId="7"/>
    <cellStyle name="標準 7" xfId="8"/>
    <cellStyle name="標準_Sheet1" xfId="9"/>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3300"/>
        </patternFill>
      </fill>
    </dxf>
    <dxf>
      <fill>
        <patternFill>
          <bgColor rgb="FFFF330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00"/>
      <color rgb="FFFFFFCC"/>
      <color rgb="FFC0C0C0"/>
      <color rgb="FF0000FF"/>
      <color rgb="FFFF7A5B"/>
      <color rgb="FFFFAE9B"/>
      <color rgb="FF900000"/>
      <color rgb="FFF20884"/>
      <color rgb="FF27171C"/>
      <color rgb="FFAC8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fmlaLink="$R$6" lockText="1" noThreeD="1"/>
</file>

<file path=xl/ctrlProps/ctrlProp10.xml><?xml version="1.0" encoding="utf-8"?>
<formControlPr xmlns="http://schemas.microsoft.com/office/spreadsheetml/2009/9/main" objectType="CheckBox" fmlaLink="$T$6" lockText="1" noThreeD="1"/>
</file>

<file path=xl/ctrlProps/ctrlProp11.xml><?xml version="1.0" encoding="utf-8"?>
<formControlPr xmlns="http://schemas.microsoft.com/office/spreadsheetml/2009/9/main" objectType="CheckBox" fmlaLink="$T$7" lockText="1" noThreeD="1"/>
</file>

<file path=xl/ctrlProps/ctrlProp12.xml><?xml version="1.0" encoding="utf-8"?>
<formControlPr xmlns="http://schemas.microsoft.com/office/spreadsheetml/2009/9/main" objectType="CheckBox" fmlaLink="$T$8" lockText="1" noThreeD="1"/>
</file>

<file path=xl/ctrlProps/ctrlProp13.xml><?xml version="1.0" encoding="utf-8"?>
<formControlPr xmlns="http://schemas.microsoft.com/office/spreadsheetml/2009/9/main" objectType="CheckBox" fmlaLink="$T$9" lockText="1" noThreeD="1"/>
</file>

<file path=xl/ctrlProps/ctrlProp14.xml><?xml version="1.0" encoding="utf-8"?>
<formControlPr xmlns="http://schemas.microsoft.com/office/spreadsheetml/2009/9/main" objectType="CheckBox" fmlaLink="$T$10"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T$12" lockText="1" noThreeD="1"/>
</file>

<file path=xl/ctrlProps/ctrlProp17.xml><?xml version="1.0" encoding="utf-8"?>
<formControlPr xmlns="http://schemas.microsoft.com/office/spreadsheetml/2009/9/main" objectType="CheckBox" fmlaLink="$T$13" lockText="1" noThreeD="1"/>
</file>

<file path=xl/ctrlProps/ctrlProp18.xml><?xml version="1.0" encoding="utf-8"?>
<formControlPr xmlns="http://schemas.microsoft.com/office/spreadsheetml/2009/9/main" objectType="CheckBox" fmlaLink="$T$14" lockText="1" noThreeD="1"/>
</file>

<file path=xl/ctrlProps/ctrlProp19.xml><?xml version="1.0" encoding="utf-8"?>
<formControlPr xmlns="http://schemas.microsoft.com/office/spreadsheetml/2009/9/main" objectType="CheckBox" fmlaLink="$T$6" lockText="1" noThreeD="1"/>
</file>

<file path=xl/ctrlProps/ctrlProp2.xml><?xml version="1.0" encoding="utf-8"?>
<formControlPr xmlns="http://schemas.microsoft.com/office/spreadsheetml/2009/9/main" objectType="CheckBox" fmlaLink="$R$7" lockText="1" noThreeD="1"/>
</file>

<file path=xl/ctrlProps/ctrlProp20.xml><?xml version="1.0" encoding="utf-8"?>
<formControlPr xmlns="http://schemas.microsoft.com/office/spreadsheetml/2009/9/main" objectType="CheckBox" fmlaLink="$T$7" lockText="1" noThreeD="1"/>
</file>

<file path=xl/ctrlProps/ctrlProp21.xml><?xml version="1.0" encoding="utf-8"?>
<formControlPr xmlns="http://schemas.microsoft.com/office/spreadsheetml/2009/9/main" objectType="CheckBox" fmlaLink="$T$8" lockText="1" noThreeD="1"/>
</file>

<file path=xl/ctrlProps/ctrlProp22.xml><?xml version="1.0" encoding="utf-8"?>
<formControlPr xmlns="http://schemas.microsoft.com/office/spreadsheetml/2009/9/main" objectType="CheckBox" fmlaLink="$T$9" lockText="1" noThreeD="1"/>
</file>

<file path=xl/ctrlProps/ctrlProp23.xml><?xml version="1.0" encoding="utf-8"?>
<formControlPr xmlns="http://schemas.microsoft.com/office/spreadsheetml/2009/9/main" objectType="CheckBox" fmlaLink="$T$10" lockText="1" noThreeD="1"/>
</file>

<file path=xl/ctrlProps/ctrlProp24.xml><?xml version="1.0" encoding="utf-8"?>
<formControlPr xmlns="http://schemas.microsoft.com/office/spreadsheetml/2009/9/main" objectType="CheckBox" fmlaLink="$T$11" lockText="1" noThreeD="1"/>
</file>

<file path=xl/ctrlProps/ctrlProp25.xml><?xml version="1.0" encoding="utf-8"?>
<formControlPr xmlns="http://schemas.microsoft.com/office/spreadsheetml/2009/9/main" objectType="CheckBox" fmlaLink="$T$12"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6" lockText="1" noThreeD="1"/>
</file>

<file path=xl/ctrlProps/ctrlProp29.xml><?xml version="1.0" encoding="utf-8"?>
<formControlPr xmlns="http://schemas.microsoft.com/office/spreadsheetml/2009/9/main" objectType="CheckBox" fmlaLink="$V$7" lockText="1" noThreeD="1"/>
</file>

<file path=xl/ctrlProps/ctrlProp3.xml><?xml version="1.0" encoding="utf-8"?>
<formControlPr xmlns="http://schemas.microsoft.com/office/spreadsheetml/2009/9/main" objectType="CheckBox" fmlaLink="$R$8" lockText="1" noThreeD="1"/>
</file>

<file path=xl/ctrlProps/ctrlProp30.xml><?xml version="1.0" encoding="utf-8"?>
<formControlPr xmlns="http://schemas.microsoft.com/office/spreadsheetml/2009/9/main" objectType="CheckBox" fmlaLink="$V$8" lockText="1" noThreeD="1"/>
</file>

<file path=xl/ctrlProps/ctrlProp31.xml><?xml version="1.0" encoding="utf-8"?>
<formControlPr xmlns="http://schemas.microsoft.com/office/spreadsheetml/2009/9/main" objectType="CheckBox" fmlaLink="$V$9" lockText="1" noThreeD="1"/>
</file>

<file path=xl/ctrlProps/ctrlProp32.xml><?xml version="1.0" encoding="utf-8"?>
<formControlPr xmlns="http://schemas.microsoft.com/office/spreadsheetml/2009/9/main" objectType="CheckBox" fmlaLink="$V$10" lockText="1" noThreeD="1"/>
</file>

<file path=xl/ctrlProps/ctrlProp33.xml><?xml version="1.0" encoding="utf-8"?>
<formControlPr xmlns="http://schemas.microsoft.com/office/spreadsheetml/2009/9/main" objectType="CheckBox" fmlaLink="$V$11" lockText="1" noThreeD="1"/>
</file>

<file path=xl/ctrlProps/ctrlProp34.xml><?xml version="1.0" encoding="utf-8"?>
<formControlPr xmlns="http://schemas.microsoft.com/office/spreadsheetml/2009/9/main" objectType="CheckBox" fmlaLink="$V$12"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fmlaLink="$V$9" lockText="1" noThreeD="1"/>
</file>

<file path=xl/ctrlProps/ctrlProp38.xml><?xml version="1.0" encoding="utf-8"?>
<formControlPr xmlns="http://schemas.microsoft.com/office/spreadsheetml/2009/9/main" objectType="CheckBox" fmlaLink="$AB$30" lockText="1"/>
</file>

<file path=xl/ctrlProps/ctrlProp39.xml><?xml version="1.0" encoding="utf-8"?>
<formControlPr xmlns="http://schemas.microsoft.com/office/spreadsheetml/2009/9/main" objectType="CheckBox" fmlaLink="$AB$34" lockText="1"/>
</file>

<file path=xl/ctrlProps/ctrlProp4.xml><?xml version="1.0" encoding="utf-8"?>
<formControlPr xmlns="http://schemas.microsoft.com/office/spreadsheetml/2009/9/main" objectType="CheckBox" fmlaLink="$R$9" lockText="1" noThreeD="1"/>
</file>

<file path=xl/ctrlProps/ctrlProp40.xml><?xml version="1.0" encoding="utf-8"?>
<formControlPr xmlns="http://schemas.microsoft.com/office/spreadsheetml/2009/9/main" objectType="CheckBox" fmlaLink="$AB$38" lockText="1"/>
</file>

<file path=xl/ctrlProps/ctrlProp41.xml><?xml version="1.0" encoding="utf-8"?>
<formControlPr xmlns="http://schemas.microsoft.com/office/spreadsheetml/2009/9/main" objectType="CheckBox" fmlaLink="$S$6" lockText="1" noThreeD="1"/>
</file>

<file path=xl/ctrlProps/ctrlProp42.xml><?xml version="1.0" encoding="utf-8"?>
<formControlPr xmlns="http://schemas.microsoft.com/office/spreadsheetml/2009/9/main" objectType="CheckBox" fmlaLink="$S$7" lockText="1" noThreeD="1"/>
</file>

<file path=xl/ctrlProps/ctrlProp43.xml><?xml version="1.0" encoding="utf-8"?>
<formControlPr xmlns="http://schemas.microsoft.com/office/spreadsheetml/2009/9/main" objectType="CheckBox" fmlaLink="$S$8" lockText="1" noThreeD="1"/>
</file>

<file path=xl/ctrlProps/ctrlProp44.xml><?xml version="1.0" encoding="utf-8"?>
<formControlPr xmlns="http://schemas.microsoft.com/office/spreadsheetml/2009/9/main" objectType="CheckBox" fmlaLink="$S$9" lockText="1" noThreeD="1"/>
</file>

<file path=xl/ctrlProps/ctrlProp45.xml><?xml version="1.0" encoding="utf-8"?>
<formControlPr xmlns="http://schemas.microsoft.com/office/spreadsheetml/2009/9/main" objectType="CheckBox" fmlaLink="$S$10" lockText="1" noThreeD="1"/>
</file>

<file path=xl/ctrlProps/ctrlProp46.xml><?xml version="1.0" encoding="utf-8"?>
<formControlPr xmlns="http://schemas.microsoft.com/office/spreadsheetml/2009/9/main" objectType="CheckBox" fmlaLink="$S$11" lockText="1" noThreeD="1"/>
</file>

<file path=xl/ctrlProps/ctrlProp47.xml><?xml version="1.0" encoding="utf-8"?>
<formControlPr xmlns="http://schemas.microsoft.com/office/spreadsheetml/2009/9/main" objectType="CheckBox" fmlaLink="$S$12"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R$10" lockText="1" noThreeD="1"/>
</file>

<file path=xl/ctrlProps/ctrlProp50.xml><?xml version="1.0" encoding="utf-8"?>
<formControlPr xmlns="http://schemas.microsoft.com/office/spreadsheetml/2009/9/main" objectType="CheckBox" fmlaLink="$V$6" lockText="1" noThreeD="1"/>
</file>

<file path=xl/ctrlProps/ctrlProp51.xml><?xml version="1.0" encoding="utf-8"?>
<formControlPr xmlns="http://schemas.microsoft.com/office/spreadsheetml/2009/9/main" objectType="CheckBox" fmlaLink="$V$7" lockText="1" noThreeD="1"/>
</file>

<file path=xl/ctrlProps/ctrlProp52.xml><?xml version="1.0" encoding="utf-8"?>
<formControlPr xmlns="http://schemas.microsoft.com/office/spreadsheetml/2009/9/main" objectType="CheckBox" fmlaLink="$V$8" lockText="1" noThreeD="1"/>
</file>

<file path=xl/ctrlProps/ctrlProp53.xml><?xml version="1.0" encoding="utf-8"?>
<formControlPr xmlns="http://schemas.microsoft.com/office/spreadsheetml/2009/9/main" objectType="CheckBox" fmlaLink="$V$9" lockText="1" noThreeD="1"/>
</file>

<file path=xl/ctrlProps/ctrlProp54.xml><?xml version="1.0" encoding="utf-8"?>
<formControlPr xmlns="http://schemas.microsoft.com/office/spreadsheetml/2009/9/main" objectType="CheckBox" fmlaLink="$V$10" lockText="1" noThreeD="1"/>
</file>

<file path=xl/ctrlProps/ctrlProp55.xml><?xml version="1.0" encoding="utf-8"?>
<formControlPr xmlns="http://schemas.microsoft.com/office/spreadsheetml/2009/9/main" objectType="CheckBox" fmlaLink="$V$11" lockText="1" noThreeD="1"/>
</file>

<file path=xl/ctrlProps/ctrlProp56.xml><?xml version="1.0" encoding="utf-8"?>
<formControlPr xmlns="http://schemas.microsoft.com/office/spreadsheetml/2009/9/main" objectType="CheckBox" fmlaLink="$V$12"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W$6" lockText="1" noThreeD="1"/>
</file>

<file path=xl/ctrlProps/ctrlProp6.xml><?xml version="1.0" encoding="utf-8"?>
<formControlPr xmlns="http://schemas.microsoft.com/office/spreadsheetml/2009/9/main" objectType="CheckBox" fmlaLink="$R$11" lockText="1" noThreeD="1"/>
</file>

<file path=xl/ctrlProps/ctrlProp60.xml><?xml version="1.0" encoding="utf-8"?>
<formControlPr xmlns="http://schemas.microsoft.com/office/spreadsheetml/2009/9/main" objectType="CheckBox" fmlaLink="$W$7" lockText="1" noThreeD="1"/>
</file>

<file path=xl/ctrlProps/ctrlProp61.xml><?xml version="1.0" encoding="utf-8"?>
<formControlPr xmlns="http://schemas.microsoft.com/office/spreadsheetml/2009/9/main" objectType="CheckBox" fmlaLink="$W$8" lockText="1" noThreeD="1"/>
</file>

<file path=xl/ctrlProps/ctrlProp62.xml><?xml version="1.0" encoding="utf-8"?>
<formControlPr xmlns="http://schemas.microsoft.com/office/spreadsheetml/2009/9/main" objectType="CheckBox" fmlaLink="$W$9" lockText="1" noThreeD="1"/>
</file>

<file path=xl/ctrlProps/ctrlProp63.xml><?xml version="1.0" encoding="utf-8"?>
<formControlPr xmlns="http://schemas.microsoft.com/office/spreadsheetml/2009/9/main" objectType="CheckBox" fmlaLink="$W$10" lockText="1" noThreeD="1"/>
</file>

<file path=xl/ctrlProps/ctrlProp64.xml><?xml version="1.0" encoding="utf-8"?>
<formControlPr xmlns="http://schemas.microsoft.com/office/spreadsheetml/2009/9/main" objectType="CheckBox" fmlaLink="$W$11" lockText="1" noThreeD="1"/>
</file>

<file path=xl/ctrlProps/ctrlProp65.xml><?xml version="1.0" encoding="utf-8"?>
<formControlPr xmlns="http://schemas.microsoft.com/office/spreadsheetml/2009/9/main" objectType="CheckBox" fmlaLink="$W$12"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W$19" lockText="1" noThreeD="1"/>
</file>

<file path=xl/ctrlProps/ctrlProp69.xml><?xml version="1.0" encoding="utf-8"?>
<formControlPr xmlns="http://schemas.microsoft.com/office/spreadsheetml/2009/9/main" objectType="CheckBox" fmlaLink="$AW$21" lockText="1" noThreeD="1"/>
</file>

<file path=xl/ctrlProps/ctrlProp7.xml><?xml version="1.0" encoding="utf-8"?>
<formControlPr xmlns="http://schemas.microsoft.com/office/spreadsheetml/2009/9/main" objectType="CheckBox" fmlaLink="$R$12" lockText="1" noThreeD="1"/>
</file>

<file path=xl/ctrlProps/ctrlProp70.xml><?xml version="1.0" encoding="utf-8"?>
<formControlPr xmlns="http://schemas.microsoft.com/office/spreadsheetml/2009/9/main" objectType="CheckBox" fmlaLink="$AW$23" lockText="1" noThreeD="1"/>
</file>

<file path=xl/ctrlProps/ctrlProp71.xml><?xml version="1.0" encoding="utf-8"?>
<formControlPr xmlns="http://schemas.microsoft.com/office/spreadsheetml/2009/9/main" objectType="CheckBox" fmlaLink="$AW$25" lockText="1" noThreeD="1"/>
</file>

<file path=xl/ctrlProps/ctrlProp72.xml><?xml version="1.0" encoding="utf-8"?>
<formControlPr xmlns="http://schemas.microsoft.com/office/spreadsheetml/2009/9/main" objectType="CheckBox" fmlaLink="$AW$27" lockText="1" noThreeD="1"/>
</file>

<file path=xl/ctrlProps/ctrlProp73.xml><?xml version="1.0" encoding="utf-8"?>
<formControlPr xmlns="http://schemas.microsoft.com/office/spreadsheetml/2009/9/main" objectType="CheckBox" fmlaLink="$AW$29" lockText="1" noThreeD="1"/>
</file>

<file path=xl/ctrlProps/ctrlProp74.xml><?xml version="1.0" encoding="utf-8"?>
<formControlPr xmlns="http://schemas.microsoft.com/office/spreadsheetml/2009/9/main" objectType="CheckBox" fmlaLink="$AW$31" lockText="1" noThreeD="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hyperlink" Target="#'&#65302;&#34920; (&#65300;&#24180;&#65300;&#26376;&#20197;&#38477;&#29992;)'!G28"/></Relationships>
</file>

<file path=xl/drawings/_rels/drawing11.xml.rels><?xml version="1.0" encoding="UTF-8" standalone="yes"?>
<Relationships xmlns="http://schemas.openxmlformats.org/package/2006/relationships"><Relationship Id="rId1" Type="http://schemas.openxmlformats.org/officeDocument/2006/relationships/hyperlink" Target="#'&#65302;&#34920;'!G28"/></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1" Type="http://schemas.openxmlformats.org/officeDocument/2006/relationships/hyperlink" Target="#'1&#34920;'!BX62"/></Relationships>
</file>

<file path=xl/drawings/_rels/drawing1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hyperlink" Target="#'&#65300;&#34920;&#12398;&#65298;'!N8"/><Relationship Id="rId13" Type="http://schemas.openxmlformats.org/officeDocument/2006/relationships/hyperlink" Target="#'11&#12398;&#65298;&#34920;'!D16"/><Relationship Id="rId3" Type="http://schemas.openxmlformats.org/officeDocument/2006/relationships/hyperlink" Target="#'&#65300;&#34920;'!H15"/><Relationship Id="rId7" Type="http://schemas.openxmlformats.org/officeDocument/2006/relationships/hyperlink" Target="#'&#65301;&#34920;'!D24"/><Relationship Id="rId12" Type="http://schemas.openxmlformats.org/officeDocument/2006/relationships/hyperlink" Target="#'10&#34920; '!B11"/><Relationship Id="rId17" Type="http://schemas.openxmlformats.org/officeDocument/2006/relationships/hyperlink" Target="#'&#65302;&#34920; (&#65300;&#24180;&#65300;&#26376;&#20197;&#38477;&#29992;)'!G28"/><Relationship Id="rId2" Type="http://schemas.openxmlformats.org/officeDocument/2006/relationships/hyperlink" Target="#'&#65298;&#34920;'!M19"/><Relationship Id="rId16" Type="http://schemas.openxmlformats.org/officeDocument/2006/relationships/hyperlink" Target="#'14&#34920; '!D20"/><Relationship Id="rId1" Type="http://schemas.openxmlformats.org/officeDocument/2006/relationships/hyperlink" Target="#&#20351;&#29992;&#26041;&#27861;&#12539;&#27880;&#24847;&#20107;&#38917;&#31561;!B82"/><Relationship Id="rId6" Type="http://schemas.openxmlformats.org/officeDocument/2006/relationships/hyperlink" Target="#'1&#34920;'!BX38"/><Relationship Id="rId11" Type="http://schemas.openxmlformats.org/officeDocument/2006/relationships/hyperlink" Target="#'11&#20184;1'!E18"/><Relationship Id="rId5" Type="http://schemas.openxmlformats.org/officeDocument/2006/relationships/hyperlink" Target="#'15&#34920;'!AU11"/><Relationship Id="rId15" Type="http://schemas.openxmlformats.org/officeDocument/2006/relationships/hyperlink" Target="#'13&#34920;'!B8"/><Relationship Id="rId10" Type="http://schemas.openxmlformats.org/officeDocument/2006/relationships/hyperlink" Target="#'&#65305;&#34920;'!B11"/><Relationship Id="rId4" Type="http://schemas.openxmlformats.org/officeDocument/2006/relationships/hyperlink" Target="#'&#65302;&#34920;'!G28"/><Relationship Id="rId9" Type="http://schemas.openxmlformats.org/officeDocument/2006/relationships/hyperlink" Target="#'&#65303;&#34920;'!B12"/><Relationship Id="rId14" Type="http://schemas.openxmlformats.org/officeDocument/2006/relationships/hyperlink" Target="#'11&#34920;'!C13"/></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2" Type="http://schemas.openxmlformats.org/officeDocument/2006/relationships/hyperlink" Target="#'&#65301;&#34920;'!D24"/><Relationship Id="rId1" Type="http://schemas.openxmlformats.org/officeDocument/2006/relationships/hyperlink" Target="#'1&#34920;'!BX38"/></Relationships>
</file>

<file path=xl/drawings/_rels/drawing5.xml.rels><?xml version="1.0" encoding="UTF-8" standalone="yes"?>
<Relationships xmlns="http://schemas.openxmlformats.org/package/2006/relationships"><Relationship Id="rId1" Type="http://schemas.openxmlformats.org/officeDocument/2006/relationships/hyperlink" Target="#'11&#12398;&#65298;&#34920;'!D16"/></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85</xdr:row>
      <xdr:rowOff>0</xdr:rowOff>
    </xdr:from>
    <xdr:to>
      <xdr:col>6</xdr:col>
      <xdr:colOff>257175</xdr:colOff>
      <xdr:row>86</xdr:row>
      <xdr:rowOff>19050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57475" y="14344650"/>
          <a:ext cx="190500" cy="190500"/>
        </a:xfrm>
        <a:prstGeom prst="rect">
          <a:avLst/>
        </a:prstGeom>
      </xdr:spPr>
    </xdr:pic>
    <xdr:clientData/>
  </xdr:twoCellAnchor>
  <xdr:twoCellAnchor editAs="oneCell">
    <xdr:from>
      <xdr:col>3</xdr:col>
      <xdr:colOff>0</xdr:colOff>
      <xdr:row>275</xdr:row>
      <xdr:rowOff>0</xdr:rowOff>
    </xdr:from>
    <xdr:to>
      <xdr:col>7</xdr:col>
      <xdr:colOff>445145</xdr:colOff>
      <xdr:row>289</xdr:row>
      <xdr:rowOff>95250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 y="45996225"/>
          <a:ext cx="3216920" cy="2495550"/>
        </a:xfrm>
        <a:prstGeom prst="rect">
          <a:avLst/>
        </a:prstGeom>
      </xdr:spPr>
    </xdr:pic>
    <xdr:clientData/>
  </xdr:twoCellAnchor>
  <xdr:twoCellAnchor>
    <xdr:from>
      <xdr:col>7</xdr:col>
      <xdr:colOff>419100</xdr:colOff>
      <xdr:row>281</xdr:row>
      <xdr:rowOff>0</xdr:rowOff>
    </xdr:from>
    <xdr:to>
      <xdr:col>9</xdr:col>
      <xdr:colOff>647700</xdr:colOff>
      <xdr:row>284</xdr:row>
      <xdr:rowOff>123825</xdr:rowOff>
    </xdr:to>
    <xdr:sp macro="" textlink="">
      <xdr:nvSpPr>
        <xdr:cNvPr id="4" name="テキスト ボックス 3"/>
        <xdr:cNvSpPr txBox="1"/>
      </xdr:nvSpPr>
      <xdr:spPr>
        <a:xfrm>
          <a:off x="3990975" y="47024925"/>
          <a:ext cx="1743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プリンターを</a:t>
          </a:r>
          <a:endParaRPr kumimoji="1" lang="en-US" altLang="ja-JP" sz="1100"/>
        </a:p>
        <a:p>
          <a:r>
            <a:rPr kumimoji="1" lang="en-US" altLang="ja-JP" sz="1100"/>
            <a:t>Microsoft Print to PDF</a:t>
          </a:r>
        </a:p>
        <a:p>
          <a:r>
            <a:rPr kumimoji="1" lang="ja-JP" altLang="en-US" sz="1100"/>
            <a:t>に選択する</a:t>
          </a:r>
        </a:p>
      </xdr:txBody>
    </xdr:sp>
    <xdr:clientData/>
  </xdr:twoCellAnchor>
  <xdr:twoCellAnchor editAs="oneCell">
    <xdr:from>
      <xdr:col>10</xdr:col>
      <xdr:colOff>561975</xdr:colOff>
      <xdr:row>275</xdr:row>
      <xdr:rowOff>38100</xdr:rowOff>
    </xdr:from>
    <xdr:to>
      <xdr:col>18</xdr:col>
      <xdr:colOff>523875</xdr:colOff>
      <xdr:row>282</xdr:row>
      <xdr:rowOff>167613</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34125" y="46034325"/>
          <a:ext cx="5133975" cy="1329663"/>
        </a:xfrm>
        <a:prstGeom prst="rect">
          <a:avLst/>
        </a:prstGeom>
      </xdr:spPr>
    </xdr:pic>
    <xdr:clientData/>
  </xdr:twoCellAnchor>
  <xdr:twoCellAnchor>
    <xdr:from>
      <xdr:col>10</xdr:col>
      <xdr:colOff>685800</xdr:colOff>
      <xdr:row>283</xdr:row>
      <xdr:rowOff>85725</xdr:rowOff>
    </xdr:from>
    <xdr:to>
      <xdr:col>16</xdr:col>
      <xdr:colOff>295275</xdr:colOff>
      <xdr:row>292</xdr:row>
      <xdr:rowOff>9525</xdr:rowOff>
    </xdr:to>
    <xdr:sp macro="" textlink="">
      <xdr:nvSpPr>
        <xdr:cNvPr id="6" name="テキスト ボックス 5"/>
        <xdr:cNvSpPr txBox="1"/>
      </xdr:nvSpPr>
      <xdr:spPr>
        <a:xfrm>
          <a:off x="6457950" y="47453550"/>
          <a:ext cx="3409950" cy="146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PDF</a:t>
          </a:r>
          <a:r>
            <a:rPr kumimoji="1" lang="ja-JP" altLang="en-US" sz="1100"/>
            <a:t>ファイルに出力したい順にシートを並べておき、「</a:t>
          </a:r>
          <a:r>
            <a:rPr kumimoji="1" lang="en-US" altLang="ja-JP" sz="1100"/>
            <a:t>Ctrl</a:t>
          </a:r>
          <a:r>
            <a:rPr kumimoji="1" lang="ja-JP" altLang="en-US" sz="1100"/>
            <a:t>」（コントロールキー）を押しながら、複数のシートを（同時）選択してから左記のように</a:t>
          </a:r>
          <a:r>
            <a:rPr kumimoji="1" lang="en-US" altLang="ja-JP" sz="1100"/>
            <a:t>Microsoft Print to PDF</a:t>
          </a:r>
          <a:r>
            <a:rPr kumimoji="1" lang="ja-JP" altLang="en-US" sz="1100"/>
            <a:t>で印刷命令をかければ、複数のシートをひとつの</a:t>
          </a:r>
          <a:r>
            <a:rPr kumimoji="1" lang="en-US" altLang="ja-JP" sz="1100"/>
            <a:t>PDF</a:t>
          </a:r>
          <a:r>
            <a:rPr kumimoji="1" lang="ja-JP" altLang="en-US" sz="1100"/>
            <a:t>ファイルに出力することができます。　</a:t>
          </a:r>
          <a:r>
            <a:rPr kumimoji="1" lang="ja-JP" altLang="en-US" sz="1000"/>
            <a:t>（シート内の印刷不要なページは、改ページプレビューなどで印刷範囲からはずしておきます。）</a:t>
          </a:r>
        </a:p>
      </xdr:txBody>
    </xdr:sp>
    <xdr:clientData/>
  </xdr:twoCellAnchor>
  <xdr:twoCellAnchor editAs="oneCell">
    <xdr:from>
      <xdr:col>3</xdr:col>
      <xdr:colOff>320627</xdr:colOff>
      <xdr:row>95</xdr:row>
      <xdr:rowOff>79739</xdr:rowOff>
    </xdr:from>
    <xdr:to>
      <xdr:col>16</xdr:col>
      <xdr:colOff>326423</xdr:colOff>
      <xdr:row>115</xdr:row>
      <xdr:rowOff>44084</xdr:rowOff>
    </xdr:to>
    <xdr:pic>
      <xdr:nvPicPr>
        <xdr:cNvPr id="7" name="図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0727" y="16948514"/>
          <a:ext cx="8778321" cy="3926745"/>
        </a:xfrm>
        <a:prstGeom prst="rect">
          <a:avLst/>
        </a:prstGeom>
      </xdr:spPr>
    </xdr:pic>
    <xdr:clientData/>
  </xdr:twoCellAnchor>
  <xdr:twoCellAnchor editAs="oneCell">
    <xdr:from>
      <xdr:col>3</xdr:col>
      <xdr:colOff>123825</xdr:colOff>
      <xdr:row>149</xdr:row>
      <xdr:rowOff>132348</xdr:rowOff>
    </xdr:from>
    <xdr:to>
      <xdr:col>13</xdr:col>
      <xdr:colOff>266698</xdr:colOff>
      <xdr:row>164</xdr:row>
      <xdr:rowOff>2214</xdr:rowOff>
    </xdr:to>
    <xdr:pic>
      <xdr:nvPicPr>
        <xdr:cNvPr id="8"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3925" y="25459323"/>
          <a:ext cx="7381873" cy="2841666"/>
        </a:xfrm>
        <a:prstGeom prst="rect">
          <a:avLst/>
        </a:prstGeom>
      </xdr:spPr>
    </xdr:pic>
    <xdr:clientData/>
  </xdr:twoCellAnchor>
  <xdr:twoCellAnchor editAs="oneCell">
    <xdr:from>
      <xdr:col>13</xdr:col>
      <xdr:colOff>438151</xdr:colOff>
      <xdr:row>177</xdr:row>
      <xdr:rowOff>38100</xdr:rowOff>
    </xdr:from>
    <xdr:to>
      <xdr:col>18</xdr:col>
      <xdr:colOff>58256</xdr:colOff>
      <xdr:row>181</xdr:row>
      <xdr:rowOff>40688</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77251" y="31146750"/>
          <a:ext cx="2525230" cy="621713"/>
        </a:xfrm>
        <a:prstGeom prst="rect">
          <a:avLst/>
        </a:prstGeom>
      </xdr:spPr>
    </xdr:pic>
    <xdr:clientData/>
  </xdr:twoCellAnchor>
  <xdr:twoCellAnchor editAs="oneCell">
    <xdr:from>
      <xdr:col>11</xdr:col>
      <xdr:colOff>54701</xdr:colOff>
      <xdr:row>182</xdr:row>
      <xdr:rowOff>85725</xdr:rowOff>
    </xdr:from>
    <xdr:to>
      <xdr:col>18</xdr:col>
      <xdr:colOff>600075</xdr:colOff>
      <xdr:row>183</xdr:row>
      <xdr:rowOff>210889</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22201" y="31270575"/>
          <a:ext cx="4822099" cy="296614"/>
        </a:xfrm>
        <a:prstGeom prst="rect">
          <a:avLst/>
        </a:prstGeom>
      </xdr:spPr>
    </xdr:pic>
    <xdr:clientData/>
  </xdr:twoCellAnchor>
  <xdr:twoCellAnchor editAs="oneCell">
    <xdr:from>
      <xdr:col>12</xdr:col>
      <xdr:colOff>389791</xdr:colOff>
      <xdr:row>205</xdr:row>
      <xdr:rowOff>219074</xdr:rowOff>
    </xdr:from>
    <xdr:to>
      <xdr:col>20</xdr:col>
      <xdr:colOff>49426</xdr:colOff>
      <xdr:row>226</xdr:row>
      <xdr:rowOff>28575</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43091" y="34966274"/>
          <a:ext cx="4622160" cy="3390901"/>
        </a:xfrm>
        <a:prstGeom prst="rect">
          <a:avLst/>
        </a:prstGeom>
      </xdr:spPr>
    </xdr:pic>
    <xdr:clientData/>
  </xdr:twoCellAnchor>
  <xdr:twoCellAnchor>
    <xdr:from>
      <xdr:col>11</xdr:col>
      <xdr:colOff>581025</xdr:colOff>
      <xdr:row>17</xdr:row>
      <xdr:rowOff>95250</xdr:rowOff>
    </xdr:from>
    <xdr:to>
      <xdr:col>12</xdr:col>
      <xdr:colOff>479425</xdr:colOff>
      <xdr:row>20</xdr:row>
      <xdr:rowOff>136525</xdr:rowOff>
    </xdr:to>
    <xdr:grpSp>
      <xdr:nvGrpSpPr>
        <xdr:cNvPr id="14" name="グループ化 13"/>
        <xdr:cNvGrpSpPr/>
      </xdr:nvGrpSpPr>
      <xdr:grpSpPr>
        <a:xfrm>
          <a:off x="7248525" y="3571875"/>
          <a:ext cx="584200" cy="584200"/>
          <a:chOff x="2413000" y="1695450"/>
          <a:chExt cx="584200" cy="584200"/>
        </a:xfrm>
      </xdr:grpSpPr>
      <xdr:sp macro="" textlink="">
        <xdr:nvSpPr>
          <xdr:cNvPr id="15" name="円/楕円 14"/>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13</xdr:col>
      <xdr:colOff>19050</xdr:colOff>
      <xdr:row>17</xdr:row>
      <xdr:rowOff>114300</xdr:rowOff>
    </xdr:from>
    <xdr:to>
      <xdr:col>15</xdr:col>
      <xdr:colOff>476250</xdr:colOff>
      <xdr:row>25</xdr:row>
      <xdr:rowOff>57150</xdr:rowOff>
    </xdr:to>
    <xdr:grpSp>
      <xdr:nvGrpSpPr>
        <xdr:cNvPr id="17" name="グループ化 16"/>
        <xdr:cNvGrpSpPr/>
      </xdr:nvGrpSpPr>
      <xdr:grpSpPr>
        <a:xfrm>
          <a:off x="8058150" y="3590925"/>
          <a:ext cx="1304925" cy="1304925"/>
          <a:chOff x="2219325" y="390525"/>
          <a:chExt cx="1304925" cy="1304925"/>
        </a:xfrm>
      </xdr:grpSpPr>
      <xdr:sp macro="" textlink="">
        <xdr:nvSpPr>
          <xdr:cNvPr id="18" name="正方形/長方形 17"/>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19" name="円/楕円 18"/>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73268</xdr:rowOff>
    </xdr:from>
    <xdr:to>
      <xdr:col>25</xdr:col>
      <xdr:colOff>0</xdr:colOff>
      <xdr:row>66</xdr:row>
      <xdr:rowOff>0</xdr:rowOff>
    </xdr:to>
    <xdr:sp macro="" textlink="">
      <xdr:nvSpPr>
        <xdr:cNvPr id="2" name="角丸四角形 1"/>
        <xdr:cNvSpPr/>
      </xdr:nvSpPr>
      <xdr:spPr bwMode="auto">
        <a:xfrm>
          <a:off x="58615" y="4777153"/>
          <a:ext cx="5722327" cy="4440116"/>
        </a:xfrm>
        <a:prstGeom prst="roundRect">
          <a:avLst>
            <a:gd name="adj" fmla="val 165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2</xdr:row>
      <xdr:rowOff>87923</xdr:rowOff>
    </xdr:from>
    <xdr:to>
      <xdr:col>25</xdr:col>
      <xdr:colOff>1</xdr:colOff>
      <xdr:row>35</xdr:row>
      <xdr:rowOff>0</xdr:rowOff>
    </xdr:to>
    <xdr:grpSp>
      <xdr:nvGrpSpPr>
        <xdr:cNvPr id="46" name="グループ化 45"/>
        <xdr:cNvGrpSpPr/>
      </xdr:nvGrpSpPr>
      <xdr:grpSpPr>
        <a:xfrm>
          <a:off x="95250" y="197827"/>
          <a:ext cx="5780943" cy="4652596"/>
          <a:chOff x="58615" y="197827"/>
          <a:chExt cx="5780944" cy="4528038"/>
        </a:xfrm>
      </xdr:grpSpPr>
      <xdr:grpSp>
        <xdr:nvGrpSpPr>
          <xdr:cNvPr id="45" name="グループ化 44"/>
          <xdr:cNvGrpSpPr/>
        </xdr:nvGrpSpPr>
        <xdr:grpSpPr>
          <a:xfrm>
            <a:off x="204665" y="197827"/>
            <a:ext cx="5634893" cy="307731"/>
            <a:chOff x="204665" y="197827"/>
            <a:chExt cx="5634893" cy="307731"/>
          </a:xfrm>
        </xdr:grpSpPr>
        <xdr:cxnSp macro="">
          <xdr:nvCxnSpPr>
            <xdr:cNvPr id="34" name="直線コネクタ 33"/>
            <xdr:cNvCxnSpPr/>
          </xdr:nvCxnSpPr>
          <xdr:spPr bwMode="auto">
            <a:xfrm flipH="1">
              <a:off x="3663462" y="505558"/>
              <a:ext cx="2176096"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nvGrpSpPr>
            <xdr:cNvPr id="44" name="グループ化 43"/>
            <xdr:cNvGrpSpPr/>
          </xdr:nvGrpSpPr>
          <xdr:grpSpPr>
            <a:xfrm>
              <a:off x="204665" y="197827"/>
              <a:ext cx="5634893" cy="307731"/>
              <a:chOff x="204665" y="197827"/>
              <a:chExt cx="5634893" cy="307731"/>
            </a:xfrm>
          </xdr:grpSpPr>
          <xdr:cxnSp macro="">
            <xdr:nvCxnSpPr>
              <xdr:cNvPr id="22" name="直線コネクタ 21"/>
              <xdr:cNvCxnSpPr/>
            </xdr:nvCxnSpPr>
            <xdr:spPr bwMode="auto">
              <a:xfrm flipH="1">
                <a:off x="204665" y="505558"/>
                <a:ext cx="345879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H="1">
                <a:off x="3830516" y="197827"/>
                <a:ext cx="185517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1" name="直線コネクタ 30"/>
              <xdr:cNvCxnSpPr/>
            </xdr:nvCxnSpPr>
            <xdr:spPr bwMode="auto">
              <a:xfrm flipV="1">
                <a:off x="3663462" y="338992"/>
                <a:ext cx="0" cy="16656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2" name="フリーフォーム 31"/>
              <xdr:cNvSpPr/>
            </xdr:nvSpPr>
            <xdr:spPr bwMode="auto">
              <a:xfrm flipH="1">
                <a:off x="5634404" y="197827"/>
                <a:ext cx="205154" cy="25983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フリーフォーム 32"/>
              <xdr:cNvSpPr/>
            </xdr:nvSpPr>
            <xdr:spPr bwMode="auto">
              <a:xfrm>
                <a:off x="3663462" y="197827"/>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5" name="直線コネクタ 34"/>
              <xdr:cNvCxnSpPr/>
            </xdr:nvCxnSpPr>
            <xdr:spPr bwMode="auto">
              <a:xfrm flipV="1">
                <a:off x="4586654" y="197827"/>
                <a:ext cx="0" cy="307731"/>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grpSp>
        <xdr:nvGrpSpPr>
          <xdr:cNvPr id="43" name="グループ化 42"/>
          <xdr:cNvGrpSpPr/>
        </xdr:nvGrpSpPr>
        <xdr:grpSpPr>
          <a:xfrm>
            <a:off x="58615" y="446943"/>
            <a:ext cx="5780944" cy="4278922"/>
            <a:chOff x="58615" y="446943"/>
            <a:chExt cx="5780944" cy="4278922"/>
          </a:xfrm>
        </xdr:grpSpPr>
        <xdr:cxnSp macro="">
          <xdr:nvCxnSpPr>
            <xdr:cNvPr id="10" name="直線コネクタ 9"/>
            <xdr:cNvCxnSpPr/>
          </xdr:nvCxnSpPr>
          <xdr:spPr bwMode="auto">
            <a:xfrm flipV="1">
              <a:off x="5839558" y="446943"/>
              <a:ext cx="1" cy="4066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flipV="1">
              <a:off x="235788" y="4724275"/>
              <a:ext cx="5413269" cy="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58615" y="446551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5607386" y="451529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3" name="直線コネクタ 22"/>
            <xdr:cNvCxnSpPr/>
          </xdr:nvCxnSpPr>
          <xdr:spPr bwMode="auto">
            <a:xfrm flipV="1">
              <a:off x="58615" y="688732"/>
              <a:ext cx="0" cy="382465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2" name="フリーフォーム 41"/>
            <xdr:cNvSpPr/>
          </xdr:nvSpPr>
          <xdr:spPr bwMode="auto">
            <a:xfrm>
              <a:off x="58615" y="505558"/>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36</xdr:col>
      <xdr:colOff>7325</xdr:colOff>
      <xdr:row>0</xdr:row>
      <xdr:rowOff>36636</xdr:rowOff>
    </xdr:from>
    <xdr:to>
      <xdr:col>40</xdr:col>
      <xdr:colOff>329711</xdr:colOff>
      <xdr:row>5</xdr:row>
      <xdr:rowOff>29308</xdr:rowOff>
    </xdr:to>
    <xdr:sp macro="" textlink="">
      <xdr:nvSpPr>
        <xdr:cNvPr id="47" name="テキスト ボックス 46"/>
        <xdr:cNvSpPr txBox="1"/>
      </xdr:nvSpPr>
      <xdr:spPr>
        <a:xfrm>
          <a:off x="10235710" y="36636"/>
          <a:ext cx="2901463" cy="498230"/>
        </a:xfrm>
        <a:prstGeom prst="rect">
          <a:avLst/>
        </a:prstGeom>
        <a:solidFill>
          <a:srgbClr val="FF0000">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 過去に未成年者控除又は障害者控除の適用を受けている場合には、控除額が異なる場合がありますので、この表（計算式）では対応できません。</a:t>
          </a:r>
        </a:p>
      </xdr:txBody>
    </xdr:sp>
    <xdr:clientData/>
  </xdr:twoCellAnchor>
  <xdr:twoCellAnchor>
    <xdr:from>
      <xdr:col>30</xdr:col>
      <xdr:colOff>139212</xdr:colOff>
      <xdr:row>40</xdr:row>
      <xdr:rowOff>109904</xdr:rowOff>
    </xdr:from>
    <xdr:to>
      <xdr:col>30</xdr:col>
      <xdr:colOff>381000</xdr:colOff>
      <xdr:row>41</xdr:row>
      <xdr:rowOff>14654</xdr:rowOff>
    </xdr:to>
    <xdr:sp macro="" textlink="">
      <xdr:nvSpPr>
        <xdr:cNvPr id="3" name="テキスト ボックス 2"/>
        <xdr:cNvSpPr txBox="1"/>
      </xdr:nvSpPr>
      <xdr:spPr>
        <a:xfrm>
          <a:off x="7429500" y="5268058"/>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30</xdr:col>
      <xdr:colOff>146539</xdr:colOff>
      <xdr:row>44</xdr:row>
      <xdr:rowOff>95250</xdr:rowOff>
    </xdr:from>
    <xdr:to>
      <xdr:col>30</xdr:col>
      <xdr:colOff>388327</xdr:colOff>
      <xdr:row>45</xdr:row>
      <xdr:rowOff>29308</xdr:rowOff>
    </xdr:to>
    <xdr:sp macro="" textlink="">
      <xdr:nvSpPr>
        <xdr:cNvPr id="25" name="テキスト ボックス 24"/>
        <xdr:cNvSpPr txBox="1"/>
      </xdr:nvSpPr>
      <xdr:spPr>
        <a:xfrm>
          <a:off x="7436827" y="6022731"/>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7</xdr:col>
      <xdr:colOff>139211</xdr:colOff>
      <xdr:row>11</xdr:row>
      <xdr:rowOff>86946</xdr:rowOff>
    </xdr:from>
    <xdr:to>
      <xdr:col>8</xdr:col>
      <xdr:colOff>94761</xdr:colOff>
      <xdr:row>12</xdr:row>
      <xdr:rowOff>150446</xdr:rowOff>
    </xdr:to>
    <xdr:sp macro="" textlink="">
      <xdr:nvSpPr>
        <xdr:cNvPr id="24" name="テキスト ボックス 23"/>
        <xdr:cNvSpPr txBox="1"/>
      </xdr:nvSpPr>
      <xdr:spPr>
        <a:xfrm>
          <a:off x="1567961"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11</xdr:col>
      <xdr:colOff>137094</xdr:colOff>
      <xdr:row>11</xdr:row>
      <xdr:rowOff>86946</xdr:rowOff>
    </xdr:from>
    <xdr:to>
      <xdr:col>12</xdr:col>
      <xdr:colOff>92644</xdr:colOff>
      <xdr:row>12</xdr:row>
      <xdr:rowOff>150446</xdr:rowOff>
    </xdr:to>
    <xdr:sp macro="" textlink="">
      <xdr:nvSpPr>
        <xdr:cNvPr id="26" name="テキスト ボックス 25"/>
        <xdr:cNvSpPr txBox="1"/>
      </xdr:nvSpPr>
      <xdr:spPr>
        <a:xfrm>
          <a:off x="2489036"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15</xdr:col>
      <xdr:colOff>134977</xdr:colOff>
      <xdr:row>11</xdr:row>
      <xdr:rowOff>86946</xdr:rowOff>
    </xdr:from>
    <xdr:to>
      <xdr:col>16</xdr:col>
      <xdr:colOff>90527</xdr:colOff>
      <xdr:row>12</xdr:row>
      <xdr:rowOff>150446</xdr:rowOff>
    </xdr:to>
    <xdr:sp macro="" textlink="">
      <xdr:nvSpPr>
        <xdr:cNvPr id="27" name="テキスト ボックス 26"/>
        <xdr:cNvSpPr txBox="1"/>
      </xdr:nvSpPr>
      <xdr:spPr>
        <a:xfrm>
          <a:off x="3410112"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19</xdr:col>
      <xdr:colOff>132861</xdr:colOff>
      <xdr:row>11</xdr:row>
      <xdr:rowOff>86946</xdr:rowOff>
    </xdr:from>
    <xdr:to>
      <xdr:col>20</xdr:col>
      <xdr:colOff>88411</xdr:colOff>
      <xdr:row>12</xdr:row>
      <xdr:rowOff>150446</xdr:rowOff>
    </xdr:to>
    <xdr:sp macro="" textlink="">
      <xdr:nvSpPr>
        <xdr:cNvPr id="28" name="テキスト ボックス 27"/>
        <xdr:cNvSpPr txBox="1"/>
      </xdr:nvSpPr>
      <xdr:spPr>
        <a:xfrm>
          <a:off x="4331188"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9</xdr:col>
      <xdr:colOff>31261</xdr:colOff>
      <xdr:row>6</xdr:row>
      <xdr:rowOff>80596</xdr:rowOff>
    </xdr:from>
    <xdr:to>
      <xdr:col>11</xdr:col>
      <xdr:colOff>82061</xdr:colOff>
      <xdr:row>8</xdr:row>
      <xdr:rowOff>29796</xdr:rowOff>
    </xdr:to>
    <xdr:sp macro="" textlink="">
      <xdr:nvSpPr>
        <xdr:cNvPr id="29" name="テキスト ボックス 28"/>
        <xdr:cNvSpPr txBox="1"/>
      </xdr:nvSpPr>
      <xdr:spPr>
        <a:xfrm>
          <a:off x="2031511" y="622788"/>
          <a:ext cx="402492" cy="212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oneCellAnchor>
    <xdr:from>
      <xdr:col>33</xdr:col>
      <xdr:colOff>117231</xdr:colOff>
      <xdr:row>2</xdr:row>
      <xdr:rowOff>43962</xdr:rowOff>
    </xdr:from>
    <xdr:ext cx="1040423" cy="300403"/>
    <xdr:sp macro="" textlink="">
      <xdr:nvSpPr>
        <xdr:cNvPr id="36" name="額縁 35">
          <a:hlinkClick xmlns:r="http://schemas.openxmlformats.org/officeDocument/2006/relationships" r:id="rId1"/>
        </xdr:cNvPr>
        <xdr:cNvSpPr/>
      </xdr:nvSpPr>
      <xdr:spPr bwMode="auto">
        <a:xfrm>
          <a:off x="8894885" y="153866"/>
          <a:ext cx="1040423" cy="300403"/>
        </a:xfrm>
        <a:prstGeom prst="bevel">
          <a:avLst/>
        </a:prstGeom>
        <a:solidFill>
          <a:srgbClr val="FFAE9B"/>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700" b="1">
              <a:solidFill>
                <a:srgbClr val="3333CC"/>
              </a:solidFill>
            </a:rPr>
            <a:t>６表（４年４月以降用）へ</a:t>
          </a:r>
          <a:endParaRPr kumimoji="1" lang="ja-JP" altLang="en-US" sz="700">
            <a:solidFill>
              <a:srgbClr val="3333CC"/>
            </a:solidFill>
          </a:endParaRPr>
        </a:p>
      </xdr:txBody>
    </xdr:sp>
    <xdr:clientData/>
  </xdr:oneCellAnchor>
  <xdr:oneCellAnchor>
    <xdr:from>
      <xdr:col>10</xdr:col>
      <xdr:colOff>73269</xdr:colOff>
      <xdr:row>15</xdr:row>
      <xdr:rowOff>36634</xdr:rowOff>
    </xdr:from>
    <xdr:ext cx="2270237" cy="992579"/>
    <xdr:sp macro="" textlink="">
      <xdr:nvSpPr>
        <xdr:cNvPr id="38" name="正方形/長方形 37"/>
        <xdr:cNvSpPr/>
      </xdr:nvSpPr>
      <xdr:spPr>
        <a:xfrm>
          <a:off x="2264019" y="204421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190501</xdr:colOff>
      <xdr:row>47</xdr:row>
      <xdr:rowOff>29309</xdr:rowOff>
    </xdr:from>
    <xdr:ext cx="2270237" cy="992579"/>
    <xdr:sp macro="" textlink="">
      <xdr:nvSpPr>
        <xdr:cNvPr id="39" name="正方形/長方形 38"/>
        <xdr:cNvSpPr/>
      </xdr:nvSpPr>
      <xdr:spPr>
        <a:xfrm>
          <a:off x="2381251" y="666017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35</xdr:row>
      <xdr:rowOff>73268</xdr:rowOff>
    </xdr:from>
    <xdr:to>
      <xdr:col>25</xdr:col>
      <xdr:colOff>0</xdr:colOff>
      <xdr:row>66</xdr:row>
      <xdr:rowOff>0</xdr:rowOff>
    </xdr:to>
    <xdr:sp macro="" textlink="">
      <xdr:nvSpPr>
        <xdr:cNvPr id="2" name="角丸四角形 1"/>
        <xdr:cNvSpPr/>
      </xdr:nvSpPr>
      <xdr:spPr bwMode="auto">
        <a:xfrm>
          <a:off x="95250" y="4873868"/>
          <a:ext cx="5791200" cy="4374907"/>
        </a:xfrm>
        <a:prstGeom prst="roundRect">
          <a:avLst>
            <a:gd name="adj" fmla="val 165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2</xdr:row>
      <xdr:rowOff>87923</xdr:rowOff>
    </xdr:from>
    <xdr:to>
      <xdr:col>25</xdr:col>
      <xdr:colOff>1</xdr:colOff>
      <xdr:row>35</xdr:row>
      <xdr:rowOff>0</xdr:rowOff>
    </xdr:to>
    <xdr:grpSp>
      <xdr:nvGrpSpPr>
        <xdr:cNvPr id="3" name="グループ化 2"/>
        <xdr:cNvGrpSpPr/>
      </xdr:nvGrpSpPr>
      <xdr:grpSpPr>
        <a:xfrm>
          <a:off x="95250" y="197827"/>
          <a:ext cx="5780943" cy="4652596"/>
          <a:chOff x="58615" y="197827"/>
          <a:chExt cx="5780944" cy="4528038"/>
        </a:xfrm>
      </xdr:grpSpPr>
      <xdr:grpSp>
        <xdr:nvGrpSpPr>
          <xdr:cNvPr id="4" name="グループ化 3"/>
          <xdr:cNvGrpSpPr/>
        </xdr:nvGrpSpPr>
        <xdr:grpSpPr>
          <a:xfrm>
            <a:off x="204665" y="197827"/>
            <a:ext cx="5634893" cy="307731"/>
            <a:chOff x="204665" y="197827"/>
            <a:chExt cx="5634893" cy="307731"/>
          </a:xfrm>
        </xdr:grpSpPr>
        <xdr:cxnSp macro="">
          <xdr:nvCxnSpPr>
            <xdr:cNvPr id="12" name="直線コネクタ 11"/>
            <xdr:cNvCxnSpPr/>
          </xdr:nvCxnSpPr>
          <xdr:spPr bwMode="auto">
            <a:xfrm flipH="1">
              <a:off x="3663462" y="505558"/>
              <a:ext cx="2176096"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nvGrpSpPr>
            <xdr:cNvPr id="13" name="グループ化 12"/>
            <xdr:cNvGrpSpPr/>
          </xdr:nvGrpSpPr>
          <xdr:grpSpPr>
            <a:xfrm>
              <a:off x="204665" y="197827"/>
              <a:ext cx="5634893" cy="307731"/>
              <a:chOff x="204665" y="197827"/>
              <a:chExt cx="5634893" cy="307731"/>
            </a:xfrm>
          </xdr:grpSpPr>
          <xdr:cxnSp macro="">
            <xdr:nvCxnSpPr>
              <xdr:cNvPr id="14" name="直線コネクタ 13"/>
              <xdr:cNvCxnSpPr/>
            </xdr:nvCxnSpPr>
            <xdr:spPr bwMode="auto">
              <a:xfrm flipH="1">
                <a:off x="204665" y="505558"/>
                <a:ext cx="345879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H="1">
                <a:off x="3830516" y="197827"/>
                <a:ext cx="185517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V="1">
                <a:off x="3663462" y="338992"/>
                <a:ext cx="0" cy="16656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H="1">
                <a:off x="5634404" y="197827"/>
                <a:ext cx="205154" cy="25983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a:off x="3663462" y="197827"/>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9" name="直線コネクタ 18"/>
              <xdr:cNvCxnSpPr/>
            </xdr:nvCxnSpPr>
            <xdr:spPr bwMode="auto">
              <a:xfrm flipV="1">
                <a:off x="4586654" y="197827"/>
                <a:ext cx="0" cy="307731"/>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grpSp>
        <xdr:nvGrpSpPr>
          <xdr:cNvPr id="5" name="グループ化 4"/>
          <xdr:cNvGrpSpPr/>
        </xdr:nvGrpSpPr>
        <xdr:grpSpPr>
          <a:xfrm>
            <a:off x="58615" y="446943"/>
            <a:ext cx="5780944" cy="4278922"/>
            <a:chOff x="58615" y="446943"/>
            <a:chExt cx="5780944" cy="4278922"/>
          </a:xfrm>
        </xdr:grpSpPr>
        <xdr:cxnSp macro="">
          <xdr:nvCxnSpPr>
            <xdr:cNvPr id="6" name="直線コネクタ 5"/>
            <xdr:cNvCxnSpPr/>
          </xdr:nvCxnSpPr>
          <xdr:spPr bwMode="auto">
            <a:xfrm flipV="1">
              <a:off x="5839558" y="446943"/>
              <a:ext cx="1" cy="4066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H="1" flipV="1">
              <a:off x="235788" y="4724275"/>
              <a:ext cx="5413269" cy="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V="1">
              <a:off x="58615" y="446551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flipH="1" flipV="1">
              <a:off x="5607386" y="451529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 name="直線コネクタ 9"/>
            <xdr:cNvCxnSpPr/>
          </xdr:nvCxnSpPr>
          <xdr:spPr bwMode="auto">
            <a:xfrm flipV="1">
              <a:off x="58615" y="688732"/>
              <a:ext cx="0" cy="382465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1" name="フリーフォーム 10"/>
            <xdr:cNvSpPr/>
          </xdr:nvSpPr>
          <xdr:spPr bwMode="auto">
            <a:xfrm>
              <a:off x="58615" y="505558"/>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30</xdr:col>
      <xdr:colOff>139212</xdr:colOff>
      <xdr:row>40</xdr:row>
      <xdr:rowOff>109904</xdr:rowOff>
    </xdr:from>
    <xdr:to>
      <xdr:col>30</xdr:col>
      <xdr:colOff>381000</xdr:colOff>
      <xdr:row>41</xdr:row>
      <xdr:rowOff>14654</xdr:rowOff>
    </xdr:to>
    <xdr:sp macro="" textlink="">
      <xdr:nvSpPr>
        <xdr:cNvPr id="21" name="テキスト ボックス 20"/>
        <xdr:cNvSpPr txBox="1"/>
      </xdr:nvSpPr>
      <xdr:spPr>
        <a:xfrm>
          <a:off x="7473462" y="5339129"/>
          <a:ext cx="241788" cy="104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30</xdr:col>
      <xdr:colOff>146539</xdr:colOff>
      <xdr:row>44</xdr:row>
      <xdr:rowOff>95250</xdr:rowOff>
    </xdr:from>
    <xdr:to>
      <xdr:col>30</xdr:col>
      <xdr:colOff>388327</xdr:colOff>
      <xdr:row>45</xdr:row>
      <xdr:rowOff>29308</xdr:rowOff>
    </xdr:to>
    <xdr:sp macro="" textlink="">
      <xdr:nvSpPr>
        <xdr:cNvPr id="22" name="テキスト ボックス 21"/>
        <xdr:cNvSpPr txBox="1"/>
      </xdr:nvSpPr>
      <xdr:spPr>
        <a:xfrm>
          <a:off x="7480789" y="6086475"/>
          <a:ext cx="241788" cy="105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7</xdr:col>
      <xdr:colOff>139211</xdr:colOff>
      <xdr:row>11</xdr:row>
      <xdr:rowOff>86946</xdr:rowOff>
    </xdr:from>
    <xdr:to>
      <xdr:col>8</xdr:col>
      <xdr:colOff>94761</xdr:colOff>
      <xdr:row>12</xdr:row>
      <xdr:rowOff>150446</xdr:rowOff>
    </xdr:to>
    <xdr:sp macro="" textlink="">
      <xdr:nvSpPr>
        <xdr:cNvPr id="23" name="テキスト ボックス 22"/>
        <xdr:cNvSpPr txBox="1"/>
      </xdr:nvSpPr>
      <xdr:spPr>
        <a:xfrm>
          <a:off x="1606061"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11</xdr:col>
      <xdr:colOff>137094</xdr:colOff>
      <xdr:row>11</xdr:row>
      <xdr:rowOff>86946</xdr:rowOff>
    </xdr:from>
    <xdr:to>
      <xdr:col>12</xdr:col>
      <xdr:colOff>92644</xdr:colOff>
      <xdr:row>12</xdr:row>
      <xdr:rowOff>150446</xdr:rowOff>
    </xdr:to>
    <xdr:sp macro="" textlink="">
      <xdr:nvSpPr>
        <xdr:cNvPr id="24" name="テキスト ボックス 23"/>
        <xdr:cNvSpPr txBox="1"/>
      </xdr:nvSpPr>
      <xdr:spPr>
        <a:xfrm>
          <a:off x="2527869"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15</xdr:col>
      <xdr:colOff>134977</xdr:colOff>
      <xdr:row>11</xdr:row>
      <xdr:rowOff>86946</xdr:rowOff>
    </xdr:from>
    <xdr:to>
      <xdr:col>16</xdr:col>
      <xdr:colOff>90527</xdr:colOff>
      <xdr:row>12</xdr:row>
      <xdr:rowOff>150446</xdr:rowOff>
    </xdr:to>
    <xdr:sp macro="" textlink="">
      <xdr:nvSpPr>
        <xdr:cNvPr id="25" name="テキスト ボックス 24"/>
        <xdr:cNvSpPr txBox="1"/>
      </xdr:nvSpPr>
      <xdr:spPr>
        <a:xfrm>
          <a:off x="3449677"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19</xdr:col>
      <xdr:colOff>132861</xdr:colOff>
      <xdr:row>11</xdr:row>
      <xdr:rowOff>86946</xdr:rowOff>
    </xdr:from>
    <xdr:to>
      <xdr:col>20</xdr:col>
      <xdr:colOff>88411</xdr:colOff>
      <xdr:row>12</xdr:row>
      <xdr:rowOff>150446</xdr:rowOff>
    </xdr:to>
    <xdr:sp macro="" textlink="">
      <xdr:nvSpPr>
        <xdr:cNvPr id="26" name="テキスト ボックス 25"/>
        <xdr:cNvSpPr txBox="1"/>
      </xdr:nvSpPr>
      <xdr:spPr>
        <a:xfrm>
          <a:off x="4371486"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9</xdr:col>
      <xdr:colOff>31261</xdr:colOff>
      <xdr:row>6</xdr:row>
      <xdr:rowOff>80596</xdr:rowOff>
    </xdr:from>
    <xdr:to>
      <xdr:col>11</xdr:col>
      <xdr:colOff>82061</xdr:colOff>
      <xdr:row>8</xdr:row>
      <xdr:rowOff>29796</xdr:rowOff>
    </xdr:to>
    <xdr:sp macro="" textlink="">
      <xdr:nvSpPr>
        <xdr:cNvPr id="27" name="テキスト ボックス 26"/>
        <xdr:cNvSpPr txBox="1"/>
      </xdr:nvSpPr>
      <xdr:spPr>
        <a:xfrm>
          <a:off x="2069611" y="613996"/>
          <a:ext cx="40322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36</xdr:col>
      <xdr:colOff>7325</xdr:colOff>
      <xdr:row>0</xdr:row>
      <xdr:rowOff>36636</xdr:rowOff>
    </xdr:from>
    <xdr:to>
      <xdr:col>40</xdr:col>
      <xdr:colOff>329711</xdr:colOff>
      <xdr:row>5</xdr:row>
      <xdr:rowOff>29308</xdr:rowOff>
    </xdr:to>
    <xdr:sp macro="" textlink="">
      <xdr:nvSpPr>
        <xdr:cNvPr id="29" name="テキスト ボックス 28"/>
        <xdr:cNvSpPr txBox="1"/>
      </xdr:nvSpPr>
      <xdr:spPr>
        <a:xfrm>
          <a:off x="10237175" y="36636"/>
          <a:ext cx="2913186" cy="487972"/>
        </a:xfrm>
        <a:prstGeom prst="rect">
          <a:avLst/>
        </a:prstGeom>
        <a:solidFill>
          <a:srgbClr val="FF0000">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 過去に未成年者控除又は障害者控除の適用を受けている場合には、控除額が異なる場合がありますので、この表（計算式）では対応できません。</a:t>
          </a:r>
        </a:p>
      </xdr:txBody>
    </xdr:sp>
    <xdr:clientData/>
  </xdr:twoCellAnchor>
  <xdr:oneCellAnchor>
    <xdr:from>
      <xdr:col>33</xdr:col>
      <xdr:colOff>227136</xdr:colOff>
      <xdr:row>2</xdr:row>
      <xdr:rowOff>51289</xdr:rowOff>
    </xdr:from>
    <xdr:ext cx="578826" cy="285750"/>
    <xdr:sp macro="" textlink="">
      <xdr:nvSpPr>
        <xdr:cNvPr id="30" name="額縁 29">
          <a:hlinkClick xmlns:r="http://schemas.openxmlformats.org/officeDocument/2006/relationships" r:id="rId1"/>
        </xdr:cNvPr>
        <xdr:cNvSpPr/>
      </xdr:nvSpPr>
      <xdr:spPr bwMode="auto">
        <a:xfrm>
          <a:off x="9004790" y="161193"/>
          <a:ext cx="578826" cy="285750"/>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000" b="1">
              <a:solidFill>
                <a:srgbClr val="3333CC"/>
              </a:solidFill>
            </a:rPr>
            <a:t>６表へ</a:t>
          </a:r>
          <a:endParaRPr kumimoji="1" lang="ja-JP" altLang="en-US" sz="800">
            <a:solidFill>
              <a:srgbClr val="3333CC"/>
            </a:solidFill>
          </a:endParaRPr>
        </a:p>
      </xdr:txBody>
    </xdr:sp>
    <xdr:clientData/>
  </xdr:oneCellAnchor>
  <xdr:oneCellAnchor>
    <xdr:from>
      <xdr:col>10</xdr:col>
      <xdr:colOff>73268</xdr:colOff>
      <xdr:row>15</xdr:row>
      <xdr:rowOff>51288</xdr:rowOff>
    </xdr:from>
    <xdr:ext cx="2270237" cy="992579"/>
    <xdr:sp macro="" textlink="">
      <xdr:nvSpPr>
        <xdr:cNvPr id="31" name="正方形/長方形 30"/>
        <xdr:cNvSpPr/>
      </xdr:nvSpPr>
      <xdr:spPr>
        <a:xfrm>
          <a:off x="2264018" y="205886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87923</xdr:colOff>
      <xdr:row>47</xdr:row>
      <xdr:rowOff>29308</xdr:rowOff>
    </xdr:from>
    <xdr:ext cx="2270237" cy="992579"/>
    <xdr:sp macro="" textlink="">
      <xdr:nvSpPr>
        <xdr:cNvPr id="32" name="正方形/長方形 31"/>
        <xdr:cNvSpPr/>
      </xdr:nvSpPr>
      <xdr:spPr>
        <a:xfrm>
          <a:off x="2278673" y="66601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25</xdr:col>
      <xdr:colOff>9525</xdr:colOff>
      <xdr:row>20</xdr:row>
      <xdr:rowOff>38100</xdr:rowOff>
    </xdr:from>
    <xdr:to>
      <xdr:col>27</xdr:col>
      <xdr:colOff>190500</xdr:colOff>
      <xdr:row>22</xdr:row>
      <xdr:rowOff>114300</xdr:rowOff>
    </xdr:to>
    <xdr:sp macro="" textlink="">
      <xdr:nvSpPr>
        <xdr:cNvPr id="390447" name="大かっこ 6"/>
        <xdr:cNvSpPr>
          <a:spLocks noChangeArrowheads="1"/>
        </xdr:cNvSpPr>
      </xdr:nvSpPr>
      <xdr:spPr bwMode="auto">
        <a:xfrm>
          <a:off x="3324225" y="3209925"/>
          <a:ext cx="371475" cy="34290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71</xdr:row>
      <xdr:rowOff>38100</xdr:rowOff>
    </xdr:from>
    <xdr:to>
      <xdr:col>27</xdr:col>
      <xdr:colOff>190500</xdr:colOff>
      <xdr:row>73</xdr:row>
      <xdr:rowOff>114300</xdr:rowOff>
    </xdr:to>
    <xdr:sp macro="" textlink="">
      <xdr:nvSpPr>
        <xdr:cNvPr id="12" name="大かっこ 6"/>
        <xdr:cNvSpPr>
          <a:spLocks noChangeArrowheads="1"/>
        </xdr:cNvSpPr>
      </xdr:nvSpPr>
      <xdr:spPr bwMode="auto">
        <a:xfrm>
          <a:off x="3329668" y="3222171"/>
          <a:ext cx="371475" cy="34154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xdr:row>
      <xdr:rowOff>0</xdr:rowOff>
    </xdr:from>
    <xdr:to>
      <xdr:col>43</xdr:col>
      <xdr:colOff>0</xdr:colOff>
      <xdr:row>47</xdr:row>
      <xdr:rowOff>0</xdr:rowOff>
    </xdr:to>
    <xdr:grpSp>
      <xdr:nvGrpSpPr>
        <xdr:cNvPr id="31" name="グループ化 30"/>
        <xdr:cNvGrpSpPr/>
      </xdr:nvGrpSpPr>
      <xdr:grpSpPr>
        <a:xfrm>
          <a:off x="73269" y="21981"/>
          <a:ext cx="6044712" cy="8799634"/>
          <a:chOff x="74839" y="20411"/>
          <a:chExt cx="6007554" cy="8797018"/>
        </a:xfrm>
      </xdr:grpSpPr>
      <xdr:grpSp>
        <xdr:nvGrpSpPr>
          <xdr:cNvPr id="29" name="グループ化 28"/>
          <xdr:cNvGrpSpPr/>
        </xdr:nvGrpSpPr>
        <xdr:grpSpPr>
          <a:xfrm>
            <a:off x="74839" y="217715"/>
            <a:ext cx="6007554" cy="8599714"/>
            <a:chOff x="74839" y="217715"/>
            <a:chExt cx="6007554" cy="8599714"/>
          </a:xfrm>
        </xdr:grpSpPr>
        <xdr:cxnSp macro="">
          <xdr:nvCxnSpPr>
            <xdr:cNvPr id="18" name="直線コネクタ 17"/>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3837214" y="20411"/>
            <a:ext cx="2245179" cy="382360"/>
            <a:chOff x="3837214" y="20411"/>
            <a:chExt cx="2245179" cy="382360"/>
          </a:xfrm>
        </xdr:grpSpPr>
        <xdr:cxnSp macro="">
          <xdr:nvCxnSpPr>
            <xdr:cNvPr id="33" name="直線コネクタ 3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7" name="直線コネクタ 3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8" name="直線コネクタ 3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xdr:from>
      <xdr:col>15</xdr:col>
      <xdr:colOff>20410</xdr:colOff>
      <xdr:row>20</xdr:row>
      <xdr:rowOff>20411</xdr:rowOff>
    </xdr:from>
    <xdr:to>
      <xdr:col>16</xdr:col>
      <xdr:colOff>95250</xdr:colOff>
      <xdr:row>20</xdr:row>
      <xdr:rowOff>183697</xdr:rowOff>
    </xdr:to>
    <xdr:sp macro="" textlink="">
      <xdr:nvSpPr>
        <xdr:cNvPr id="28" name="大かっこ 27"/>
        <xdr:cNvSpPr/>
      </xdr:nvSpPr>
      <xdr:spPr bwMode="auto">
        <a:xfrm flipH="1">
          <a:off x="1455964" y="322489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13608</xdr:colOff>
      <xdr:row>21</xdr:row>
      <xdr:rowOff>27214</xdr:rowOff>
    </xdr:from>
    <xdr:to>
      <xdr:col>16</xdr:col>
      <xdr:colOff>95250</xdr:colOff>
      <xdr:row>22</xdr:row>
      <xdr:rowOff>115661</xdr:rowOff>
    </xdr:to>
    <xdr:sp macro="" textlink="">
      <xdr:nvSpPr>
        <xdr:cNvPr id="44" name="大かっこ 43"/>
        <xdr:cNvSpPr/>
      </xdr:nvSpPr>
      <xdr:spPr bwMode="auto">
        <a:xfrm flipH="1">
          <a:off x="1449162" y="3422196"/>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27213</xdr:colOff>
      <xdr:row>71</xdr:row>
      <xdr:rowOff>13607</xdr:rowOff>
    </xdr:from>
    <xdr:to>
      <xdr:col>16</xdr:col>
      <xdr:colOff>102053</xdr:colOff>
      <xdr:row>71</xdr:row>
      <xdr:rowOff>176893</xdr:rowOff>
    </xdr:to>
    <xdr:sp macro="" textlink="">
      <xdr:nvSpPr>
        <xdr:cNvPr id="45" name="大かっこ 44"/>
        <xdr:cNvSpPr/>
      </xdr:nvSpPr>
      <xdr:spPr bwMode="auto">
        <a:xfrm flipH="1">
          <a:off x="1462767" y="1257980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20410</xdr:colOff>
      <xdr:row>72</xdr:row>
      <xdr:rowOff>27214</xdr:rowOff>
    </xdr:from>
    <xdr:to>
      <xdr:col>16</xdr:col>
      <xdr:colOff>102052</xdr:colOff>
      <xdr:row>73</xdr:row>
      <xdr:rowOff>115660</xdr:rowOff>
    </xdr:to>
    <xdr:sp macro="" textlink="">
      <xdr:nvSpPr>
        <xdr:cNvPr id="46" name="大かっこ 45"/>
        <xdr:cNvSpPr/>
      </xdr:nvSpPr>
      <xdr:spPr bwMode="auto">
        <a:xfrm flipH="1">
          <a:off x="1455964" y="12783910"/>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52</xdr:row>
      <xdr:rowOff>0</xdr:rowOff>
    </xdr:from>
    <xdr:to>
      <xdr:col>43</xdr:col>
      <xdr:colOff>0</xdr:colOff>
      <xdr:row>98</xdr:row>
      <xdr:rowOff>0</xdr:rowOff>
    </xdr:to>
    <xdr:grpSp>
      <xdr:nvGrpSpPr>
        <xdr:cNvPr id="50" name="グループ化 49"/>
        <xdr:cNvGrpSpPr/>
      </xdr:nvGrpSpPr>
      <xdr:grpSpPr>
        <a:xfrm>
          <a:off x="73269" y="9393115"/>
          <a:ext cx="6044712" cy="8799635"/>
          <a:chOff x="74839" y="20411"/>
          <a:chExt cx="6007554" cy="8797018"/>
        </a:xfrm>
      </xdr:grpSpPr>
      <xdr:grpSp>
        <xdr:nvGrpSpPr>
          <xdr:cNvPr id="51" name="グループ化 50"/>
          <xdr:cNvGrpSpPr/>
        </xdr:nvGrpSpPr>
        <xdr:grpSpPr>
          <a:xfrm>
            <a:off x="74839" y="217715"/>
            <a:ext cx="6007554" cy="8599714"/>
            <a:chOff x="74839" y="217715"/>
            <a:chExt cx="6007554" cy="8599714"/>
          </a:xfrm>
        </xdr:grpSpPr>
        <xdr:cxnSp macro="">
          <xdr:nvCxnSpPr>
            <xdr:cNvPr id="59" name="直線コネクタ 58"/>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0" name="直線コネクタ 59"/>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1" name="直線コネクタ 60"/>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2" name="直線コネクタ 61"/>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3" name="フリーフォーム 62"/>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4" name="フリーフォーム 63"/>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5" name="フリーフォーム 64"/>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52" name="グループ化 51"/>
          <xdr:cNvGrpSpPr/>
        </xdr:nvGrpSpPr>
        <xdr:grpSpPr>
          <a:xfrm>
            <a:off x="3837214" y="20411"/>
            <a:ext cx="2245179" cy="382360"/>
            <a:chOff x="3837214" y="20411"/>
            <a:chExt cx="2245179" cy="382360"/>
          </a:xfrm>
        </xdr:grpSpPr>
        <xdr:cxnSp macro="">
          <xdr:nvCxnSpPr>
            <xdr:cNvPr id="53" name="直線コネクタ 5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4" name="直線コネクタ 5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55" name="フリーフォーム 5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6" name="フリーフォーム 5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57" name="直線コネクタ 5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58" name="直線コネクタ 5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editAs="absolute">
    <xdr:from>
      <xdr:col>45</xdr:col>
      <xdr:colOff>20411</xdr:colOff>
      <xdr:row>36</xdr:row>
      <xdr:rowOff>13607</xdr:rowOff>
    </xdr:from>
    <xdr:to>
      <xdr:col>48</xdr:col>
      <xdr:colOff>115138</xdr:colOff>
      <xdr:row>40</xdr:row>
      <xdr:rowOff>68558</xdr:rowOff>
    </xdr:to>
    <xdr:sp macro="" textlink="">
      <xdr:nvSpPr>
        <xdr:cNvPr id="69" name="テキスト ボックス 68"/>
        <xdr:cNvSpPr txBox="1"/>
      </xdr:nvSpPr>
      <xdr:spPr>
        <a:xfrm>
          <a:off x="6388554" y="6653893"/>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計算式の設定上、各人の⑬の控除額は小数点以下の端数を切り捨てしているため、非課税金額の合計が数円合わないことがあります。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合計を合わせたい場合には、⑬欄の計算式を補正して、調整してください。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68035</xdr:colOff>
      <xdr:row>40</xdr:row>
      <xdr:rowOff>74839</xdr:rowOff>
    </xdr:from>
    <xdr:to>
      <xdr:col>47</xdr:col>
      <xdr:colOff>74839</xdr:colOff>
      <xdr:row>41</xdr:row>
      <xdr:rowOff>23550</xdr:rowOff>
    </xdr:to>
    <xdr:sp macro="" textlink="">
      <xdr:nvSpPr>
        <xdr:cNvPr id="70" name="テキスト ボックス 69"/>
        <xdr:cNvSpPr txBox="1"/>
      </xdr:nvSpPr>
      <xdr:spPr>
        <a:xfrm>
          <a:off x="6340928" y="7810500"/>
          <a:ext cx="1374322"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（⑬欄）</a:t>
          </a:r>
        </a:p>
      </xdr:txBody>
    </xdr:sp>
    <xdr:clientData/>
  </xdr:twoCellAnchor>
  <xdr:oneCellAnchor>
    <xdr:from>
      <xdr:col>19</xdr:col>
      <xdr:colOff>43962</xdr:colOff>
      <xdr:row>23</xdr:row>
      <xdr:rowOff>7326</xdr:rowOff>
    </xdr:from>
    <xdr:ext cx="2270237" cy="992579"/>
    <xdr:sp macro="" textlink="">
      <xdr:nvSpPr>
        <xdr:cNvPr id="42" name="正方形/長方形 41"/>
        <xdr:cNvSpPr/>
      </xdr:nvSpPr>
      <xdr:spPr>
        <a:xfrm>
          <a:off x="2124808" y="359019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19</xdr:col>
      <xdr:colOff>58616</xdr:colOff>
      <xdr:row>73</xdr:row>
      <xdr:rowOff>124558</xdr:rowOff>
    </xdr:from>
    <xdr:ext cx="2270237" cy="992579"/>
    <xdr:sp macro="" textlink="">
      <xdr:nvSpPr>
        <xdr:cNvPr id="43" name="正方形/長方形 42"/>
        <xdr:cNvSpPr/>
      </xdr:nvSpPr>
      <xdr:spPr>
        <a:xfrm>
          <a:off x="2139462" y="129466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3" name="Text Box 93"/>
        <xdr:cNvSpPr txBox="1">
          <a:spLocks noChangeArrowheads="1"/>
        </xdr:cNvSpPr>
      </xdr:nvSpPr>
      <xdr:spPr bwMode="auto">
        <a:xfrm>
          <a:off x="3860800" y="525780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31</xdr:col>
      <xdr:colOff>36634</xdr:colOff>
      <xdr:row>39</xdr:row>
      <xdr:rowOff>183173</xdr:rowOff>
    </xdr:from>
    <xdr:to>
      <xdr:col>36</xdr:col>
      <xdr:colOff>351692</xdr:colOff>
      <xdr:row>43</xdr:row>
      <xdr:rowOff>43960</xdr:rowOff>
    </xdr:to>
    <xdr:sp macro="" textlink="">
      <xdr:nvSpPr>
        <xdr:cNvPr id="13" name="テキスト ボックス 12"/>
        <xdr:cNvSpPr txBox="1"/>
      </xdr:nvSpPr>
      <xdr:spPr>
        <a:xfrm>
          <a:off x="6249865" y="7202365"/>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欄の</a:t>
          </a:r>
          <a:r>
            <a:rPr kumimoji="1" lang="ja-JP" altLang="en-US" sz="800">
              <a:latin typeface="ＭＳ ゴシック" panose="020B0609070205080204" pitchFamily="49" charset="-128"/>
              <a:ea typeface="ＭＳ ゴシック" panose="020B0609070205080204" pitchFamily="49" charset="-128"/>
            </a:rPr>
            <a:t>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28</xdr:col>
      <xdr:colOff>7327</xdr:colOff>
      <xdr:row>46</xdr:row>
      <xdr:rowOff>0</xdr:rowOff>
    </xdr:to>
    <xdr:grpSp>
      <xdr:nvGrpSpPr>
        <xdr:cNvPr id="2" name="グループ化 1"/>
        <xdr:cNvGrpSpPr/>
      </xdr:nvGrpSpPr>
      <xdr:grpSpPr>
        <a:xfrm>
          <a:off x="87923" y="65942"/>
          <a:ext cx="5824904" cy="8616462"/>
          <a:chOff x="87923" y="65942"/>
          <a:chExt cx="5824904" cy="8616462"/>
        </a:xfrm>
      </xdr:grpSpPr>
      <xdr:cxnSp macro="">
        <xdr:nvCxnSpPr>
          <xdr:cNvPr id="14" name="直線コネクタ 13"/>
          <xdr:cNvCxnSpPr/>
        </xdr:nvCxnSpPr>
        <xdr:spPr bwMode="auto">
          <a:xfrm flipH="1">
            <a:off x="278423" y="402981"/>
            <a:ext cx="339969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3810000" y="65942"/>
            <a:ext cx="19738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3678115" y="145561"/>
            <a:ext cx="0" cy="25742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3678116" y="65942"/>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31</xdr:col>
      <xdr:colOff>95249</xdr:colOff>
      <xdr:row>43</xdr:row>
      <xdr:rowOff>21981</xdr:rowOff>
    </xdr:from>
    <xdr:to>
      <xdr:col>36</xdr:col>
      <xdr:colOff>102577</xdr:colOff>
      <xdr:row>44</xdr:row>
      <xdr:rowOff>73269</xdr:rowOff>
    </xdr:to>
    <xdr:sp macro="" textlink="">
      <xdr:nvSpPr>
        <xdr:cNvPr id="4" name="テキスト ボックス 3"/>
        <xdr:cNvSpPr txBox="1"/>
      </xdr:nvSpPr>
      <xdr:spPr>
        <a:xfrm>
          <a:off x="6308480" y="8330712"/>
          <a:ext cx="1685193"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（②欄）</a:t>
          </a:r>
        </a:p>
      </xdr:txBody>
    </xdr:sp>
    <xdr:clientData/>
  </xdr:twoCellAnchor>
  <xdr:oneCellAnchor>
    <xdr:from>
      <xdr:col>5</xdr:col>
      <xdr:colOff>161192</xdr:colOff>
      <xdr:row>17</xdr:row>
      <xdr:rowOff>80596</xdr:rowOff>
    </xdr:from>
    <xdr:ext cx="2270237" cy="992579"/>
    <xdr:sp macro="" textlink="">
      <xdr:nvSpPr>
        <xdr:cNvPr id="17" name="正方形/長方形 16"/>
        <xdr:cNvSpPr/>
      </xdr:nvSpPr>
      <xdr:spPr>
        <a:xfrm>
          <a:off x="1919654" y="353157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2" name="Text Box 93"/>
        <xdr:cNvSpPr txBox="1">
          <a:spLocks noChangeArrowheads="1"/>
        </xdr:cNvSpPr>
      </xdr:nvSpPr>
      <xdr:spPr bwMode="auto">
        <a:xfrm>
          <a:off x="3873500" y="509905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30</xdr:col>
      <xdr:colOff>36634</xdr:colOff>
      <xdr:row>39</xdr:row>
      <xdr:rowOff>168519</xdr:rowOff>
    </xdr:from>
    <xdr:to>
      <xdr:col>35</xdr:col>
      <xdr:colOff>307731</xdr:colOff>
      <xdr:row>43</xdr:row>
      <xdr:rowOff>29307</xdr:rowOff>
    </xdr:to>
    <xdr:sp macro="" textlink="">
      <xdr:nvSpPr>
        <xdr:cNvPr id="3" name="テキスト ボックス 2"/>
        <xdr:cNvSpPr txBox="1"/>
      </xdr:nvSpPr>
      <xdr:spPr>
        <a:xfrm>
          <a:off x="6462346" y="7151077"/>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合計を合わせたい場合には、②欄の計算式を補正して、調整してください。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27</xdr:col>
      <xdr:colOff>7327</xdr:colOff>
      <xdr:row>46</xdr:row>
      <xdr:rowOff>0</xdr:rowOff>
    </xdr:to>
    <xdr:grpSp>
      <xdr:nvGrpSpPr>
        <xdr:cNvPr id="4" name="グループ化 3"/>
        <xdr:cNvGrpSpPr/>
      </xdr:nvGrpSpPr>
      <xdr:grpSpPr>
        <a:xfrm>
          <a:off x="87923" y="65942"/>
          <a:ext cx="6015404" cy="8579827"/>
          <a:chOff x="87923" y="65942"/>
          <a:chExt cx="5824904" cy="8616462"/>
        </a:xfrm>
      </xdr:grpSpPr>
      <xdr:cxnSp macro="">
        <xdr:nvCxnSpPr>
          <xdr:cNvPr id="5" name="直線コネクタ 4"/>
          <xdr:cNvCxnSpPr/>
        </xdr:nvCxnSpPr>
        <xdr:spPr bwMode="auto">
          <a:xfrm flipH="1" flipV="1">
            <a:off x="278423" y="402982"/>
            <a:ext cx="3505937" cy="143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a:endCxn id="9" idx="0"/>
          </xdr:cNvCxnSpPr>
        </xdr:nvCxnSpPr>
        <xdr:spPr bwMode="auto">
          <a:xfrm flipH="1">
            <a:off x="3938226" y="66537"/>
            <a:ext cx="1865918" cy="82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V="1">
            <a:off x="3784701" y="213106"/>
            <a:ext cx="0" cy="19131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3784360" y="73895"/>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102576</xdr:colOff>
      <xdr:row>43</xdr:row>
      <xdr:rowOff>0</xdr:rowOff>
    </xdr:from>
    <xdr:to>
      <xdr:col>34</xdr:col>
      <xdr:colOff>417635</xdr:colOff>
      <xdr:row>44</xdr:row>
      <xdr:rowOff>51288</xdr:rowOff>
    </xdr:to>
    <xdr:sp macro="" textlink="">
      <xdr:nvSpPr>
        <xdr:cNvPr id="16" name="テキスト ボックス 15"/>
        <xdr:cNvSpPr txBox="1"/>
      </xdr:nvSpPr>
      <xdr:spPr>
        <a:xfrm>
          <a:off x="6528288" y="8272096"/>
          <a:ext cx="1582616"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計算式の補正の例 </a:t>
          </a: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a:t>
          </a:r>
          <a:endParaRPr lang="ja-JP" altLang="ja-JP" sz="800">
            <a:effectLst/>
          </a:endParaRPr>
        </a:p>
        <a:p>
          <a:endParaRPr kumimoji="1" lang="ja-JP" altLang="en-US" sz="800"/>
        </a:p>
      </xdr:txBody>
    </xdr:sp>
    <xdr:clientData/>
  </xdr:twoCellAnchor>
  <xdr:oneCellAnchor>
    <xdr:from>
      <xdr:col>7</xdr:col>
      <xdr:colOff>102577</xdr:colOff>
      <xdr:row>16</xdr:row>
      <xdr:rowOff>109903</xdr:rowOff>
    </xdr:from>
    <xdr:ext cx="2270237" cy="992579"/>
    <xdr:sp macro="" textlink="">
      <xdr:nvSpPr>
        <xdr:cNvPr id="17" name="正方形/長方形 16"/>
        <xdr:cNvSpPr/>
      </xdr:nvSpPr>
      <xdr:spPr>
        <a:xfrm>
          <a:off x="2095500" y="345830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xdr:colOff>
      <xdr:row>9</xdr:row>
      <xdr:rowOff>0</xdr:rowOff>
    </xdr:from>
    <xdr:to>
      <xdr:col>31</xdr:col>
      <xdr:colOff>0</xdr:colOff>
      <xdr:row>9</xdr:row>
      <xdr:rowOff>0</xdr:rowOff>
    </xdr:to>
    <xdr:cxnSp macro="">
      <xdr:nvCxnSpPr>
        <xdr:cNvPr id="18" name="直線コネクタ 17"/>
        <xdr:cNvCxnSpPr/>
      </xdr:nvCxnSpPr>
      <xdr:spPr bwMode="auto">
        <a:xfrm flipH="1">
          <a:off x="278424" y="1729154"/>
          <a:ext cx="6960576"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9</xdr:row>
      <xdr:rowOff>0</xdr:rowOff>
    </xdr:from>
    <xdr:to>
      <xdr:col>26</xdr:col>
      <xdr:colOff>0</xdr:colOff>
      <xdr:row>42</xdr:row>
      <xdr:rowOff>0</xdr:rowOff>
    </xdr:to>
    <xdr:cxnSp macro="">
      <xdr:nvCxnSpPr>
        <xdr:cNvPr id="25" name="直線コネクタ 12"/>
        <xdr:cNvCxnSpPr>
          <a:cxnSpLocks noChangeShapeType="1"/>
        </xdr:cNvCxnSpPr>
      </xdr:nvCxnSpPr>
      <xdr:spPr bwMode="auto">
        <a:xfrm flipV="1">
          <a:off x="5253404" y="1545981"/>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42</xdr:row>
      <xdr:rowOff>0</xdr:rowOff>
    </xdr:from>
    <xdr:to>
      <xdr:col>31</xdr:col>
      <xdr:colOff>0</xdr:colOff>
      <xdr:row>42</xdr:row>
      <xdr:rowOff>0</xdr:rowOff>
    </xdr:to>
    <xdr:cxnSp macro="">
      <xdr:nvCxnSpPr>
        <xdr:cNvPr id="27" name="直線コネクタ 10"/>
        <xdr:cNvCxnSpPr>
          <a:cxnSpLocks noChangeShapeType="1"/>
        </xdr:cNvCxnSpPr>
      </xdr:nvCxnSpPr>
      <xdr:spPr bwMode="auto">
        <a:xfrm>
          <a:off x="2586404" y="9290538"/>
          <a:ext cx="4462096"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42</xdr:row>
      <xdr:rowOff>0</xdr:rowOff>
    </xdr:from>
    <xdr:to>
      <xdr:col>6</xdr:col>
      <xdr:colOff>0</xdr:colOff>
      <xdr:row>42</xdr:row>
      <xdr:rowOff>0</xdr:rowOff>
    </xdr:to>
    <xdr:cxnSp macro="">
      <xdr:nvCxnSpPr>
        <xdr:cNvPr id="29" name="直線コネクタ 8"/>
        <xdr:cNvCxnSpPr>
          <a:cxnSpLocks noChangeShapeType="1"/>
        </xdr:cNvCxnSpPr>
      </xdr:nvCxnSpPr>
      <xdr:spPr bwMode="auto">
        <a:xfrm>
          <a:off x="278423" y="929053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2</xdr:row>
      <xdr:rowOff>0</xdr:rowOff>
    </xdr:from>
    <xdr:to>
      <xdr:col>31</xdr:col>
      <xdr:colOff>0</xdr:colOff>
      <xdr:row>49</xdr:row>
      <xdr:rowOff>0</xdr:rowOff>
    </xdr:to>
    <xdr:grpSp>
      <xdr:nvGrpSpPr>
        <xdr:cNvPr id="44" name="グループ化 43"/>
        <xdr:cNvGrpSpPr/>
      </xdr:nvGrpSpPr>
      <xdr:grpSpPr>
        <a:xfrm>
          <a:off x="278422" y="263769"/>
          <a:ext cx="6748097" cy="10177096"/>
          <a:chOff x="278422" y="263769"/>
          <a:chExt cx="6748097" cy="10558096"/>
        </a:xfrm>
      </xdr:grpSpPr>
      <xdr:cxnSp macro="">
        <xdr:nvCxnSpPr>
          <xdr:cNvPr id="2" name="直線コネクタ 1"/>
          <xdr:cNvCxnSpPr>
            <a:stCxn id="4" idx="0"/>
            <a:endCxn id="5"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7" name="直線コネクタ 16"/>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14</xdr:row>
      <xdr:rowOff>2</xdr:rowOff>
    </xdr:from>
    <xdr:to>
      <xdr:col>35</xdr:col>
      <xdr:colOff>506083</xdr:colOff>
      <xdr:row>19</xdr:row>
      <xdr:rowOff>35591</xdr:rowOff>
    </xdr:to>
    <xdr:sp macro="" textlink="">
      <xdr:nvSpPr>
        <xdr:cNvPr id="48" name="左中かっこ 47"/>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468925</xdr:colOff>
      <xdr:row>19</xdr:row>
      <xdr:rowOff>102578</xdr:rowOff>
    </xdr:from>
    <xdr:to>
      <xdr:col>37</xdr:col>
      <xdr:colOff>1049</xdr:colOff>
      <xdr:row>22</xdr:row>
      <xdr:rowOff>131886</xdr:rowOff>
    </xdr:to>
    <xdr:sp macro="" textlink="">
      <xdr:nvSpPr>
        <xdr:cNvPr id="49" name="左中かっこ 48"/>
        <xdr:cNvSpPr/>
      </xdr:nvSpPr>
      <xdr:spPr bwMode="auto">
        <a:xfrm>
          <a:off x="7832483" y="3619501"/>
          <a:ext cx="176893" cy="710712"/>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18</xdr:row>
      <xdr:rowOff>6804</xdr:rowOff>
    </xdr:from>
    <xdr:to>
      <xdr:col>35</xdr:col>
      <xdr:colOff>315057</xdr:colOff>
      <xdr:row>23</xdr:row>
      <xdr:rowOff>80596</xdr:rowOff>
    </xdr:to>
    <xdr:sp macro="" textlink="">
      <xdr:nvSpPr>
        <xdr:cNvPr id="50" name="左中かっこ 49"/>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11</xdr:col>
      <xdr:colOff>87923</xdr:colOff>
      <xdr:row>5</xdr:row>
      <xdr:rowOff>146538</xdr:rowOff>
    </xdr:from>
    <xdr:to>
      <xdr:col>12</xdr:col>
      <xdr:colOff>189453</xdr:colOff>
      <xdr:row>6</xdr:row>
      <xdr:rowOff>189977</xdr:rowOff>
    </xdr:to>
    <xdr:sp macro="" textlink="">
      <xdr:nvSpPr>
        <xdr:cNvPr id="51" name="円/楕円 50"/>
        <xdr:cNvSpPr/>
      </xdr:nvSpPr>
      <xdr:spPr bwMode="auto">
        <a:xfrm>
          <a:off x="3077308" y="945173"/>
          <a:ext cx="204107" cy="19730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53</xdr:col>
      <xdr:colOff>6282</xdr:colOff>
      <xdr:row>12</xdr:row>
      <xdr:rowOff>35064</xdr:rowOff>
    </xdr:from>
    <xdr:to>
      <xdr:col>55</xdr:col>
      <xdr:colOff>271096</xdr:colOff>
      <xdr:row>13</xdr:row>
      <xdr:rowOff>171137</xdr:rowOff>
    </xdr:to>
    <xdr:sp macro="" textlink="">
      <xdr:nvSpPr>
        <xdr:cNvPr id="52" name="大かっこ 51"/>
        <xdr:cNvSpPr/>
      </xdr:nvSpPr>
      <xdr:spPr bwMode="auto">
        <a:xfrm>
          <a:off x="10938051" y="1962045"/>
          <a:ext cx="455314" cy="319246"/>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58</xdr:row>
      <xdr:rowOff>0</xdr:rowOff>
    </xdr:from>
    <xdr:to>
      <xdr:col>31</xdr:col>
      <xdr:colOff>0</xdr:colOff>
      <xdr:row>58</xdr:row>
      <xdr:rowOff>0</xdr:rowOff>
    </xdr:to>
    <xdr:cxnSp macro="">
      <xdr:nvCxnSpPr>
        <xdr:cNvPr id="53" name="直線コネクタ 52"/>
        <xdr:cNvCxnSpPr/>
      </xdr:nvCxnSpPr>
      <xdr:spPr bwMode="auto">
        <a:xfrm flipH="1">
          <a:off x="278424" y="1377462"/>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58</xdr:row>
      <xdr:rowOff>0</xdr:rowOff>
    </xdr:from>
    <xdr:to>
      <xdr:col>26</xdr:col>
      <xdr:colOff>0</xdr:colOff>
      <xdr:row>91</xdr:row>
      <xdr:rowOff>0</xdr:rowOff>
    </xdr:to>
    <xdr:cxnSp macro="">
      <xdr:nvCxnSpPr>
        <xdr:cNvPr id="54" name="直線コネクタ 12"/>
        <xdr:cNvCxnSpPr>
          <a:cxnSpLocks noChangeShapeType="1"/>
        </xdr:cNvCxnSpPr>
      </xdr:nvCxnSpPr>
      <xdr:spPr bwMode="auto">
        <a:xfrm flipV="1">
          <a:off x="5231423" y="1377462"/>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91</xdr:row>
      <xdr:rowOff>0</xdr:rowOff>
    </xdr:from>
    <xdr:to>
      <xdr:col>31</xdr:col>
      <xdr:colOff>0</xdr:colOff>
      <xdr:row>91</xdr:row>
      <xdr:rowOff>0</xdr:rowOff>
    </xdr:to>
    <xdr:cxnSp macro="">
      <xdr:nvCxnSpPr>
        <xdr:cNvPr id="55" name="直線コネクタ 10"/>
        <xdr:cNvCxnSpPr>
          <a:cxnSpLocks noChangeShapeType="1"/>
        </xdr:cNvCxnSpPr>
      </xdr:nvCxnSpPr>
      <xdr:spPr bwMode="auto">
        <a:xfrm>
          <a:off x="2586404" y="9122019"/>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91</xdr:row>
      <xdr:rowOff>0</xdr:rowOff>
    </xdr:from>
    <xdr:to>
      <xdr:col>6</xdr:col>
      <xdr:colOff>0</xdr:colOff>
      <xdr:row>91</xdr:row>
      <xdr:rowOff>0</xdr:rowOff>
    </xdr:to>
    <xdr:cxnSp macro="">
      <xdr:nvCxnSpPr>
        <xdr:cNvPr id="56" name="直線コネクタ 8"/>
        <xdr:cNvCxnSpPr>
          <a:cxnSpLocks noChangeShapeType="1"/>
        </xdr:cNvCxnSpPr>
      </xdr:nvCxnSpPr>
      <xdr:spPr bwMode="auto">
        <a:xfrm>
          <a:off x="278423" y="9122019"/>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51</xdr:row>
      <xdr:rowOff>0</xdr:rowOff>
    </xdr:from>
    <xdr:to>
      <xdr:col>31</xdr:col>
      <xdr:colOff>0</xdr:colOff>
      <xdr:row>98</xdr:row>
      <xdr:rowOff>0</xdr:rowOff>
    </xdr:to>
    <xdr:grpSp>
      <xdr:nvGrpSpPr>
        <xdr:cNvPr id="57" name="グループ化 56"/>
        <xdr:cNvGrpSpPr/>
      </xdr:nvGrpSpPr>
      <xdr:grpSpPr>
        <a:xfrm>
          <a:off x="278422" y="10821865"/>
          <a:ext cx="6748097" cy="10177097"/>
          <a:chOff x="278422" y="263769"/>
          <a:chExt cx="6748097" cy="10558096"/>
        </a:xfrm>
      </xdr:grpSpPr>
      <xdr:cxnSp macro="">
        <xdr:nvCxnSpPr>
          <xdr:cNvPr id="58" name="直線コネクタ 57"/>
          <xdr:cNvCxnSpPr>
            <a:stCxn id="60" idx="0"/>
            <a:endCxn id="6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9" name="直線コネクタ 5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0" name="フリーフォーム 5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1" name="フリーフォーム 6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2" name="直線コネクタ 6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3" name="直線コネクタ 6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4" name="フリーフォーム 6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5" name="直線コネクタ 6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6" name="直線コネクタ 6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7" name="フリーフォーム 6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8" name="フリーフォーム 6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63</xdr:row>
      <xdr:rowOff>2</xdr:rowOff>
    </xdr:from>
    <xdr:to>
      <xdr:col>35</xdr:col>
      <xdr:colOff>506083</xdr:colOff>
      <xdr:row>68</xdr:row>
      <xdr:rowOff>35591</xdr:rowOff>
    </xdr:to>
    <xdr:sp macro="" textlink="">
      <xdr:nvSpPr>
        <xdr:cNvPr id="69" name="左中かっこ 68"/>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63</xdr:row>
      <xdr:rowOff>29308</xdr:rowOff>
    </xdr:from>
    <xdr:to>
      <xdr:col>35</xdr:col>
      <xdr:colOff>242836</xdr:colOff>
      <xdr:row>66</xdr:row>
      <xdr:rowOff>58616</xdr:rowOff>
    </xdr:to>
    <xdr:sp macro="" textlink="">
      <xdr:nvSpPr>
        <xdr:cNvPr id="70" name="左中かっこ 69"/>
        <xdr:cNvSpPr/>
      </xdr:nvSpPr>
      <xdr:spPr bwMode="auto">
        <a:xfrm>
          <a:off x="7429501" y="2322635"/>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67</xdr:row>
      <xdr:rowOff>6804</xdr:rowOff>
    </xdr:from>
    <xdr:to>
      <xdr:col>35</xdr:col>
      <xdr:colOff>315057</xdr:colOff>
      <xdr:row>72</xdr:row>
      <xdr:rowOff>80596</xdr:rowOff>
    </xdr:to>
    <xdr:sp macro="" textlink="">
      <xdr:nvSpPr>
        <xdr:cNvPr id="71" name="左中かっこ 70"/>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107</xdr:row>
      <xdr:rowOff>0</xdr:rowOff>
    </xdr:from>
    <xdr:to>
      <xdr:col>31</xdr:col>
      <xdr:colOff>0</xdr:colOff>
      <xdr:row>107</xdr:row>
      <xdr:rowOff>0</xdr:rowOff>
    </xdr:to>
    <xdr:cxnSp macro="">
      <xdr:nvCxnSpPr>
        <xdr:cNvPr id="74" name="直線コネクタ 73"/>
        <xdr:cNvCxnSpPr/>
      </xdr:nvCxnSpPr>
      <xdr:spPr bwMode="auto">
        <a:xfrm flipH="1">
          <a:off x="278424" y="12316558"/>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107</xdr:row>
      <xdr:rowOff>0</xdr:rowOff>
    </xdr:from>
    <xdr:to>
      <xdr:col>26</xdr:col>
      <xdr:colOff>0</xdr:colOff>
      <xdr:row>140</xdr:row>
      <xdr:rowOff>0</xdr:rowOff>
    </xdr:to>
    <xdr:cxnSp macro="">
      <xdr:nvCxnSpPr>
        <xdr:cNvPr id="75" name="直線コネクタ 12"/>
        <xdr:cNvCxnSpPr>
          <a:cxnSpLocks noChangeShapeType="1"/>
        </xdr:cNvCxnSpPr>
      </xdr:nvCxnSpPr>
      <xdr:spPr bwMode="auto">
        <a:xfrm flipV="1">
          <a:off x="5231423" y="12316558"/>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100</xdr:row>
      <xdr:rowOff>0</xdr:rowOff>
    </xdr:from>
    <xdr:to>
      <xdr:col>31</xdr:col>
      <xdr:colOff>0</xdr:colOff>
      <xdr:row>147</xdr:row>
      <xdr:rowOff>0</xdr:rowOff>
    </xdr:to>
    <xdr:grpSp>
      <xdr:nvGrpSpPr>
        <xdr:cNvPr id="78" name="グループ化 77"/>
        <xdr:cNvGrpSpPr/>
      </xdr:nvGrpSpPr>
      <xdr:grpSpPr>
        <a:xfrm>
          <a:off x="278422" y="21379962"/>
          <a:ext cx="6748097" cy="10177096"/>
          <a:chOff x="278422" y="263769"/>
          <a:chExt cx="6748097" cy="10558096"/>
        </a:xfrm>
      </xdr:grpSpPr>
      <xdr:cxnSp macro="">
        <xdr:nvCxnSpPr>
          <xdr:cNvPr id="79" name="直線コネクタ 78"/>
          <xdr:cNvCxnSpPr>
            <a:stCxn id="81" idx="0"/>
            <a:endCxn id="8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0" name="直線コネクタ 7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1" name="フリーフォーム 8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2" name="フリーフォーム 8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3" name="直線コネクタ 8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4" name="直線コネクタ 8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5" name="フリーフォーム 8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6" name="直線コネクタ 8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7" name="直線コネクタ 8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8" name="フリーフォーム 8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9" name="フリーフォーム 8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112</xdr:row>
      <xdr:rowOff>2</xdr:rowOff>
    </xdr:from>
    <xdr:to>
      <xdr:col>35</xdr:col>
      <xdr:colOff>506083</xdr:colOff>
      <xdr:row>117</xdr:row>
      <xdr:rowOff>35591</xdr:rowOff>
    </xdr:to>
    <xdr:sp macro="" textlink="">
      <xdr:nvSpPr>
        <xdr:cNvPr id="90" name="左中かっこ 89"/>
        <xdr:cNvSpPr/>
      </xdr:nvSpPr>
      <xdr:spPr bwMode="auto">
        <a:xfrm>
          <a:off x="7692748" y="13232425"/>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112</xdr:row>
      <xdr:rowOff>29308</xdr:rowOff>
    </xdr:from>
    <xdr:to>
      <xdr:col>35</xdr:col>
      <xdr:colOff>242836</xdr:colOff>
      <xdr:row>115</xdr:row>
      <xdr:rowOff>58616</xdr:rowOff>
    </xdr:to>
    <xdr:sp macro="" textlink="">
      <xdr:nvSpPr>
        <xdr:cNvPr id="91" name="左中かっこ 90"/>
        <xdr:cNvSpPr/>
      </xdr:nvSpPr>
      <xdr:spPr bwMode="auto">
        <a:xfrm>
          <a:off x="7429501" y="13261731"/>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116</xdr:row>
      <xdr:rowOff>6804</xdr:rowOff>
    </xdr:from>
    <xdr:to>
      <xdr:col>35</xdr:col>
      <xdr:colOff>315057</xdr:colOff>
      <xdr:row>121</xdr:row>
      <xdr:rowOff>80596</xdr:rowOff>
    </xdr:to>
    <xdr:sp macro="" textlink="">
      <xdr:nvSpPr>
        <xdr:cNvPr id="92" name="左中かっこ 91"/>
        <xdr:cNvSpPr/>
      </xdr:nvSpPr>
      <xdr:spPr bwMode="auto">
        <a:xfrm flipH="1">
          <a:off x="7533646" y="13971919"/>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156</xdr:row>
      <xdr:rowOff>0</xdr:rowOff>
    </xdr:from>
    <xdr:to>
      <xdr:col>31</xdr:col>
      <xdr:colOff>0</xdr:colOff>
      <xdr:row>156</xdr:row>
      <xdr:rowOff>0</xdr:rowOff>
    </xdr:to>
    <xdr:cxnSp macro="">
      <xdr:nvCxnSpPr>
        <xdr:cNvPr id="94" name="直線コネクタ 93"/>
        <xdr:cNvCxnSpPr/>
      </xdr:nvCxnSpPr>
      <xdr:spPr bwMode="auto">
        <a:xfrm flipH="1">
          <a:off x="278424" y="23255654"/>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156</xdr:row>
      <xdr:rowOff>0</xdr:rowOff>
    </xdr:from>
    <xdr:to>
      <xdr:col>26</xdr:col>
      <xdr:colOff>0</xdr:colOff>
      <xdr:row>189</xdr:row>
      <xdr:rowOff>0</xdr:rowOff>
    </xdr:to>
    <xdr:cxnSp macro="">
      <xdr:nvCxnSpPr>
        <xdr:cNvPr id="95" name="直線コネクタ 12"/>
        <xdr:cNvCxnSpPr>
          <a:cxnSpLocks noChangeShapeType="1"/>
        </xdr:cNvCxnSpPr>
      </xdr:nvCxnSpPr>
      <xdr:spPr bwMode="auto">
        <a:xfrm flipV="1">
          <a:off x="5231423" y="23255654"/>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149</xdr:row>
      <xdr:rowOff>0</xdr:rowOff>
    </xdr:from>
    <xdr:to>
      <xdr:col>31</xdr:col>
      <xdr:colOff>0</xdr:colOff>
      <xdr:row>196</xdr:row>
      <xdr:rowOff>0</xdr:rowOff>
    </xdr:to>
    <xdr:grpSp>
      <xdr:nvGrpSpPr>
        <xdr:cNvPr id="98" name="グループ化 97"/>
        <xdr:cNvGrpSpPr/>
      </xdr:nvGrpSpPr>
      <xdr:grpSpPr>
        <a:xfrm>
          <a:off x="278422" y="31938058"/>
          <a:ext cx="6748097" cy="10177096"/>
          <a:chOff x="278422" y="263769"/>
          <a:chExt cx="6748097" cy="10558096"/>
        </a:xfrm>
      </xdr:grpSpPr>
      <xdr:cxnSp macro="">
        <xdr:nvCxnSpPr>
          <xdr:cNvPr id="99" name="直線コネクタ 98"/>
          <xdr:cNvCxnSpPr>
            <a:stCxn id="101" idx="0"/>
            <a:endCxn id="10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0" name="直線コネクタ 9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1" name="フリーフォーム 10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2" name="フリーフォーム 10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3" name="直線コネクタ 10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4" name="直線コネクタ 10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5" name="フリーフォーム 10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6" name="直線コネクタ 10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7" name="直線コネクタ 10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8" name="フリーフォーム 10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9" name="フリーフォーム 10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161</xdr:row>
      <xdr:rowOff>2</xdr:rowOff>
    </xdr:from>
    <xdr:to>
      <xdr:col>35</xdr:col>
      <xdr:colOff>506083</xdr:colOff>
      <xdr:row>166</xdr:row>
      <xdr:rowOff>35591</xdr:rowOff>
    </xdr:to>
    <xdr:sp macro="" textlink="">
      <xdr:nvSpPr>
        <xdr:cNvPr id="110" name="左中かっこ 109"/>
        <xdr:cNvSpPr/>
      </xdr:nvSpPr>
      <xdr:spPr bwMode="auto">
        <a:xfrm>
          <a:off x="7692748" y="24171521"/>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161</xdr:row>
      <xdr:rowOff>29308</xdr:rowOff>
    </xdr:from>
    <xdr:to>
      <xdr:col>35</xdr:col>
      <xdr:colOff>242836</xdr:colOff>
      <xdr:row>164</xdr:row>
      <xdr:rowOff>58616</xdr:rowOff>
    </xdr:to>
    <xdr:sp macro="" textlink="">
      <xdr:nvSpPr>
        <xdr:cNvPr id="111" name="左中かっこ 110"/>
        <xdr:cNvSpPr/>
      </xdr:nvSpPr>
      <xdr:spPr bwMode="auto">
        <a:xfrm>
          <a:off x="7429501" y="24200827"/>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165</xdr:row>
      <xdr:rowOff>6804</xdr:rowOff>
    </xdr:from>
    <xdr:to>
      <xdr:col>35</xdr:col>
      <xdr:colOff>315057</xdr:colOff>
      <xdr:row>170</xdr:row>
      <xdr:rowOff>80596</xdr:rowOff>
    </xdr:to>
    <xdr:sp macro="" textlink="">
      <xdr:nvSpPr>
        <xdr:cNvPr id="112" name="左中かっこ 111"/>
        <xdr:cNvSpPr/>
      </xdr:nvSpPr>
      <xdr:spPr bwMode="auto">
        <a:xfrm flipH="1">
          <a:off x="7533646" y="24911016"/>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205</xdr:row>
      <xdr:rowOff>0</xdr:rowOff>
    </xdr:from>
    <xdr:to>
      <xdr:col>31</xdr:col>
      <xdr:colOff>0</xdr:colOff>
      <xdr:row>205</xdr:row>
      <xdr:rowOff>0</xdr:rowOff>
    </xdr:to>
    <xdr:cxnSp macro="">
      <xdr:nvCxnSpPr>
        <xdr:cNvPr id="113" name="直線コネクタ 112"/>
        <xdr:cNvCxnSpPr/>
      </xdr:nvCxnSpPr>
      <xdr:spPr bwMode="auto">
        <a:xfrm flipH="1">
          <a:off x="278424" y="34194750"/>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205</xdr:row>
      <xdr:rowOff>0</xdr:rowOff>
    </xdr:from>
    <xdr:to>
      <xdr:col>26</xdr:col>
      <xdr:colOff>0</xdr:colOff>
      <xdr:row>238</xdr:row>
      <xdr:rowOff>0</xdr:rowOff>
    </xdr:to>
    <xdr:cxnSp macro="">
      <xdr:nvCxnSpPr>
        <xdr:cNvPr id="114" name="直線コネクタ 12"/>
        <xdr:cNvCxnSpPr>
          <a:cxnSpLocks noChangeShapeType="1"/>
        </xdr:cNvCxnSpPr>
      </xdr:nvCxnSpPr>
      <xdr:spPr bwMode="auto">
        <a:xfrm flipV="1">
          <a:off x="5231423" y="34194750"/>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238</xdr:row>
      <xdr:rowOff>0</xdr:rowOff>
    </xdr:from>
    <xdr:to>
      <xdr:col>31</xdr:col>
      <xdr:colOff>0</xdr:colOff>
      <xdr:row>238</xdr:row>
      <xdr:rowOff>0</xdr:rowOff>
    </xdr:to>
    <xdr:cxnSp macro="">
      <xdr:nvCxnSpPr>
        <xdr:cNvPr id="115" name="直線コネクタ 10"/>
        <xdr:cNvCxnSpPr>
          <a:cxnSpLocks noChangeShapeType="1"/>
        </xdr:cNvCxnSpPr>
      </xdr:nvCxnSpPr>
      <xdr:spPr bwMode="auto">
        <a:xfrm>
          <a:off x="2586404" y="41939307"/>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238</xdr:row>
      <xdr:rowOff>0</xdr:rowOff>
    </xdr:from>
    <xdr:to>
      <xdr:col>6</xdr:col>
      <xdr:colOff>0</xdr:colOff>
      <xdr:row>238</xdr:row>
      <xdr:rowOff>0</xdr:rowOff>
    </xdr:to>
    <xdr:cxnSp macro="">
      <xdr:nvCxnSpPr>
        <xdr:cNvPr id="116" name="直線コネクタ 8"/>
        <xdr:cNvCxnSpPr>
          <a:cxnSpLocks noChangeShapeType="1"/>
        </xdr:cNvCxnSpPr>
      </xdr:nvCxnSpPr>
      <xdr:spPr bwMode="auto">
        <a:xfrm>
          <a:off x="278423" y="41939307"/>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198</xdr:row>
      <xdr:rowOff>0</xdr:rowOff>
    </xdr:from>
    <xdr:to>
      <xdr:col>31</xdr:col>
      <xdr:colOff>0</xdr:colOff>
      <xdr:row>245</xdr:row>
      <xdr:rowOff>0</xdr:rowOff>
    </xdr:to>
    <xdr:grpSp>
      <xdr:nvGrpSpPr>
        <xdr:cNvPr id="117" name="グループ化 116"/>
        <xdr:cNvGrpSpPr/>
      </xdr:nvGrpSpPr>
      <xdr:grpSpPr>
        <a:xfrm>
          <a:off x="278422" y="42496154"/>
          <a:ext cx="6748097" cy="10177096"/>
          <a:chOff x="278422" y="263769"/>
          <a:chExt cx="6748097" cy="10558096"/>
        </a:xfrm>
      </xdr:grpSpPr>
      <xdr:cxnSp macro="">
        <xdr:nvCxnSpPr>
          <xdr:cNvPr id="118" name="直線コネクタ 117"/>
          <xdr:cNvCxnSpPr>
            <a:stCxn id="120" idx="0"/>
            <a:endCxn id="12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9" name="直線コネクタ 11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0" name="フリーフォーム 11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1" name="フリーフォーム 12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2" name="直線コネクタ 12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3" name="直線コネクタ 12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4" name="フリーフォーム 12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5" name="直線コネクタ 12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6" name="直線コネクタ 12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7" name="フリーフォーム 12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8" name="フリーフォーム 12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210</xdr:row>
      <xdr:rowOff>2</xdr:rowOff>
    </xdr:from>
    <xdr:to>
      <xdr:col>35</xdr:col>
      <xdr:colOff>506083</xdr:colOff>
      <xdr:row>215</xdr:row>
      <xdr:rowOff>35591</xdr:rowOff>
    </xdr:to>
    <xdr:sp macro="" textlink="">
      <xdr:nvSpPr>
        <xdr:cNvPr id="129" name="左中かっこ 128"/>
        <xdr:cNvSpPr/>
      </xdr:nvSpPr>
      <xdr:spPr bwMode="auto">
        <a:xfrm>
          <a:off x="7692748" y="35110617"/>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210</xdr:row>
      <xdr:rowOff>29308</xdr:rowOff>
    </xdr:from>
    <xdr:to>
      <xdr:col>35</xdr:col>
      <xdr:colOff>242836</xdr:colOff>
      <xdr:row>213</xdr:row>
      <xdr:rowOff>58616</xdr:rowOff>
    </xdr:to>
    <xdr:sp macro="" textlink="">
      <xdr:nvSpPr>
        <xdr:cNvPr id="130" name="左中かっこ 129"/>
        <xdr:cNvSpPr/>
      </xdr:nvSpPr>
      <xdr:spPr bwMode="auto">
        <a:xfrm>
          <a:off x="7429501" y="35139923"/>
          <a:ext cx="176893" cy="578828"/>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214</xdr:row>
      <xdr:rowOff>6804</xdr:rowOff>
    </xdr:from>
    <xdr:to>
      <xdr:col>35</xdr:col>
      <xdr:colOff>315057</xdr:colOff>
      <xdr:row>219</xdr:row>
      <xdr:rowOff>80596</xdr:rowOff>
    </xdr:to>
    <xdr:sp macro="" textlink="">
      <xdr:nvSpPr>
        <xdr:cNvPr id="131" name="左中かっこ 130"/>
        <xdr:cNvSpPr/>
      </xdr:nvSpPr>
      <xdr:spPr bwMode="auto">
        <a:xfrm flipH="1">
          <a:off x="7533646" y="35850112"/>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oneCell">
    <xdr:from>
      <xdr:col>44</xdr:col>
      <xdr:colOff>95250</xdr:colOff>
      <xdr:row>35</xdr:row>
      <xdr:rowOff>95252</xdr:rowOff>
    </xdr:from>
    <xdr:to>
      <xdr:col>52</xdr:col>
      <xdr:colOff>29308</xdr:colOff>
      <xdr:row>45</xdr:row>
      <xdr:rowOff>295805</xdr:rowOff>
    </xdr:to>
    <xdr:pic>
      <xdr:nvPicPr>
        <xdr:cNvPr id="6"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73712" y="7246329"/>
          <a:ext cx="1428750" cy="2735668"/>
        </a:xfrm>
        <a:prstGeom prst="rect">
          <a:avLst/>
        </a:prstGeom>
      </xdr:spPr>
    </xdr:pic>
    <xdr:clientData/>
  </xdr:twoCellAnchor>
  <xdr:twoCellAnchor editAs="oneCell">
    <xdr:from>
      <xdr:col>55</xdr:col>
      <xdr:colOff>242590</xdr:colOff>
      <xdr:row>49</xdr:row>
      <xdr:rowOff>87925</xdr:rowOff>
    </xdr:from>
    <xdr:to>
      <xdr:col>60</xdr:col>
      <xdr:colOff>417639</xdr:colOff>
      <xdr:row>64</xdr:row>
      <xdr:rowOff>174071</xdr:rowOff>
    </xdr:to>
    <xdr:pic>
      <xdr:nvPicPr>
        <xdr:cNvPr id="7" name="図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64859" y="10528790"/>
          <a:ext cx="2658876" cy="2811762"/>
        </a:xfrm>
        <a:prstGeom prst="rect">
          <a:avLst/>
        </a:prstGeom>
      </xdr:spPr>
    </xdr:pic>
    <xdr:clientData/>
  </xdr:twoCellAnchor>
  <xdr:twoCellAnchor>
    <xdr:from>
      <xdr:col>38</xdr:col>
      <xdr:colOff>205153</xdr:colOff>
      <xdr:row>0</xdr:row>
      <xdr:rowOff>65943</xdr:rowOff>
    </xdr:from>
    <xdr:to>
      <xdr:col>55</xdr:col>
      <xdr:colOff>175846</xdr:colOff>
      <xdr:row>3</xdr:row>
      <xdr:rowOff>124559</xdr:rowOff>
    </xdr:to>
    <xdr:sp macro="" textlink="">
      <xdr:nvSpPr>
        <xdr:cNvPr id="8" name="テキスト ボックス 7"/>
        <xdr:cNvSpPr txBox="1"/>
      </xdr:nvSpPr>
      <xdr:spPr>
        <a:xfrm>
          <a:off x="8433288" y="65943"/>
          <a:ext cx="2864827" cy="490904"/>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遺産の分割状況の区分の１、２、３へのマルは自動表示機能等はありませんので、変更する場合は、シートの保護を解除して、マルの図形を移動することにより対応します</a:t>
          </a:r>
        </a:p>
      </xdr:txBody>
    </xdr:sp>
    <xdr:clientData/>
  </xdr:twoCellAnchor>
  <xdr:twoCellAnchor>
    <xdr:from>
      <xdr:col>35</xdr:col>
      <xdr:colOff>402982</xdr:colOff>
      <xdr:row>23</xdr:row>
      <xdr:rowOff>14655</xdr:rowOff>
    </xdr:from>
    <xdr:to>
      <xdr:col>36</xdr:col>
      <xdr:colOff>1048</xdr:colOff>
      <xdr:row>26</xdr:row>
      <xdr:rowOff>43963</xdr:rowOff>
    </xdr:to>
    <xdr:sp macro="" textlink="">
      <xdr:nvSpPr>
        <xdr:cNvPr id="134" name="左中かっこ 133"/>
        <xdr:cNvSpPr/>
      </xdr:nvSpPr>
      <xdr:spPr bwMode="auto">
        <a:xfrm>
          <a:off x="7766540" y="4440117"/>
          <a:ext cx="176893" cy="710711"/>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57</xdr:col>
      <xdr:colOff>36634</xdr:colOff>
      <xdr:row>0</xdr:row>
      <xdr:rowOff>65943</xdr:rowOff>
    </xdr:from>
    <xdr:to>
      <xdr:col>61</xdr:col>
      <xdr:colOff>146538</xdr:colOff>
      <xdr:row>5</xdr:row>
      <xdr:rowOff>0</xdr:rowOff>
    </xdr:to>
    <xdr:sp macro="" textlink="">
      <xdr:nvSpPr>
        <xdr:cNvPr id="135" name="テキスト ボックス 134"/>
        <xdr:cNvSpPr txBox="1"/>
      </xdr:nvSpPr>
      <xdr:spPr>
        <a:xfrm>
          <a:off x="11576538" y="65943"/>
          <a:ext cx="2864827" cy="732692"/>
        </a:xfrm>
        <a:prstGeom prst="rect">
          <a:avLst/>
        </a:prstGeom>
        <a:solidFill>
          <a:srgbClr val="FFCC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一部表記のしかたが、国税庁の「相続税の申告のしかた」の記載例と異なります。</a:t>
          </a:r>
          <a:endParaRPr kumimoji="1" lang="en-US" altLang="ja-JP" sz="750"/>
        </a:p>
        <a:p>
          <a:r>
            <a:rPr kumimoji="1" lang="ja-JP" altLang="en-US" sz="750"/>
            <a:t>字の大きさ（ポイント）や、小数点以下の桁数の表示などについては</a:t>
          </a:r>
          <a:endParaRPr kumimoji="1" lang="en-US" altLang="ja-JP" sz="750"/>
        </a:p>
        <a:p>
          <a:r>
            <a:rPr kumimoji="1" lang="ja-JP" altLang="en-US" sz="750"/>
            <a:t>シートの保護を解除して適宜補正してください。また、小計や合計等の数式についても適宜挿入して使用してください。</a:t>
          </a:r>
        </a:p>
      </xdr:txBody>
    </xdr:sp>
    <xdr:clientData/>
  </xdr:twoCellAnchor>
  <xdr:twoCellAnchor>
    <xdr:from>
      <xdr:col>10</xdr:col>
      <xdr:colOff>0</xdr:colOff>
      <xdr:row>140</xdr:row>
      <xdr:rowOff>0</xdr:rowOff>
    </xdr:from>
    <xdr:to>
      <xdr:col>31</xdr:col>
      <xdr:colOff>0</xdr:colOff>
      <xdr:row>140</xdr:row>
      <xdr:rowOff>0</xdr:rowOff>
    </xdr:to>
    <xdr:cxnSp macro="">
      <xdr:nvCxnSpPr>
        <xdr:cNvPr id="137" name="直線コネクタ 10"/>
        <xdr:cNvCxnSpPr>
          <a:cxnSpLocks noChangeShapeType="1"/>
        </xdr:cNvCxnSpPr>
      </xdr:nvCxnSpPr>
      <xdr:spPr bwMode="auto">
        <a:xfrm>
          <a:off x="2586404" y="29857212"/>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189</xdr:row>
      <xdr:rowOff>0</xdr:rowOff>
    </xdr:from>
    <xdr:to>
      <xdr:col>31</xdr:col>
      <xdr:colOff>0</xdr:colOff>
      <xdr:row>189</xdr:row>
      <xdr:rowOff>0</xdr:rowOff>
    </xdr:to>
    <xdr:cxnSp macro="">
      <xdr:nvCxnSpPr>
        <xdr:cNvPr id="138" name="直線コネクタ 10"/>
        <xdr:cNvCxnSpPr>
          <a:cxnSpLocks noChangeShapeType="1"/>
        </xdr:cNvCxnSpPr>
      </xdr:nvCxnSpPr>
      <xdr:spPr bwMode="auto">
        <a:xfrm>
          <a:off x="2586404" y="40415308"/>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189</xdr:row>
      <xdr:rowOff>0</xdr:rowOff>
    </xdr:from>
    <xdr:to>
      <xdr:col>6</xdr:col>
      <xdr:colOff>0</xdr:colOff>
      <xdr:row>189</xdr:row>
      <xdr:rowOff>0</xdr:rowOff>
    </xdr:to>
    <xdr:cxnSp macro="">
      <xdr:nvCxnSpPr>
        <xdr:cNvPr id="140" name="直線コネクタ 8"/>
        <xdr:cNvCxnSpPr>
          <a:cxnSpLocks noChangeShapeType="1"/>
        </xdr:cNvCxnSpPr>
      </xdr:nvCxnSpPr>
      <xdr:spPr bwMode="auto">
        <a:xfrm>
          <a:off x="278423" y="4041530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140</xdr:row>
      <xdr:rowOff>0</xdr:rowOff>
    </xdr:from>
    <xdr:to>
      <xdr:col>6</xdr:col>
      <xdr:colOff>0</xdr:colOff>
      <xdr:row>140</xdr:row>
      <xdr:rowOff>0</xdr:rowOff>
    </xdr:to>
    <xdr:cxnSp macro="">
      <xdr:nvCxnSpPr>
        <xdr:cNvPr id="141" name="直線コネクタ 8"/>
        <xdr:cNvCxnSpPr>
          <a:cxnSpLocks noChangeShapeType="1"/>
        </xdr:cNvCxnSpPr>
      </xdr:nvCxnSpPr>
      <xdr:spPr bwMode="auto">
        <a:xfrm>
          <a:off x="278423" y="29857212"/>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10</xdr:col>
      <xdr:colOff>14653</xdr:colOff>
      <xdr:row>24</xdr:row>
      <xdr:rowOff>117231</xdr:rowOff>
    </xdr:from>
    <xdr:ext cx="2270237" cy="992579"/>
    <xdr:sp macro="" textlink="">
      <xdr:nvSpPr>
        <xdr:cNvPr id="132" name="正方形/長方形 131"/>
        <xdr:cNvSpPr/>
      </xdr:nvSpPr>
      <xdr:spPr>
        <a:xfrm>
          <a:off x="2601057" y="476982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43961</xdr:colOff>
      <xdr:row>73</xdr:row>
      <xdr:rowOff>43962</xdr:rowOff>
    </xdr:from>
    <xdr:ext cx="2270237" cy="992579"/>
    <xdr:sp macro="" textlink="">
      <xdr:nvSpPr>
        <xdr:cNvPr id="133" name="正方形/長方形 132"/>
        <xdr:cNvSpPr/>
      </xdr:nvSpPr>
      <xdr:spPr>
        <a:xfrm>
          <a:off x="2630365" y="1525465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51288</xdr:colOff>
      <xdr:row>122</xdr:row>
      <xdr:rowOff>95250</xdr:rowOff>
    </xdr:from>
    <xdr:ext cx="2270237" cy="992579"/>
    <xdr:sp macro="" textlink="">
      <xdr:nvSpPr>
        <xdr:cNvPr id="136" name="正方形/長方形 135"/>
        <xdr:cNvSpPr/>
      </xdr:nvSpPr>
      <xdr:spPr>
        <a:xfrm>
          <a:off x="2637692" y="258640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58615</xdr:colOff>
      <xdr:row>171</xdr:row>
      <xdr:rowOff>65942</xdr:rowOff>
    </xdr:from>
    <xdr:ext cx="2270237" cy="992579"/>
    <xdr:sp macro="" textlink="">
      <xdr:nvSpPr>
        <xdr:cNvPr id="139" name="正方形/長方形 138"/>
        <xdr:cNvSpPr/>
      </xdr:nvSpPr>
      <xdr:spPr>
        <a:xfrm>
          <a:off x="2645019" y="3639282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29307</xdr:colOff>
      <xdr:row>220</xdr:row>
      <xdr:rowOff>58615</xdr:rowOff>
    </xdr:from>
    <xdr:ext cx="2270237" cy="992579"/>
    <xdr:sp macro="" textlink="">
      <xdr:nvSpPr>
        <xdr:cNvPr id="142" name="正方形/長方形 141"/>
        <xdr:cNvSpPr/>
      </xdr:nvSpPr>
      <xdr:spPr>
        <a:xfrm>
          <a:off x="2615711" y="4694359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0</xdr:colOff>
      <xdr:row>21</xdr:row>
      <xdr:rowOff>0</xdr:rowOff>
    </xdr:to>
    <xdr:cxnSp macro="">
      <xdr:nvCxnSpPr>
        <xdr:cNvPr id="4" name="直線コネクタ 3"/>
        <xdr:cNvCxnSpPr/>
      </xdr:nvCxnSpPr>
      <xdr:spPr bwMode="auto">
        <a:xfrm flipH="1">
          <a:off x="161192" y="3736731"/>
          <a:ext cx="1406770"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8</xdr:col>
      <xdr:colOff>0</xdr:colOff>
      <xdr:row>21</xdr:row>
      <xdr:rowOff>0</xdr:rowOff>
    </xdr:from>
    <xdr:to>
      <xdr:col>22</xdr:col>
      <xdr:colOff>1</xdr:colOff>
      <xdr:row>21</xdr:row>
      <xdr:rowOff>0</xdr:rowOff>
    </xdr:to>
    <xdr:cxnSp macro="">
      <xdr:nvCxnSpPr>
        <xdr:cNvPr id="6" name="直線コネクタ 5"/>
        <xdr:cNvCxnSpPr/>
      </xdr:nvCxnSpPr>
      <xdr:spPr bwMode="auto">
        <a:xfrm flipH="1">
          <a:off x="2659673" y="3736731"/>
          <a:ext cx="4293578"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163285</xdr:rowOff>
    </xdr:from>
    <xdr:to>
      <xdr:col>22</xdr:col>
      <xdr:colOff>0</xdr:colOff>
      <xdr:row>32</xdr:row>
      <xdr:rowOff>65942</xdr:rowOff>
    </xdr:to>
    <xdr:grpSp>
      <xdr:nvGrpSpPr>
        <xdr:cNvPr id="35" name="グループ化 34"/>
        <xdr:cNvGrpSpPr/>
      </xdr:nvGrpSpPr>
      <xdr:grpSpPr>
        <a:xfrm>
          <a:off x="58615" y="324477"/>
          <a:ext cx="6792058" cy="6636100"/>
          <a:chOff x="58615" y="322385"/>
          <a:chExt cx="6792058" cy="6110653"/>
        </a:xfrm>
      </xdr:grpSpPr>
      <xdr:grpSp>
        <xdr:nvGrpSpPr>
          <xdr:cNvPr id="16" name="グループ化 15"/>
          <xdr:cNvGrpSpPr/>
        </xdr:nvGrpSpPr>
        <xdr:grpSpPr>
          <a:xfrm>
            <a:off x="4222590" y="322385"/>
            <a:ext cx="2628083" cy="395779"/>
            <a:chOff x="4325167" y="439615"/>
            <a:chExt cx="2628083" cy="395780"/>
          </a:xfrm>
        </xdr:grpSpPr>
        <xdr:cxnSp macro="">
          <xdr:nvCxnSpPr>
            <xdr:cNvPr id="10" name="直線コネクタ 9"/>
            <xdr:cNvCxnSpPr/>
          </xdr:nvCxnSpPr>
          <xdr:spPr bwMode="auto">
            <a:xfrm flipH="1">
              <a:off x="4489938" y="439615"/>
              <a:ext cx="2302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4325167" y="570368"/>
              <a:ext cx="0" cy="2650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6750050" y="439615"/>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4325167" y="439615"/>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58615" y="483578"/>
            <a:ext cx="6792058" cy="5949460"/>
            <a:chOff x="161192" y="600809"/>
            <a:chExt cx="6792058" cy="5627076"/>
          </a:xfrm>
        </xdr:grpSpPr>
        <xdr:cxnSp macro="">
          <xdr:nvCxnSpPr>
            <xdr:cNvPr id="9" name="直線コネクタ 8"/>
            <xdr:cNvCxnSpPr/>
          </xdr:nvCxnSpPr>
          <xdr:spPr bwMode="auto">
            <a:xfrm flipV="1">
              <a:off x="6953250" y="600809"/>
              <a:ext cx="0" cy="544390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H="1">
              <a:off x="304542" y="822683"/>
              <a:ext cx="4029809"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V="1">
              <a:off x="161192" y="989136"/>
              <a:ext cx="0" cy="50555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2" name="直線コネクタ 21"/>
            <xdr:cNvCxnSpPr/>
          </xdr:nvCxnSpPr>
          <xdr:spPr bwMode="auto">
            <a:xfrm flipH="1">
              <a:off x="307731" y="6227885"/>
              <a:ext cx="648432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flipV="1">
              <a:off x="161192" y="596753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4" name="フリーフォーム 23"/>
            <xdr:cNvSpPr/>
          </xdr:nvSpPr>
          <xdr:spPr bwMode="auto">
            <a:xfrm flipH="1" flipV="1">
              <a:off x="6721078" y="601731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6" name="フリーフォーム 25"/>
            <xdr:cNvSpPr/>
          </xdr:nvSpPr>
          <xdr:spPr bwMode="auto">
            <a:xfrm>
              <a:off x="161192" y="822683"/>
              <a:ext cx="171450" cy="18058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117231</xdr:colOff>
      <xdr:row>36</xdr:row>
      <xdr:rowOff>87923</xdr:rowOff>
    </xdr:from>
    <xdr:to>
      <xdr:col>4</xdr:col>
      <xdr:colOff>229088</xdr:colOff>
      <xdr:row>36</xdr:row>
      <xdr:rowOff>176823</xdr:rowOff>
    </xdr:to>
    <xdr:sp macro="" textlink="">
      <xdr:nvSpPr>
        <xdr:cNvPr id="31" name="Freeform 381"/>
        <xdr:cNvSpPr>
          <a:spLocks/>
        </xdr:cNvSpPr>
      </xdr:nvSpPr>
      <xdr:spPr bwMode="auto">
        <a:xfrm>
          <a:off x="424962" y="6616211"/>
          <a:ext cx="654049" cy="88900"/>
        </a:xfrm>
        <a:custGeom>
          <a:avLst/>
          <a:gdLst>
            <a:gd name="T0" fmla="*/ 2147483647 w 56"/>
            <a:gd name="T1" fmla="*/ 0 h 11"/>
            <a:gd name="T2" fmla="*/ 2147483647 w 56"/>
            <a:gd name="T3" fmla="*/ 0 h 11"/>
            <a:gd name="T4" fmla="*/ 0 w 56"/>
            <a:gd name="T5" fmla="*/ 0 h 11"/>
            <a:gd name="T6" fmla="*/ 0 w 56"/>
            <a:gd name="T7" fmla="*/ 2147483647 h 11"/>
            <a:gd name="T8" fmla="*/ 0 60000 65536"/>
            <a:gd name="T9" fmla="*/ 0 60000 65536"/>
            <a:gd name="T10" fmla="*/ 0 60000 65536"/>
            <a:gd name="T11" fmla="*/ 0 60000 65536"/>
            <a:gd name="T12" fmla="*/ 0 w 56"/>
            <a:gd name="T13" fmla="*/ 0 h 11"/>
            <a:gd name="T14" fmla="*/ 56 w 56"/>
            <a:gd name="T15" fmla="*/ 11 h 11"/>
          </a:gdLst>
          <a:ahLst/>
          <a:cxnLst>
            <a:cxn ang="T8">
              <a:pos x="T0" y="T1"/>
            </a:cxn>
            <a:cxn ang="T9">
              <a:pos x="T2" y="T3"/>
            </a:cxn>
            <a:cxn ang="T10">
              <a:pos x="T4" y="T5"/>
            </a:cxn>
            <a:cxn ang="T11">
              <a:pos x="T6" y="T7"/>
            </a:cxn>
          </a:cxnLst>
          <a:rect l="T12" t="T13" r="T14" b="T15"/>
          <a:pathLst>
            <a:path w="56" h="11">
              <a:moveTo>
                <a:pt x="56" y="0"/>
              </a:moveTo>
              <a:cubicBezTo>
                <a:pt x="48" y="0"/>
                <a:pt x="41" y="0"/>
                <a:pt x="33" y="0"/>
              </a:cubicBezTo>
              <a:lnTo>
                <a:pt x="0" y="0"/>
              </a:lnTo>
              <a:lnTo>
                <a:pt x="0" y="11"/>
              </a:lnTo>
            </a:path>
          </a:pathLst>
        </a:custGeom>
        <a:noFill/>
        <a:ln w="3175">
          <a:solidFill>
            <a:srgbClr val="80808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1</xdr:rowOff>
    </xdr:from>
    <xdr:to>
      <xdr:col>22</xdr:col>
      <xdr:colOff>0</xdr:colOff>
      <xdr:row>54</xdr:row>
      <xdr:rowOff>0</xdr:rowOff>
    </xdr:to>
    <xdr:sp macro="" textlink="">
      <xdr:nvSpPr>
        <xdr:cNvPr id="32" name="角丸四角形 31"/>
        <xdr:cNvSpPr/>
      </xdr:nvSpPr>
      <xdr:spPr bwMode="auto">
        <a:xfrm>
          <a:off x="161192" y="6264520"/>
          <a:ext cx="6792058" cy="3348403"/>
        </a:xfrm>
        <a:prstGeom prst="roundRect">
          <a:avLst>
            <a:gd name="adj" fmla="val 3785"/>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25</xdr:col>
      <xdr:colOff>388328</xdr:colOff>
      <xdr:row>21</xdr:row>
      <xdr:rowOff>20690</xdr:rowOff>
    </xdr:from>
    <xdr:ext cx="951312" cy="330874"/>
    <xdr:sp macro="" textlink="">
      <xdr:nvSpPr>
        <xdr:cNvPr id="2" name="額縁 1">
          <a:hlinkClick xmlns:r="http://schemas.openxmlformats.org/officeDocument/2006/relationships" r:id="rId1"/>
        </xdr:cNvPr>
        <xdr:cNvSpPr/>
      </xdr:nvSpPr>
      <xdr:spPr bwMode="auto">
        <a:xfrm>
          <a:off x="7641982" y="4160402"/>
          <a:ext cx="951312"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900">
              <a:solidFill>
                <a:srgbClr val="3333CC"/>
              </a:solidFill>
            </a:rPr>
            <a:t>（入力欄）</a:t>
          </a:r>
        </a:p>
      </xdr:txBody>
    </xdr:sp>
    <xdr:clientData/>
  </xdr:oneCellAnchor>
  <xdr:oneCellAnchor>
    <xdr:from>
      <xdr:col>8</xdr:col>
      <xdr:colOff>190500</xdr:colOff>
      <xdr:row>23</xdr:row>
      <xdr:rowOff>14654</xdr:rowOff>
    </xdr:from>
    <xdr:ext cx="2270237" cy="992579"/>
    <xdr:sp macro="" textlink="">
      <xdr:nvSpPr>
        <xdr:cNvPr id="25" name="正方形/長方形 24"/>
        <xdr:cNvSpPr/>
      </xdr:nvSpPr>
      <xdr:spPr>
        <a:xfrm>
          <a:off x="2747596" y="485042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2" name="Rectangle 503"/>
        <xdr:cNvSpPr>
          <a:spLocks noChangeArrowheads="1"/>
        </xdr:cNvSpPr>
      </xdr:nvSpPr>
      <xdr:spPr bwMode="auto">
        <a:xfrm>
          <a:off x="92869" y="28575"/>
          <a:ext cx="104775" cy="1047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39</xdr:col>
      <xdr:colOff>113109</xdr:colOff>
      <xdr:row>0</xdr:row>
      <xdr:rowOff>22622</xdr:rowOff>
    </xdr:from>
    <xdr:to>
      <xdr:col>40</xdr:col>
      <xdr:colOff>41275</xdr:colOff>
      <xdr:row>1</xdr:row>
      <xdr:rowOff>65485</xdr:rowOff>
    </xdr:to>
    <xdr:sp macro="" textlink="">
      <xdr:nvSpPr>
        <xdr:cNvPr id="3" name="Rectangle 504"/>
        <xdr:cNvSpPr>
          <a:spLocks noChangeArrowheads="1"/>
        </xdr:cNvSpPr>
      </xdr:nvSpPr>
      <xdr:spPr bwMode="auto">
        <a:xfrm>
          <a:off x="4875609" y="22622"/>
          <a:ext cx="99616" cy="1000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32</xdr:row>
      <xdr:rowOff>19050</xdr:rowOff>
    </xdr:from>
    <xdr:to>
      <xdr:col>9</xdr:col>
      <xdr:colOff>123825</xdr:colOff>
      <xdr:row>32</xdr:row>
      <xdr:rowOff>161925</xdr:rowOff>
    </xdr:to>
    <xdr:sp macro="" textlink="">
      <xdr:nvSpPr>
        <xdr:cNvPr id="4" name="Rectangle 3351"/>
        <xdr:cNvSpPr>
          <a:spLocks noChangeArrowheads="1"/>
        </xdr:cNvSpPr>
      </xdr:nvSpPr>
      <xdr:spPr bwMode="auto">
        <a:xfrm>
          <a:off x="12763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32</xdr:row>
      <xdr:rowOff>18109</xdr:rowOff>
    </xdr:from>
    <xdr:to>
      <xdr:col>13</xdr:col>
      <xdr:colOff>0</xdr:colOff>
      <xdr:row>32</xdr:row>
      <xdr:rowOff>161029</xdr:rowOff>
    </xdr:to>
    <xdr:grpSp>
      <xdr:nvGrpSpPr>
        <xdr:cNvPr id="5" name="グループ化 5"/>
        <xdr:cNvGrpSpPr>
          <a:grpSpLocks/>
        </xdr:cNvGrpSpPr>
      </xdr:nvGrpSpPr>
      <xdr:grpSpPr bwMode="auto">
        <a:xfrm>
          <a:off x="1657350" y="3656659"/>
          <a:ext cx="247650" cy="142920"/>
          <a:chOff x="1589434" y="2124548"/>
          <a:chExt cx="227237" cy="151889"/>
        </a:xfrm>
      </xdr:grpSpPr>
      <xdr:sp macro="" textlink="">
        <xdr:nvSpPr>
          <xdr:cNvPr id="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32</xdr:row>
      <xdr:rowOff>19050</xdr:rowOff>
    </xdr:from>
    <xdr:to>
      <xdr:col>10</xdr:col>
      <xdr:colOff>123825</xdr:colOff>
      <xdr:row>32</xdr:row>
      <xdr:rowOff>161925</xdr:rowOff>
    </xdr:to>
    <xdr:sp macro="" textlink="">
      <xdr:nvSpPr>
        <xdr:cNvPr id="9" name="Rectangle 3351"/>
        <xdr:cNvSpPr>
          <a:spLocks noChangeArrowheads="1"/>
        </xdr:cNvSpPr>
      </xdr:nvSpPr>
      <xdr:spPr bwMode="auto">
        <a:xfrm>
          <a:off x="140017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32</xdr:row>
      <xdr:rowOff>19050</xdr:rowOff>
    </xdr:from>
    <xdr:to>
      <xdr:col>13</xdr:col>
      <xdr:colOff>123825</xdr:colOff>
      <xdr:row>32</xdr:row>
      <xdr:rowOff>161925</xdr:rowOff>
    </xdr:to>
    <xdr:sp macro="" textlink="">
      <xdr:nvSpPr>
        <xdr:cNvPr id="10" name="Rectangle 3351"/>
        <xdr:cNvSpPr>
          <a:spLocks noChangeArrowheads="1"/>
        </xdr:cNvSpPr>
      </xdr:nvSpPr>
      <xdr:spPr bwMode="auto">
        <a:xfrm>
          <a:off x="17716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32</xdr:row>
      <xdr:rowOff>19050</xdr:rowOff>
    </xdr:from>
    <xdr:to>
      <xdr:col>16</xdr:col>
      <xdr:colOff>123825</xdr:colOff>
      <xdr:row>32</xdr:row>
      <xdr:rowOff>161925</xdr:rowOff>
    </xdr:to>
    <xdr:sp macro="" textlink="">
      <xdr:nvSpPr>
        <xdr:cNvPr id="11" name="Rectangle 3351"/>
        <xdr:cNvSpPr>
          <a:spLocks noChangeArrowheads="1"/>
        </xdr:cNvSpPr>
      </xdr:nvSpPr>
      <xdr:spPr bwMode="auto">
        <a:xfrm>
          <a:off x="21431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32</xdr:row>
      <xdr:rowOff>19050</xdr:rowOff>
    </xdr:from>
    <xdr:to>
      <xdr:col>19</xdr:col>
      <xdr:colOff>123825</xdr:colOff>
      <xdr:row>32</xdr:row>
      <xdr:rowOff>161925</xdr:rowOff>
    </xdr:to>
    <xdr:sp macro="" textlink="">
      <xdr:nvSpPr>
        <xdr:cNvPr id="12" name="Rectangle 3351"/>
        <xdr:cNvSpPr>
          <a:spLocks noChangeArrowheads="1"/>
        </xdr:cNvSpPr>
      </xdr:nvSpPr>
      <xdr:spPr bwMode="auto">
        <a:xfrm>
          <a:off x="251460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32</xdr:row>
      <xdr:rowOff>19050</xdr:rowOff>
    </xdr:from>
    <xdr:to>
      <xdr:col>20</xdr:col>
      <xdr:colOff>123825</xdr:colOff>
      <xdr:row>32</xdr:row>
      <xdr:rowOff>161925</xdr:rowOff>
    </xdr:to>
    <xdr:sp macro="" textlink="">
      <xdr:nvSpPr>
        <xdr:cNvPr id="13" name="Rectangle 3351"/>
        <xdr:cNvSpPr>
          <a:spLocks noChangeArrowheads="1"/>
        </xdr:cNvSpPr>
      </xdr:nvSpPr>
      <xdr:spPr bwMode="auto">
        <a:xfrm>
          <a:off x="26384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32</xdr:row>
      <xdr:rowOff>18109</xdr:rowOff>
    </xdr:from>
    <xdr:to>
      <xdr:col>16</xdr:col>
      <xdr:colOff>0</xdr:colOff>
      <xdr:row>32</xdr:row>
      <xdr:rowOff>161029</xdr:rowOff>
    </xdr:to>
    <xdr:grpSp>
      <xdr:nvGrpSpPr>
        <xdr:cNvPr id="14" name="グループ化 86"/>
        <xdr:cNvGrpSpPr>
          <a:grpSpLocks/>
        </xdr:cNvGrpSpPr>
      </xdr:nvGrpSpPr>
      <xdr:grpSpPr bwMode="auto">
        <a:xfrm>
          <a:off x="2057400" y="3656659"/>
          <a:ext cx="247650" cy="142920"/>
          <a:chOff x="1589434" y="2124548"/>
          <a:chExt cx="230183" cy="151889"/>
        </a:xfrm>
      </xdr:grpSpPr>
      <xdr:sp macro="" textlink="">
        <xdr:nvSpPr>
          <xdr:cNvPr id="1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32</xdr:row>
      <xdr:rowOff>18109</xdr:rowOff>
    </xdr:from>
    <xdr:to>
      <xdr:col>19</xdr:col>
      <xdr:colOff>0</xdr:colOff>
      <xdr:row>32</xdr:row>
      <xdr:rowOff>161029</xdr:rowOff>
    </xdr:to>
    <xdr:grpSp>
      <xdr:nvGrpSpPr>
        <xdr:cNvPr id="18" name="グループ化 90"/>
        <xdr:cNvGrpSpPr>
          <a:grpSpLocks/>
        </xdr:cNvGrpSpPr>
      </xdr:nvGrpSpPr>
      <xdr:grpSpPr bwMode="auto">
        <a:xfrm>
          <a:off x="2457450" y="3656659"/>
          <a:ext cx="247650" cy="142920"/>
          <a:chOff x="1589434" y="2124548"/>
          <a:chExt cx="230183" cy="151889"/>
        </a:xfrm>
      </xdr:grpSpPr>
      <xdr:sp macro="" textlink="">
        <xdr:nvSpPr>
          <xdr:cNvPr id="1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31</xdr:row>
      <xdr:rowOff>19050</xdr:rowOff>
    </xdr:from>
    <xdr:to>
      <xdr:col>9</xdr:col>
      <xdr:colOff>123825</xdr:colOff>
      <xdr:row>31</xdr:row>
      <xdr:rowOff>161925</xdr:rowOff>
    </xdr:to>
    <xdr:sp macro="" textlink="">
      <xdr:nvSpPr>
        <xdr:cNvPr id="22" name="Rectangle 3351"/>
        <xdr:cNvSpPr>
          <a:spLocks noChangeArrowheads="1"/>
        </xdr:cNvSpPr>
      </xdr:nvSpPr>
      <xdr:spPr bwMode="auto">
        <a:xfrm>
          <a:off x="12763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31</xdr:row>
      <xdr:rowOff>18109</xdr:rowOff>
    </xdr:from>
    <xdr:to>
      <xdr:col>12</xdr:col>
      <xdr:colOff>0</xdr:colOff>
      <xdr:row>31</xdr:row>
      <xdr:rowOff>161029</xdr:rowOff>
    </xdr:to>
    <xdr:grpSp>
      <xdr:nvGrpSpPr>
        <xdr:cNvPr id="23" name="グループ化 96"/>
        <xdr:cNvGrpSpPr>
          <a:grpSpLocks/>
        </xdr:cNvGrpSpPr>
      </xdr:nvGrpSpPr>
      <xdr:grpSpPr bwMode="auto">
        <a:xfrm>
          <a:off x="1524000" y="3485209"/>
          <a:ext cx="247650" cy="142920"/>
          <a:chOff x="1589433" y="2124548"/>
          <a:chExt cx="230185" cy="151889"/>
        </a:xfrm>
      </xdr:grpSpPr>
      <xdr:sp macro="" textlink="">
        <xdr:nvSpPr>
          <xdr:cNvPr id="2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31</xdr:row>
      <xdr:rowOff>19050</xdr:rowOff>
    </xdr:from>
    <xdr:to>
      <xdr:col>12</xdr:col>
      <xdr:colOff>123825</xdr:colOff>
      <xdr:row>31</xdr:row>
      <xdr:rowOff>161925</xdr:rowOff>
    </xdr:to>
    <xdr:sp macro="" textlink="">
      <xdr:nvSpPr>
        <xdr:cNvPr id="27" name="Rectangle 3351"/>
        <xdr:cNvSpPr>
          <a:spLocks noChangeArrowheads="1"/>
        </xdr:cNvSpPr>
      </xdr:nvSpPr>
      <xdr:spPr bwMode="auto">
        <a:xfrm>
          <a:off x="16478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31</xdr:row>
      <xdr:rowOff>19050</xdr:rowOff>
    </xdr:from>
    <xdr:to>
      <xdr:col>13</xdr:col>
      <xdr:colOff>123825</xdr:colOff>
      <xdr:row>31</xdr:row>
      <xdr:rowOff>161925</xdr:rowOff>
    </xdr:to>
    <xdr:sp macro="" textlink="">
      <xdr:nvSpPr>
        <xdr:cNvPr id="28" name="Rectangle 3351"/>
        <xdr:cNvSpPr>
          <a:spLocks noChangeArrowheads="1"/>
        </xdr:cNvSpPr>
      </xdr:nvSpPr>
      <xdr:spPr bwMode="auto">
        <a:xfrm>
          <a:off x="17716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31</xdr:row>
      <xdr:rowOff>19050</xdr:rowOff>
    </xdr:from>
    <xdr:to>
      <xdr:col>15</xdr:col>
      <xdr:colOff>123825</xdr:colOff>
      <xdr:row>31</xdr:row>
      <xdr:rowOff>161925</xdr:rowOff>
    </xdr:to>
    <xdr:sp macro="" textlink="">
      <xdr:nvSpPr>
        <xdr:cNvPr id="29" name="Rectangle 3351"/>
        <xdr:cNvSpPr>
          <a:spLocks noChangeArrowheads="1"/>
        </xdr:cNvSpPr>
      </xdr:nvSpPr>
      <xdr:spPr bwMode="auto">
        <a:xfrm>
          <a:off x="20193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31</xdr:row>
      <xdr:rowOff>19050</xdr:rowOff>
    </xdr:from>
    <xdr:to>
      <xdr:col>16</xdr:col>
      <xdr:colOff>123825</xdr:colOff>
      <xdr:row>31</xdr:row>
      <xdr:rowOff>161925</xdr:rowOff>
    </xdr:to>
    <xdr:sp macro="" textlink="">
      <xdr:nvSpPr>
        <xdr:cNvPr id="30" name="Rectangle 3351"/>
        <xdr:cNvSpPr>
          <a:spLocks noChangeArrowheads="1"/>
        </xdr:cNvSpPr>
      </xdr:nvSpPr>
      <xdr:spPr bwMode="auto">
        <a:xfrm>
          <a:off x="21431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31</xdr:row>
      <xdr:rowOff>19050</xdr:rowOff>
    </xdr:from>
    <xdr:to>
      <xdr:col>17</xdr:col>
      <xdr:colOff>123825</xdr:colOff>
      <xdr:row>31</xdr:row>
      <xdr:rowOff>161925</xdr:rowOff>
    </xdr:to>
    <xdr:sp macro="" textlink="">
      <xdr:nvSpPr>
        <xdr:cNvPr id="31" name="Rectangle 3351"/>
        <xdr:cNvSpPr>
          <a:spLocks noChangeArrowheads="1"/>
        </xdr:cNvSpPr>
      </xdr:nvSpPr>
      <xdr:spPr bwMode="auto">
        <a:xfrm>
          <a:off x="22669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31</xdr:row>
      <xdr:rowOff>19050</xdr:rowOff>
    </xdr:from>
    <xdr:to>
      <xdr:col>18</xdr:col>
      <xdr:colOff>123825</xdr:colOff>
      <xdr:row>31</xdr:row>
      <xdr:rowOff>161925</xdr:rowOff>
    </xdr:to>
    <xdr:sp macro="" textlink="">
      <xdr:nvSpPr>
        <xdr:cNvPr id="32" name="Rectangle 3351"/>
        <xdr:cNvSpPr>
          <a:spLocks noChangeArrowheads="1"/>
        </xdr:cNvSpPr>
      </xdr:nvSpPr>
      <xdr:spPr bwMode="auto">
        <a:xfrm>
          <a:off x="239077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31</xdr:row>
      <xdr:rowOff>19050</xdr:rowOff>
    </xdr:from>
    <xdr:to>
      <xdr:col>19</xdr:col>
      <xdr:colOff>123825</xdr:colOff>
      <xdr:row>31</xdr:row>
      <xdr:rowOff>161925</xdr:rowOff>
    </xdr:to>
    <xdr:sp macro="" textlink="">
      <xdr:nvSpPr>
        <xdr:cNvPr id="33" name="Rectangle 3351"/>
        <xdr:cNvSpPr>
          <a:spLocks noChangeArrowheads="1"/>
        </xdr:cNvSpPr>
      </xdr:nvSpPr>
      <xdr:spPr bwMode="auto">
        <a:xfrm>
          <a:off x="25146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31</xdr:row>
      <xdr:rowOff>19050</xdr:rowOff>
    </xdr:from>
    <xdr:to>
      <xdr:col>20</xdr:col>
      <xdr:colOff>123825</xdr:colOff>
      <xdr:row>31</xdr:row>
      <xdr:rowOff>161925</xdr:rowOff>
    </xdr:to>
    <xdr:sp macro="" textlink="">
      <xdr:nvSpPr>
        <xdr:cNvPr id="34" name="Rectangle 3351"/>
        <xdr:cNvSpPr>
          <a:spLocks noChangeArrowheads="1"/>
        </xdr:cNvSpPr>
      </xdr:nvSpPr>
      <xdr:spPr bwMode="auto">
        <a:xfrm>
          <a:off x="26384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29</xdr:row>
      <xdr:rowOff>30559</xdr:rowOff>
    </xdr:from>
    <xdr:to>
      <xdr:col>5</xdr:col>
      <xdr:colOff>231379</xdr:colOff>
      <xdr:row>30</xdr:row>
      <xdr:rowOff>794</xdr:rowOff>
    </xdr:to>
    <xdr:sp macro="" textlink="">
      <xdr:nvSpPr>
        <xdr:cNvPr id="35" name="Rectangle 3351"/>
        <xdr:cNvSpPr>
          <a:spLocks noChangeArrowheads="1"/>
        </xdr:cNvSpPr>
      </xdr:nvSpPr>
      <xdr:spPr bwMode="auto">
        <a:xfrm>
          <a:off x="726679" y="30785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36</xdr:row>
      <xdr:rowOff>19050</xdr:rowOff>
    </xdr:from>
    <xdr:to>
      <xdr:col>9</xdr:col>
      <xdr:colOff>123825</xdr:colOff>
      <xdr:row>36</xdr:row>
      <xdr:rowOff>161925</xdr:rowOff>
    </xdr:to>
    <xdr:sp macro="" textlink="">
      <xdr:nvSpPr>
        <xdr:cNvPr id="36" name="Rectangle 3351"/>
        <xdr:cNvSpPr>
          <a:spLocks noChangeArrowheads="1"/>
        </xdr:cNvSpPr>
      </xdr:nvSpPr>
      <xdr:spPr bwMode="auto">
        <a:xfrm>
          <a:off x="12763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36</xdr:row>
      <xdr:rowOff>18109</xdr:rowOff>
    </xdr:from>
    <xdr:to>
      <xdr:col>13</xdr:col>
      <xdr:colOff>0</xdr:colOff>
      <xdr:row>36</xdr:row>
      <xdr:rowOff>161029</xdr:rowOff>
    </xdr:to>
    <xdr:grpSp>
      <xdr:nvGrpSpPr>
        <xdr:cNvPr id="37" name="グループ化 148"/>
        <xdr:cNvGrpSpPr>
          <a:grpSpLocks/>
        </xdr:cNvGrpSpPr>
      </xdr:nvGrpSpPr>
      <xdr:grpSpPr bwMode="auto">
        <a:xfrm>
          <a:off x="1657350" y="4342459"/>
          <a:ext cx="247650" cy="142920"/>
          <a:chOff x="1589434" y="2124548"/>
          <a:chExt cx="230183" cy="151889"/>
        </a:xfrm>
      </xdr:grpSpPr>
      <xdr:sp macro="" textlink="">
        <xdr:nvSpPr>
          <xdr:cNvPr id="3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36</xdr:row>
      <xdr:rowOff>19050</xdr:rowOff>
    </xdr:from>
    <xdr:to>
      <xdr:col>10</xdr:col>
      <xdr:colOff>123825</xdr:colOff>
      <xdr:row>36</xdr:row>
      <xdr:rowOff>161925</xdr:rowOff>
    </xdr:to>
    <xdr:sp macro="" textlink="">
      <xdr:nvSpPr>
        <xdr:cNvPr id="41" name="Rectangle 3351"/>
        <xdr:cNvSpPr>
          <a:spLocks noChangeArrowheads="1"/>
        </xdr:cNvSpPr>
      </xdr:nvSpPr>
      <xdr:spPr bwMode="auto">
        <a:xfrm>
          <a:off x="140017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36</xdr:row>
      <xdr:rowOff>19050</xdr:rowOff>
    </xdr:from>
    <xdr:to>
      <xdr:col>13</xdr:col>
      <xdr:colOff>123825</xdr:colOff>
      <xdr:row>36</xdr:row>
      <xdr:rowOff>161925</xdr:rowOff>
    </xdr:to>
    <xdr:sp macro="" textlink="">
      <xdr:nvSpPr>
        <xdr:cNvPr id="42" name="Rectangle 3351"/>
        <xdr:cNvSpPr>
          <a:spLocks noChangeArrowheads="1"/>
        </xdr:cNvSpPr>
      </xdr:nvSpPr>
      <xdr:spPr bwMode="auto">
        <a:xfrm>
          <a:off x="17716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36</xdr:row>
      <xdr:rowOff>19050</xdr:rowOff>
    </xdr:from>
    <xdr:to>
      <xdr:col>16</xdr:col>
      <xdr:colOff>123825</xdr:colOff>
      <xdr:row>36</xdr:row>
      <xdr:rowOff>161925</xdr:rowOff>
    </xdr:to>
    <xdr:sp macro="" textlink="">
      <xdr:nvSpPr>
        <xdr:cNvPr id="43" name="Rectangle 3351"/>
        <xdr:cNvSpPr>
          <a:spLocks noChangeArrowheads="1"/>
        </xdr:cNvSpPr>
      </xdr:nvSpPr>
      <xdr:spPr bwMode="auto">
        <a:xfrm>
          <a:off x="21431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36</xdr:row>
      <xdr:rowOff>19050</xdr:rowOff>
    </xdr:from>
    <xdr:to>
      <xdr:col>19</xdr:col>
      <xdr:colOff>123825</xdr:colOff>
      <xdr:row>36</xdr:row>
      <xdr:rowOff>161925</xdr:rowOff>
    </xdr:to>
    <xdr:sp macro="" textlink="">
      <xdr:nvSpPr>
        <xdr:cNvPr id="44" name="Rectangle 3351"/>
        <xdr:cNvSpPr>
          <a:spLocks noChangeArrowheads="1"/>
        </xdr:cNvSpPr>
      </xdr:nvSpPr>
      <xdr:spPr bwMode="auto">
        <a:xfrm>
          <a:off x="251460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36</xdr:row>
      <xdr:rowOff>19050</xdr:rowOff>
    </xdr:from>
    <xdr:to>
      <xdr:col>20</xdr:col>
      <xdr:colOff>123825</xdr:colOff>
      <xdr:row>36</xdr:row>
      <xdr:rowOff>161925</xdr:rowOff>
    </xdr:to>
    <xdr:sp macro="" textlink="">
      <xdr:nvSpPr>
        <xdr:cNvPr id="45" name="Rectangle 3351"/>
        <xdr:cNvSpPr>
          <a:spLocks noChangeArrowheads="1"/>
        </xdr:cNvSpPr>
      </xdr:nvSpPr>
      <xdr:spPr bwMode="auto">
        <a:xfrm>
          <a:off x="26384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36</xdr:row>
      <xdr:rowOff>18109</xdr:rowOff>
    </xdr:from>
    <xdr:to>
      <xdr:col>16</xdr:col>
      <xdr:colOff>0</xdr:colOff>
      <xdr:row>36</xdr:row>
      <xdr:rowOff>161029</xdr:rowOff>
    </xdr:to>
    <xdr:grpSp>
      <xdr:nvGrpSpPr>
        <xdr:cNvPr id="46" name="グループ化 157"/>
        <xdr:cNvGrpSpPr>
          <a:grpSpLocks/>
        </xdr:cNvGrpSpPr>
      </xdr:nvGrpSpPr>
      <xdr:grpSpPr bwMode="auto">
        <a:xfrm>
          <a:off x="2057400" y="4342459"/>
          <a:ext cx="247650" cy="142920"/>
          <a:chOff x="1589434" y="2124548"/>
          <a:chExt cx="230183" cy="151889"/>
        </a:xfrm>
      </xdr:grpSpPr>
      <xdr:sp macro="" textlink="">
        <xdr:nvSpPr>
          <xdr:cNvPr id="4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36</xdr:row>
      <xdr:rowOff>18109</xdr:rowOff>
    </xdr:from>
    <xdr:to>
      <xdr:col>19</xdr:col>
      <xdr:colOff>0</xdr:colOff>
      <xdr:row>36</xdr:row>
      <xdr:rowOff>161029</xdr:rowOff>
    </xdr:to>
    <xdr:grpSp>
      <xdr:nvGrpSpPr>
        <xdr:cNvPr id="50" name="グループ化 161"/>
        <xdr:cNvGrpSpPr>
          <a:grpSpLocks/>
        </xdr:cNvGrpSpPr>
      </xdr:nvGrpSpPr>
      <xdr:grpSpPr bwMode="auto">
        <a:xfrm>
          <a:off x="2457450" y="4342459"/>
          <a:ext cx="247650" cy="142920"/>
          <a:chOff x="1589434" y="2124548"/>
          <a:chExt cx="230183" cy="151889"/>
        </a:xfrm>
      </xdr:grpSpPr>
      <xdr:sp macro="" textlink="">
        <xdr:nvSpPr>
          <xdr:cNvPr id="5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35</xdr:row>
      <xdr:rowOff>19050</xdr:rowOff>
    </xdr:from>
    <xdr:to>
      <xdr:col>9</xdr:col>
      <xdr:colOff>123825</xdr:colOff>
      <xdr:row>35</xdr:row>
      <xdr:rowOff>161925</xdr:rowOff>
    </xdr:to>
    <xdr:sp macro="" textlink="">
      <xdr:nvSpPr>
        <xdr:cNvPr id="54"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35</xdr:row>
      <xdr:rowOff>18109</xdr:rowOff>
    </xdr:from>
    <xdr:to>
      <xdr:col>12</xdr:col>
      <xdr:colOff>0</xdr:colOff>
      <xdr:row>35</xdr:row>
      <xdr:rowOff>161029</xdr:rowOff>
    </xdr:to>
    <xdr:grpSp>
      <xdr:nvGrpSpPr>
        <xdr:cNvPr id="55" name="グループ化 166"/>
        <xdr:cNvGrpSpPr>
          <a:grpSpLocks/>
        </xdr:cNvGrpSpPr>
      </xdr:nvGrpSpPr>
      <xdr:grpSpPr bwMode="auto">
        <a:xfrm>
          <a:off x="1524000" y="4171009"/>
          <a:ext cx="247650" cy="142920"/>
          <a:chOff x="1589433" y="2124548"/>
          <a:chExt cx="230185" cy="151889"/>
        </a:xfrm>
      </xdr:grpSpPr>
      <xdr:sp macro="" textlink="">
        <xdr:nvSpPr>
          <xdr:cNvPr id="56"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35</xdr:row>
      <xdr:rowOff>19050</xdr:rowOff>
    </xdr:from>
    <xdr:to>
      <xdr:col>12</xdr:col>
      <xdr:colOff>123825</xdr:colOff>
      <xdr:row>35</xdr:row>
      <xdr:rowOff>161925</xdr:rowOff>
    </xdr:to>
    <xdr:sp macro="" textlink="">
      <xdr:nvSpPr>
        <xdr:cNvPr id="59" name="Rectangle 3351"/>
        <xdr:cNvSpPr>
          <a:spLocks noChangeArrowheads="1"/>
        </xdr:cNvSpPr>
      </xdr:nvSpPr>
      <xdr:spPr bwMode="auto">
        <a:xfrm>
          <a:off x="16478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35</xdr:row>
      <xdr:rowOff>19050</xdr:rowOff>
    </xdr:from>
    <xdr:to>
      <xdr:col>13</xdr:col>
      <xdr:colOff>123825</xdr:colOff>
      <xdr:row>35</xdr:row>
      <xdr:rowOff>161925</xdr:rowOff>
    </xdr:to>
    <xdr:sp macro="" textlink="">
      <xdr:nvSpPr>
        <xdr:cNvPr id="60" name="Rectangle 3351"/>
        <xdr:cNvSpPr>
          <a:spLocks noChangeArrowheads="1"/>
        </xdr:cNvSpPr>
      </xdr:nvSpPr>
      <xdr:spPr bwMode="auto">
        <a:xfrm>
          <a:off x="17716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35</xdr:row>
      <xdr:rowOff>19050</xdr:rowOff>
    </xdr:from>
    <xdr:to>
      <xdr:col>15</xdr:col>
      <xdr:colOff>123825</xdr:colOff>
      <xdr:row>35</xdr:row>
      <xdr:rowOff>161925</xdr:rowOff>
    </xdr:to>
    <xdr:sp macro="" textlink="">
      <xdr:nvSpPr>
        <xdr:cNvPr id="61" name="Rectangle 3351"/>
        <xdr:cNvSpPr>
          <a:spLocks noChangeArrowheads="1"/>
        </xdr:cNvSpPr>
      </xdr:nvSpPr>
      <xdr:spPr bwMode="auto">
        <a:xfrm>
          <a:off x="20193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35</xdr:row>
      <xdr:rowOff>19050</xdr:rowOff>
    </xdr:from>
    <xdr:to>
      <xdr:col>16</xdr:col>
      <xdr:colOff>123825</xdr:colOff>
      <xdr:row>35</xdr:row>
      <xdr:rowOff>161925</xdr:rowOff>
    </xdr:to>
    <xdr:sp macro="" textlink="">
      <xdr:nvSpPr>
        <xdr:cNvPr id="62" name="Rectangle 3351"/>
        <xdr:cNvSpPr>
          <a:spLocks noChangeArrowheads="1"/>
        </xdr:cNvSpPr>
      </xdr:nvSpPr>
      <xdr:spPr bwMode="auto">
        <a:xfrm>
          <a:off x="21431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35</xdr:row>
      <xdr:rowOff>19050</xdr:rowOff>
    </xdr:from>
    <xdr:to>
      <xdr:col>17</xdr:col>
      <xdr:colOff>123825</xdr:colOff>
      <xdr:row>35</xdr:row>
      <xdr:rowOff>161925</xdr:rowOff>
    </xdr:to>
    <xdr:sp macro="" textlink="">
      <xdr:nvSpPr>
        <xdr:cNvPr id="63" name="Rectangle 3351"/>
        <xdr:cNvSpPr>
          <a:spLocks noChangeArrowheads="1"/>
        </xdr:cNvSpPr>
      </xdr:nvSpPr>
      <xdr:spPr bwMode="auto">
        <a:xfrm>
          <a:off x="22669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35</xdr:row>
      <xdr:rowOff>19050</xdr:rowOff>
    </xdr:from>
    <xdr:to>
      <xdr:col>18</xdr:col>
      <xdr:colOff>123825</xdr:colOff>
      <xdr:row>35</xdr:row>
      <xdr:rowOff>161925</xdr:rowOff>
    </xdr:to>
    <xdr:sp macro="" textlink="">
      <xdr:nvSpPr>
        <xdr:cNvPr id="64" name="Rectangle 3351"/>
        <xdr:cNvSpPr>
          <a:spLocks noChangeArrowheads="1"/>
        </xdr:cNvSpPr>
      </xdr:nvSpPr>
      <xdr:spPr bwMode="auto">
        <a:xfrm>
          <a:off x="239077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35</xdr:row>
      <xdr:rowOff>19050</xdr:rowOff>
    </xdr:from>
    <xdr:to>
      <xdr:col>19</xdr:col>
      <xdr:colOff>123825</xdr:colOff>
      <xdr:row>35</xdr:row>
      <xdr:rowOff>161925</xdr:rowOff>
    </xdr:to>
    <xdr:sp macro="" textlink="">
      <xdr:nvSpPr>
        <xdr:cNvPr id="65" name="Rectangle 3351"/>
        <xdr:cNvSpPr>
          <a:spLocks noChangeArrowheads="1"/>
        </xdr:cNvSpPr>
      </xdr:nvSpPr>
      <xdr:spPr bwMode="auto">
        <a:xfrm>
          <a:off x="25146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35</xdr:row>
      <xdr:rowOff>19050</xdr:rowOff>
    </xdr:from>
    <xdr:to>
      <xdr:col>20</xdr:col>
      <xdr:colOff>123825</xdr:colOff>
      <xdr:row>35</xdr:row>
      <xdr:rowOff>161925</xdr:rowOff>
    </xdr:to>
    <xdr:sp macro="" textlink="">
      <xdr:nvSpPr>
        <xdr:cNvPr id="66" name="Rectangle 3351"/>
        <xdr:cNvSpPr>
          <a:spLocks noChangeArrowheads="1"/>
        </xdr:cNvSpPr>
      </xdr:nvSpPr>
      <xdr:spPr bwMode="auto">
        <a:xfrm>
          <a:off x="26384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40</xdr:row>
      <xdr:rowOff>19050</xdr:rowOff>
    </xdr:from>
    <xdr:to>
      <xdr:col>9</xdr:col>
      <xdr:colOff>123825</xdr:colOff>
      <xdr:row>40</xdr:row>
      <xdr:rowOff>161925</xdr:rowOff>
    </xdr:to>
    <xdr:sp macro="" textlink="">
      <xdr:nvSpPr>
        <xdr:cNvPr id="67" name="Rectangle 3351"/>
        <xdr:cNvSpPr>
          <a:spLocks noChangeArrowheads="1"/>
        </xdr:cNvSpPr>
      </xdr:nvSpPr>
      <xdr:spPr bwMode="auto">
        <a:xfrm>
          <a:off x="12763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40</xdr:row>
      <xdr:rowOff>19050</xdr:rowOff>
    </xdr:from>
    <xdr:to>
      <xdr:col>10</xdr:col>
      <xdr:colOff>123825</xdr:colOff>
      <xdr:row>40</xdr:row>
      <xdr:rowOff>161925</xdr:rowOff>
    </xdr:to>
    <xdr:sp macro="" textlink="">
      <xdr:nvSpPr>
        <xdr:cNvPr id="68" name="Rectangle 3351"/>
        <xdr:cNvSpPr>
          <a:spLocks noChangeArrowheads="1"/>
        </xdr:cNvSpPr>
      </xdr:nvSpPr>
      <xdr:spPr bwMode="auto">
        <a:xfrm>
          <a:off x="140017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40</xdr:row>
      <xdr:rowOff>19050</xdr:rowOff>
    </xdr:from>
    <xdr:to>
      <xdr:col>13</xdr:col>
      <xdr:colOff>123825</xdr:colOff>
      <xdr:row>40</xdr:row>
      <xdr:rowOff>161925</xdr:rowOff>
    </xdr:to>
    <xdr:sp macro="" textlink="">
      <xdr:nvSpPr>
        <xdr:cNvPr id="69" name="Rectangle 3351"/>
        <xdr:cNvSpPr>
          <a:spLocks noChangeArrowheads="1"/>
        </xdr:cNvSpPr>
      </xdr:nvSpPr>
      <xdr:spPr bwMode="auto">
        <a:xfrm>
          <a:off x="17716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40</xdr:row>
      <xdr:rowOff>19050</xdr:rowOff>
    </xdr:from>
    <xdr:to>
      <xdr:col>16</xdr:col>
      <xdr:colOff>123825</xdr:colOff>
      <xdr:row>40</xdr:row>
      <xdr:rowOff>161925</xdr:rowOff>
    </xdr:to>
    <xdr:sp macro="" textlink="">
      <xdr:nvSpPr>
        <xdr:cNvPr id="70" name="Rectangle 3351"/>
        <xdr:cNvSpPr>
          <a:spLocks noChangeArrowheads="1"/>
        </xdr:cNvSpPr>
      </xdr:nvSpPr>
      <xdr:spPr bwMode="auto">
        <a:xfrm>
          <a:off x="21431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40</xdr:row>
      <xdr:rowOff>19050</xdr:rowOff>
    </xdr:from>
    <xdr:to>
      <xdr:col>19</xdr:col>
      <xdr:colOff>123825</xdr:colOff>
      <xdr:row>40</xdr:row>
      <xdr:rowOff>161925</xdr:rowOff>
    </xdr:to>
    <xdr:sp macro="" textlink="">
      <xdr:nvSpPr>
        <xdr:cNvPr id="71" name="Rectangle 3351"/>
        <xdr:cNvSpPr>
          <a:spLocks noChangeArrowheads="1"/>
        </xdr:cNvSpPr>
      </xdr:nvSpPr>
      <xdr:spPr bwMode="auto">
        <a:xfrm>
          <a:off x="251460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40</xdr:row>
      <xdr:rowOff>19050</xdr:rowOff>
    </xdr:from>
    <xdr:to>
      <xdr:col>20</xdr:col>
      <xdr:colOff>123825</xdr:colOff>
      <xdr:row>40</xdr:row>
      <xdr:rowOff>161925</xdr:rowOff>
    </xdr:to>
    <xdr:sp macro="" textlink="">
      <xdr:nvSpPr>
        <xdr:cNvPr id="72" name="Rectangle 3351"/>
        <xdr:cNvSpPr>
          <a:spLocks noChangeArrowheads="1"/>
        </xdr:cNvSpPr>
      </xdr:nvSpPr>
      <xdr:spPr bwMode="auto">
        <a:xfrm>
          <a:off x="26384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39</xdr:row>
      <xdr:rowOff>19050</xdr:rowOff>
    </xdr:from>
    <xdr:to>
      <xdr:col>9</xdr:col>
      <xdr:colOff>123825</xdr:colOff>
      <xdr:row>39</xdr:row>
      <xdr:rowOff>161925</xdr:rowOff>
    </xdr:to>
    <xdr:sp macro="" textlink="">
      <xdr:nvSpPr>
        <xdr:cNvPr id="73" name="Rectangle 3351"/>
        <xdr:cNvSpPr>
          <a:spLocks noChangeArrowheads="1"/>
        </xdr:cNvSpPr>
      </xdr:nvSpPr>
      <xdr:spPr bwMode="auto">
        <a:xfrm>
          <a:off x="12763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39</xdr:row>
      <xdr:rowOff>18109</xdr:rowOff>
    </xdr:from>
    <xdr:to>
      <xdr:col>12</xdr:col>
      <xdr:colOff>0</xdr:colOff>
      <xdr:row>39</xdr:row>
      <xdr:rowOff>161029</xdr:rowOff>
    </xdr:to>
    <xdr:grpSp>
      <xdr:nvGrpSpPr>
        <xdr:cNvPr id="74" name="グループ化 197"/>
        <xdr:cNvGrpSpPr>
          <a:grpSpLocks/>
        </xdr:cNvGrpSpPr>
      </xdr:nvGrpSpPr>
      <xdr:grpSpPr bwMode="auto">
        <a:xfrm>
          <a:off x="1524000" y="4856809"/>
          <a:ext cx="247650" cy="142920"/>
          <a:chOff x="1589433" y="2124548"/>
          <a:chExt cx="230185" cy="151889"/>
        </a:xfrm>
      </xdr:grpSpPr>
      <xdr:sp macro="" textlink="">
        <xdr:nvSpPr>
          <xdr:cNvPr id="7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39</xdr:row>
      <xdr:rowOff>19050</xdr:rowOff>
    </xdr:from>
    <xdr:to>
      <xdr:col>12</xdr:col>
      <xdr:colOff>123825</xdr:colOff>
      <xdr:row>39</xdr:row>
      <xdr:rowOff>161925</xdr:rowOff>
    </xdr:to>
    <xdr:sp macro="" textlink="">
      <xdr:nvSpPr>
        <xdr:cNvPr id="78" name="Rectangle 3351"/>
        <xdr:cNvSpPr>
          <a:spLocks noChangeArrowheads="1"/>
        </xdr:cNvSpPr>
      </xdr:nvSpPr>
      <xdr:spPr bwMode="auto">
        <a:xfrm>
          <a:off x="16478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39</xdr:row>
      <xdr:rowOff>19050</xdr:rowOff>
    </xdr:from>
    <xdr:to>
      <xdr:col>13</xdr:col>
      <xdr:colOff>123825</xdr:colOff>
      <xdr:row>39</xdr:row>
      <xdr:rowOff>161925</xdr:rowOff>
    </xdr:to>
    <xdr:sp macro="" textlink="">
      <xdr:nvSpPr>
        <xdr:cNvPr id="79" name="Rectangle 3351"/>
        <xdr:cNvSpPr>
          <a:spLocks noChangeArrowheads="1"/>
        </xdr:cNvSpPr>
      </xdr:nvSpPr>
      <xdr:spPr bwMode="auto">
        <a:xfrm>
          <a:off x="17716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39</xdr:row>
      <xdr:rowOff>19050</xdr:rowOff>
    </xdr:from>
    <xdr:to>
      <xdr:col>15</xdr:col>
      <xdr:colOff>123825</xdr:colOff>
      <xdr:row>39</xdr:row>
      <xdr:rowOff>161925</xdr:rowOff>
    </xdr:to>
    <xdr:sp macro="" textlink="">
      <xdr:nvSpPr>
        <xdr:cNvPr id="80" name="Rectangle 3351"/>
        <xdr:cNvSpPr>
          <a:spLocks noChangeArrowheads="1"/>
        </xdr:cNvSpPr>
      </xdr:nvSpPr>
      <xdr:spPr bwMode="auto">
        <a:xfrm>
          <a:off x="20193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39</xdr:row>
      <xdr:rowOff>19050</xdr:rowOff>
    </xdr:from>
    <xdr:to>
      <xdr:col>16</xdr:col>
      <xdr:colOff>123825</xdr:colOff>
      <xdr:row>39</xdr:row>
      <xdr:rowOff>161925</xdr:rowOff>
    </xdr:to>
    <xdr:sp macro="" textlink="">
      <xdr:nvSpPr>
        <xdr:cNvPr id="81" name="Rectangle 3351"/>
        <xdr:cNvSpPr>
          <a:spLocks noChangeArrowheads="1"/>
        </xdr:cNvSpPr>
      </xdr:nvSpPr>
      <xdr:spPr bwMode="auto">
        <a:xfrm>
          <a:off x="21431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39</xdr:row>
      <xdr:rowOff>19050</xdr:rowOff>
    </xdr:from>
    <xdr:to>
      <xdr:col>17</xdr:col>
      <xdr:colOff>123825</xdr:colOff>
      <xdr:row>39</xdr:row>
      <xdr:rowOff>161925</xdr:rowOff>
    </xdr:to>
    <xdr:sp macro="" textlink="">
      <xdr:nvSpPr>
        <xdr:cNvPr id="82" name="Rectangle 3351"/>
        <xdr:cNvSpPr>
          <a:spLocks noChangeArrowheads="1"/>
        </xdr:cNvSpPr>
      </xdr:nvSpPr>
      <xdr:spPr bwMode="auto">
        <a:xfrm>
          <a:off x="22669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39</xdr:row>
      <xdr:rowOff>19050</xdr:rowOff>
    </xdr:from>
    <xdr:to>
      <xdr:col>18</xdr:col>
      <xdr:colOff>123825</xdr:colOff>
      <xdr:row>39</xdr:row>
      <xdr:rowOff>161925</xdr:rowOff>
    </xdr:to>
    <xdr:sp macro="" textlink="">
      <xdr:nvSpPr>
        <xdr:cNvPr id="83" name="Rectangle 3351"/>
        <xdr:cNvSpPr>
          <a:spLocks noChangeArrowheads="1"/>
        </xdr:cNvSpPr>
      </xdr:nvSpPr>
      <xdr:spPr bwMode="auto">
        <a:xfrm>
          <a:off x="239077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39</xdr:row>
      <xdr:rowOff>19050</xdr:rowOff>
    </xdr:from>
    <xdr:to>
      <xdr:col>19</xdr:col>
      <xdr:colOff>123825</xdr:colOff>
      <xdr:row>39</xdr:row>
      <xdr:rowOff>161925</xdr:rowOff>
    </xdr:to>
    <xdr:sp macro="" textlink="">
      <xdr:nvSpPr>
        <xdr:cNvPr id="84" name="Rectangle 3351"/>
        <xdr:cNvSpPr>
          <a:spLocks noChangeArrowheads="1"/>
        </xdr:cNvSpPr>
      </xdr:nvSpPr>
      <xdr:spPr bwMode="auto">
        <a:xfrm>
          <a:off x="25146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39</xdr:row>
      <xdr:rowOff>19050</xdr:rowOff>
    </xdr:from>
    <xdr:to>
      <xdr:col>20</xdr:col>
      <xdr:colOff>123825</xdr:colOff>
      <xdr:row>39</xdr:row>
      <xdr:rowOff>161925</xdr:rowOff>
    </xdr:to>
    <xdr:sp macro="" textlink="">
      <xdr:nvSpPr>
        <xdr:cNvPr id="85" name="Rectangle 3351"/>
        <xdr:cNvSpPr>
          <a:spLocks noChangeArrowheads="1"/>
        </xdr:cNvSpPr>
      </xdr:nvSpPr>
      <xdr:spPr bwMode="auto">
        <a:xfrm>
          <a:off x="26384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33</xdr:row>
      <xdr:rowOff>30559</xdr:rowOff>
    </xdr:from>
    <xdr:to>
      <xdr:col>5</xdr:col>
      <xdr:colOff>231378</xdr:colOff>
      <xdr:row>34</xdr:row>
      <xdr:rowOff>793</xdr:rowOff>
    </xdr:to>
    <xdr:sp macro="" textlink="">
      <xdr:nvSpPr>
        <xdr:cNvPr id="116" name="Rectangle 3351"/>
        <xdr:cNvSpPr>
          <a:spLocks noChangeArrowheads="1"/>
        </xdr:cNvSpPr>
      </xdr:nvSpPr>
      <xdr:spPr bwMode="auto">
        <a:xfrm>
          <a:off x="726678" y="3764359"/>
          <a:ext cx="133350" cy="14168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37</xdr:row>
      <xdr:rowOff>30559</xdr:rowOff>
    </xdr:from>
    <xdr:to>
      <xdr:col>5</xdr:col>
      <xdr:colOff>225423</xdr:colOff>
      <xdr:row>38</xdr:row>
      <xdr:rowOff>794</xdr:rowOff>
    </xdr:to>
    <xdr:sp macro="" textlink="">
      <xdr:nvSpPr>
        <xdr:cNvPr id="117" name="Rectangle 3351"/>
        <xdr:cNvSpPr>
          <a:spLocks noChangeArrowheads="1"/>
        </xdr:cNvSpPr>
      </xdr:nvSpPr>
      <xdr:spPr bwMode="auto">
        <a:xfrm>
          <a:off x="720723" y="44501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12158</xdr:colOff>
      <xdr:row>64</xdr:row>
      <xdr:rowOff>19050</xdr:rowOff>
    </xdr:from>
    <xdr:to>
      <xdr:col>12</xdr:col>
      <xdr:colOff>122885</xdr:colOff>
      <xdr:row>65</xdr:row>
      <xdr:rowOff>76200</xdr:rowOff>
    </xdr:to>
    <xdr:grpSp>
      <xdr:nvGrpSpPr>
        <xdr:cNvPr id="120" name="グループ化 119"/>
        <xdr:cNvGrpSpPr/>
      </xdr:nvGrpSpPr>
      <xdr:grpSpPr>
        <a:xfrm>
          <a:off x="1517108" y="7664450"/>
          <a:ext cx="377427" cy="146050"/>
          <a:chOff x="1287066" y="7085409"/>
          <a:chExt cx="360759" cy="140494"/>
        </a:xfrm>
      </xdr:grpSpPr>
      <xdr:sp macro="" textlink="">
        <xdr:nvSpPr>
          <xdr:cNvPr id="121"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12157</xdr:colOff>
      <xdr:row>64</xdr:row>
      <xdr:rowOff>19050</xdr:rowOff>
    </xdr:from>
    <xdr:to>
      <xdr:col>19</xdr:col>
      <xdr:colOff>116932</xdr:colOff>
      <xdr:row>65</xdr:row>
      <xdr:rowOff>76200</xdr:rowOff>
    </xdr:to>
    <xdr:grpSp>
      <xdr:nvGrpSpPr>
        <xdr:cNvPr id="124" name="グループ化 123"/>
        <xdr:cNvGrpSpPr/>
      </xdr:nvGrpSpPr>
      <xdr:grpSpPr>
        <a:xfrm>
          <a:off x="2050507" y="7664450"/>
          <a:ext cx="771525" cy="146050"/>
          <a:chOff x="1793081" y="7085409"/>
          <a:chExt cx="729853" cy="140494"/>
        </a:xfrm>
      </xdr:grpSpPr>
      <xdr:sp macro="" textlink="">
        <xdr:nvSpPr>
          <xdr:cNvPr id="125"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17169</xdr:colOff>
      <xdr:row>64</xdr:row>
      <xdr:rowOff>19050</xdr:rowOff>
    </xdr:from>
    <xdr:to>
      <xdr:col>23</xdr:col>
      <xdr:colOff>56758</xdr:colOff>
      <xdr:row>65</xdr:row>
      <xdr:rowOff>76200</xdr:rowOff>
    </xdr:to>
    <xdr:sp macro="" textlink="">
      <xdr:nvSpPr>
        <xdr:cNvPr id="131" name="Rectangle 3351"/>
        <xdr:cNvSpPr>
          <a:spLocks noChangeArrowheads="1"/>
        </xdr:cNvSpPr>
      </xdr:nvSpPr>
      <xdr:spPr bwMode="auto">
        <a:xfrm>
          <a:off x="2899735" y="7488655"/>
          <a:ext cx="104760" cy="14237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16669</xdr:colOff>
      <xdr:row>64</xdr:row>
      <xdr:rowOff>19050</xdr:rowOff>
    </xdr:from>
    <xdr:to>
      <xdr:col>24</xdr:col>
      <xdr:colOff>121444</xdr:colOff>
      <xdr:row>65</xdr:row>
      <xdr:rowOff>76200</xdr:rowOff>
    </xdr:to>
    <xdr:sp macro="" textlink="">
      <xdr:nvSpPr>
        <xdr:cNvPr id="132" name="Rectangle 3351"/>
        <xdr:cNvSpPr>
          <a:spLocks noChangeArrowheads="1"/>
        </xdr:cNvSpPr>
      </xdr:nvSpPr>
      <xdr:spPr bwMode="auto">
        <a:xfrm>
          <a:off x="3045619"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132160</xdr:colOff>
      <xdr:row>64</xdr:row>
      <xdr:rowOff>19050</xdr:rowOff>
    </xdr:from>
    <xdr:to>
      <xdr:col>25</xdr:col>
      <xdr:colOff>46435</xdr:colOff>
      <xdr:row>65</xdr:row>
      <xdr:rowOff>76200</xdr:rowOff>
    </xdr:to>
    <xdr:sp macro="" textlink="">
      <xdr:nvSpPr>
        <xdr:cNvPr id="133" name="Rectangle 3351"/>
        <xdr:cNvSpPr>
          <a:spLocks noChangeArrowheads="1"/>
        </xdr:cNvSpPr>
      </xdr:nvSpPr>
      <xdr:spPr bwMode="auto">
        <a:xfrm>
          <a:off x="3161110"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19053</xdr:colOff>
      <xdr:row>64</xdr:row>
      <xdr:rowOff>19050</xdr:rowOff>
    </xdr:from>
    <xdr:to>
      <xdr:col>26</xdr:col>
      <xdr:colOff>123828</xdr:colOff>
      <xdr:row>65</xdr:row>
      <xdr:rowOff>76200</xdr:rowOff>
    </xdr:to>
    <xdr:sp macro="" textlink="">
      <xdr:nvSpPr>
        <xdr:cNvPr id="134" name="Rectangle 3351"/>
        <xdr:cNvSpPr>
          <a:spLocks noChangeArrowheads="1"/>
        </xdr:cNvSpPr>
      </xdr:nvSpPr>
      <xdr:spPr bwMode="auto">
        <a:xfrm>
          <a:off x="329565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13100</xdr:colOff>
      <xdr:row>64</xdr:row>
      <xdr:rowOff>19050</xdr:rowOff>
    </xdr:from>
    <xdr:to>
      <xdr:col>27</xdr:col>
      <xdr:colOff>117875</xdr:colOff>
      <xdr:row>65</xdr:row>
      <xdr:rowOff>76200</xdr:rowOff>
    </xdr:to>
    <xdr:sp macro="" textlink="">
      <xdr:nvSpPr>
        <xdr:cNvPr id="135" name="Rectangle 3351"/>
        <xdr:cNvSpPr>
          <a:spLocks noChangeArrowheads="1"/>
        </xdr:cNvSpPr>
      </xdr:nvSpPr>
      <xdr:spPr bwMode="auto">
        <a:xfrm>
          <a:off x="341352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19053</xdr:colOff>
      <xdr:row>64</xdr:row>
      <xdr:rowOff>19050</xdr:rowOff>
    </xdr:from>
    <xdr:to>
      <xdr:col>28</xdr:col>
      <xdr:colOff>123828</xdr:colOff>
      <xdr:row>65</xdr:row>
      <xdr:rowOff>76200</xdr:rowOff>
    </xdr:to>
    <xdr:sp macro="" textlink="">
      <xdr:nvSpPr>
        <xdr:cNvPr id="136" name="Rectangle 3351"/>
        <xdr:cNvSpPr>
          <a:spLocks noChangeArrowheads="1"/>
        </xdr:cNvSpPr>
      </xdr:nvSpPr>
      <xdr:spPr bwMode="auto">
        <a:xfrm>
          <a:off x="354330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13100</xdr:colOff>
      <xdr:row>64</xdr:row>
      <xdr:rowOff>19050</xdr:rowOff>
    </xdr:from>
    <xdr:to>
      <xdr:col>29</xdr:col>
      <xdr:colOff>117875</xdr:colOff>
      <xdr:row>65</xdr:row>
      <xdr:rowOff>76200</xdr:rowOff>
    </xdr:to>
    <xdr:sp macro="" textlink="">
      <xdr:nvSpPr>
        <xdr:cNvPr id="137" name="Rectangle 3351"/>
        <xdr:cNvSpPr>
          <a:spLocks noChangeArrowheads="1"/>
        </xdr:cNvSpPr>
      </xdr:nvSpPr>
      <xdr:spPr bwMode="auto">
        <a:xfrm>
          <a:off x="366117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16668</xdr:colOff>
      <xdr:row>64</xdr:row>
      <xdr:rowOff>19050</xdr:rowOff>
    </xdr:from>
    <xdr:to>
      <xdr:col>33</xdr:col>
      <xdr:colOff>121428</xdr:colOff>
      <xdr:row>65</xdr:row>
      <xdr:rowOff>76200</xdr:rowOff>
    </xdr:to>
    <xdr:sp macro="" textlink="">
      <xdr:nvSpPr>
        <xdr:cNvPr id="138" name="Rectangle 3351"/>
        <xdr:cNvSpPr>
          <a:spLocks noChangeArrowheads="1"/>
        </xdr:cNvSpPr>
      </xdr:nvSpPr>
      <xdr:spPr bwMode="auto">
        <a:xfrm>
          <a:off x="4036218"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16668</xdr:colOff>
      <xdr:row>64</xdr:row>
      <xdr:rowOff>19050</xdr:rowOff>
    </xdr:from>
    <xdr:to>
      <xdr:col>36</xdr:col>
      <xdr:colOff>121428</xdr:colOff>
      <xdr:row>65</xdr:row>
      <xdr:rowOff>76200</xdr:rowOff>
    </xdr:to>
    <xdr:sp macro="" textlink="">
      <xdr:nvSpPr>
        <xdr:cNvPr id="139" name="Rectangle 3351"/>
        <xdr:cNvSpPr>
          <a:spLocks noChangeArrowheads="1"/>
        </xdr:cNvSpPr>
      </xdr:nvSpPr>
      <xdr:spPr bwMode="auto">
        <a:xfrm>
          <a:off x="4407693"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35</xdr:row>
      <xdr:rowOff>19050</xdr:rowOff>
    </xdr:from>
    <xdr:to>
      <xdr:col>9</xdr:col>
      <xdr:colOff>123825</xdr:colOff>
      <xdr:row>35</xdr:row>
      <xdr:rowOff>161925</xdr:rowOff>
    </xdr:to>
    <xdr:sp macro="" textlink="">
      <xdr:nvSpPr>
        <xdr:cNvPr id="140"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40</xdr:row>
      <xdr:rowOff>18109</xdr:rowOff>
    </xdr:from>
    <xdr:to>
      <xdr:col>13</xdr:col>
      <xdr:colOff>0</xdr:colOff>
      <xdr:row>40</xdr:row>
      <xdr:rowOff>161029</xdr:rowOff>
    </xdr:to>
    <xdr:grpSp>
      <xdr:nvGrpSpPr>
        <xdr:cNvPr id="141" name="グループ化 148"/>
        <xdr:cNvGrpSpPr>
          <a:grpSpLocks/>
        </xdr:cNvGrpSpPr>
      </xdr:nvGrpSpPr>
      <xdr:grpSpPr bwMode="auto">
        <a:xfrm>
          <a:off x="1657350" y="5028259"/>
          <a:ext cx="247650" cy="142920"/>
          <a:chOff x="1589434" y="2124548"/>
          <a:chExt cx="230183" cy="151889"/>
        </a:xfrm>
      </xdr:grpSpPr>
      <xdr:sp macro="" textlink="">
        <xdr:nvSpPr>
          <xdr:cNvPr id="14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40</xdr:row>
      <xdr:rowOff>18109</xdr:rowOff>
    </xdr:from>
    <xdr:to>
      <xdr:col>16</xdr:col>
      <xdr:colOff>0</xdr:colOff>
      <xdr:row>40</xdr:row>
      <xdr:rowOff>161029</xdr:rowOff>
    </xdr:to>
    <xdr:grpSp>
      <xdr:nvGrpSpPr>
        <xdr:cNvPr id="145" name="グループ化 148"/>
        <xdr:cNvGrpSpPr>
          <a:grpSpLocks/>
        </xdr:cNvGrpSpPr>
      </xdr:nvGrpSpPr>
      <xdr:grpSpPr bwMode="auto">
        <a:xfrm>
          <a:off x="2057400" y="5028259"/>
          <a:ext cx="247650" cy="142920"/>
          <a:chOff x="1589434" y="2124548"/>
          <a:chExt cx="230183" cy="151889"/>
        </a:xfrm>
      </xdr:grpSpPr>
      <xdr:sp macro="" textlink="">
        <xdr:nvSpPr>
          <xdr:cNvPr id="14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40</xdr:row>
      <xdr:rowOff>18109</xdr:rowOff>
    </xdr:from>
    <xdr:to>
      <xdr:col>19</xdr:col>
      <xdr:colOff>0</xdr:colOff>
      <xdr:row>40</xdr:row>
      <xdr:rowOff>161029</xdr:rowOff>
    </xdr:to>
    <xdr:grpSp>
      <xdr:nvGrpSpPr>
        <xdr:cNvPr id="149" name="グループ化 148"/>
        <xdr:cNvGrpSpPr>
          <a:grpSpLocks/>
        </xdr:cNvGrpSpPr>
      </xdr:nvGrpSpPr>
      <xdr:grpSpPr bwMode="auto">
        <a:xfrm>
          <a:off x="2457450" y="5028259"/>
          <a:ext cx="247650" cy="142920"/>
          <a:chOff x="1589434" y="2124548"/>
          <a:chExt cx="230183" cy="151889"/>
        </a:xfrm>
      </xdr:grpSpPr>
      <xdr:sp macro="" textlink="">
        <xdr:nvSpPr>
          <xdr:cNvPr id="15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65</xdr:row>
      <xdr:rowOff>25003</xdr:rowOff>
    </xdr:from>
    <xdr:to>
      <xdr:col>1</xdr:col>
      <xdr:colOff>151697</xdr:colOff>
      <xdr:row>67</xdr:row>
      <xdr:rowOff>31884</xdr:rowOff>
    </xdr:to>
    <xdr:pic>
      <xdr:nvPicPr>
        <xdr:cNvPr id="191" name="図 190"/>
        <xdr:cNvPicPr>
          <a:picLocks noChangeAspect="1"/>
        </xdr:cNvPicPr>
      </xdr:nvPicPr>
      <xdr:blipFill>
        <a:blip xmlns:r="http://schemas.openxmlformats.org/officeDocument/2006/relationships" r:embed="rId1"/>
        <a:stretch>
          <a:fillRect/>
        </a:stretch>
      </xdr:blipFill>
      <xdr:spPr>
        <a:xfrm>
          <a:off x="61516" y="7759303"/>
          <a:ext cx="121931" cy="114831"/>
        </a:xfrm>
        <a:prstGeom prst="rect">
          <a:avLst/>
        </a:prstGeom>
      </xdr:spPr>
    </xdr:pic>
    <xdr:clientData/>
  </xdr:twoCellAnchor>
  <xdr:twoCellAnchor>
    <xdr:from>
      <xdr:col>26</xdr:col>
      <xdr:colOff>0</xdr:colOff>
      <xdr:row>32</xdr:row>
      <xdr:rowOff>17860</xdr:rowOff>
    </xdr:from>
    <xdr:to>
      <xdr:col>26</xdr:col>
      <xdr:colOff>114300</xdr:colOff>
      <xdr:row>32</xdr:row>
      <xdr:rowOff>160735</xdr:rowOff>
    </xdr:to>
    <xdr:sp macro="" textlink="">
      <xdr:nvSpPr>
        <xdr:cNvPr id="192" name="Rectangle 3351"/>
        <xdr:cNvSpPr>
          <a:spLocks noChangeArrowheads="1"/>
        </xdr:cNvSpPr>
      </xdr:nvSpPr>
      <xdr:spPr bwMode="auto">
        <a:xfrm>
          <a:off x="32766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32</xdr:row>
      <xdr:rowOff>17859</xdr:rowOff>
    </xdr:from>
    <xdr:to>
      <xdr:col>29</xdr:col>
      <xdr:colOff>114299</xdr:colOff>
      <xdr:row>32</xdr:row>
      <xdr:rowOff>160779</xdr:rowOff>
    </xdr:to>
    <xdr:grpSp>
      <xdr:nvGrpSpPr>
        <xdr:cNvPr id="193" name="グループ化 5"/>
        <xdr:cNvGrpSpPr>
          <a:grpSpLocks/>
        </xdr:cNvGrpSpPr>
      </xdr:nvGrpSpPr>
      <xdr:grpSpPr bwMode="auto">
        <a:xfrm>
          <a:off x="3819525" y="3656409"/>
          <a:ext cx="238124" cy="142920"/>
          <a:chOff x="1589434" y="2124548"/>
          <a:chExt cx="227237" cy="151889"/>
        </a:xfrm>
      </xdr:grpSpPr>
      <xdr:sp macro="" textlink="">
        <xdr:nvSpPr>
          <xdr:cNvPr id="1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32</xdr:row>
      <xdr:rowOff>17860</xdr:rowOff>
    </xdr:from>
    <xdr:to>
      <xdr:col>27</xdr:col>
      <xdr:colOff>114300</xdr:colOff>
      <xdr:row>32</xdr:row>
      <xdr:rowOff>160735</xdr:rowOff>
    </xdr:to>
    <xdr:sp macro="" textlink="">
      <xdr:nvSpPr>
        <xdr:cNvPr id="197" name="Rectangle 3351"/>
        <xdr:cNvSpPr>
          <a:spLocks noChangeArrowheads="1"/>
        </xdr:cNvSpPr>
      </xdr:nvSpPr>
      <xdr:spPr bwMode="auto">
        <a:xfrm>
          <a:off x="3400425"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32</xdr:row>
      <xdr:rowOff>17860</xdr:rowOff>
    </xdr:from>
    <xdr:to>
      <xdr:col>30</xdr:col>
      <xdr:colOff>114300</xdr:colOff>
      <xdr:row>32</xdr:row>
      <xdr:rowOff>160735</xdr:rowOff>
    </xdr:to>
    <xdr:sp macro="" textlink="">
      <xdr:nvSpPr>
        <xdr:cNvPr id="198" name="Rectangle 3351"/>
        <xdr:cNvSpPr>
          <a:spLocks noChangeArrowheads="1"/>
        </xdr:cNvSpPr>
      </xdr:nvSpPr>
      <xdr:spPr bwMode="auto">
        <a:xfrm>
          <a:off x="37719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32</xdr:row>
      <xdr:rowOff>17860</xdr:rowOff>
    </xdr:from>
    <xdr:to>
      <xdr:col>34</xdr:col>
      <xdr:colOff>124325</xdr:colOff>
      <xdr:row>32</xdr:row>
      <xdr:rowOff>160735</xdr:rowOff>
    </xdr:to>
    <xdr:sp macro="" textlink="">
      <xdr:nvSpPr>
        <xdr:cNvPr id="199" name="Rectangle 3351"/>
        <xdr:cNvSpPr>
          <a:spLocks noChangeArrowheads="1"/>
        </xdr:cNvSpPr>
      </xdr:nvSpPr>
      <xdr:spPr bwMode="auto">
        <a:xfrm>
          <a:off x="41495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32</xdr:row>
      <xdr:rowOff>17860</xdr:rowOff>
    </xdr:from>
    <xdr:to>
      <xdr:col>37</xdr:col>
      <xdr:colOff>114300</xdr:colOff>
      <xdr:row>32</xdr:row>
      <xdr:rowOff>160735</xdr:rowOff>
    </xdr:to>
    <xdr:sp macro="" textlink="">
      <xdr:nvSpPr>
        <xdr:cNvPr id="200" name="Rectangle 3351"/>
        <xdr:cNvSpPr>
          <a:spLocks noChangeArrowheads="1"/>
        </xdr:cNvSpPr>
      </xdr:nvSpPr>
      <xdr:spPr bwMode="auto">
        <a:xfrm>
          <a:off x="451485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32</xdr:row>
      <xdr:rowOff>17860</xdr:rowOff>
    </xdr:from>
    <xdr:to>
      <xdr:col>38</xdr:col>
      <xdr:colOff>124325</xdr:colOff>
      <xdr:row>32</xdr:row>
      <xdr:rowOff>160735</xdr:rowOff>
    </xdr:to>
    <xdr:sp macro="" textlink="">
      <xdr:nvSpPr>
        <xdr:cNvPr id="201" name="Rectangle 3351"/>
        <xdr:cNvSpPr>
          <a:spLocks noChangeArrowheads="1"/>
        </xdr:cNvSpPr>
      </xdr:nvSpPr>
      <xdr:spPr bwMode="auto">
        <a:xfrm>
          <a:off x="46448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32</xdr:row>
      <xdr:rowOff>17859</xdr:rowOff>
    </xdr:from>
    <xdr:to>
      <xdr:col>33</xdr:col>
      <xdr:colOff>114300</xdr:colOff>
      <xdr:row>32</xdr:row>
      <xdr:rowOff>160779</xdr:rowOff>
    </xdr:to>
    <xdr:grpSp>
      <xdr:nvGrpSpPr>
        <xdr:cNvPr id="202" name="グループ化 86"/>
        <xdr:cNvGrpSpPr>
          <a:grpSpLocks/>
        </xdr:cNvGrpSpPr>
      </xdr:nvGrpSpPr>
      <xdr:grpSpPr bwMode="auto">
        <a:xfrm>
          <a:off x="4219575" y="3656409"/>
          <a:ext cx="250825" cy="142920"/>
          <a:chOff x="1589434" y="2124548"/>
          <a:chExt cx="230183" cy="151889"/>
        </a:xfrm>
      </xdr:grpSpPr>
      <xdr:sp macro="" textlink="">
        <xdr:nvSpPr>
          <xdr:cNvPr id="2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32</xdr:row>
      <xdr:rowOff>17859</xdr:rowOff>
    </xdr:from>
    <xdr:to>
      <xdr:col>36</xdr:col>
      <xdr:colOff>114300</xdr:colOff>
      <xdr:row>32</xdr:row>
      <xdr:rowOff>160779</xdr:rowOff>
    </xdr:to>
    <xdr:grpSp>
      <xdr:nvGrpSpPr>
        <xdr:cNvPr id="206" name="グループ化 90"/>
        <xdr:cNvGrpSpPr>
          <a:grpSpLocks/>
        </xdr:cNvGrpSpPr>
      </xdr:nvGrpSpPr>
      <xdr:grpSpPr bwMode="auto">
        <a:xfrm>
          <a:off x="4632325" y="3656409"/>
          <a:ext cx="238125" cy="142920"/>
          <a:chOff x="1589434" y="2124548"/>
          <a:chExt cx="230183" cy="151889"/>
        </a:xfrm>
      </xdr:grpSpPr>
      <xdr:sp macro="" textlink="">
        <xdr:nvSpPr>
          <xdr:cNvPr id="2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210" name="Rectangle 3351"/>
        <xdr:cNvSpPr>
          <a:spLocks noChangeArrowheads="1"/>
        </xdr:cNvSpPr>
      </xdr:nvSpPr>
      <xdr:spPr bwMode="auto">
        <a:xfrm>
          <a:off x="32766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36</xdr:row>
      <xdr:rowOff>17859</xdr:rowOff>
    </xdr:from>
    <xdr:to>
      <xdr:col>29</xdr:col>
      <xdr:colOff>114299</xdr:colOff>
      <xdr:row>36</xdr:row>
      <xdr:rowOff>160779</xdr:rowOff>
    </xdr:to>
    <xdr:grpSp>
      <xdr:nvGrpSpPr>
        <xdr:cNvPr id="211" name="グループ化 5"/>
        <xdr:cNvGrpSpPr>
          <a:grpSpLocks/>
        </xdr:cNvGrpSpPr>
      </xdr:nvGrpSpPr>
      <xdr:grpSpPr bwMode="auto">
        <a:xfrm>
          <a:off x="3819525" y="4342209"/>
          <a:ext cx="238124" cy="142920"/>
          <a:chOff x="1589434" y="2124548"/>
          <a:chExt cx="227237" cy="151889"/>
        </a:xfrm>
      </xdr:grpSpPr>
      <xdr:sp macro="" textlink="">
        <xdr:nvSpPr>
          <xdr:cNvPr id="2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36</xdr:row>
      <xdr:rowOff>17860</xdr:rowOff>
    </xdr:from>
    <xdr:to>
      <xdr:col>27</xdr:col>
      <xdr:colOff>114300</xdr:colOff>
      <xdr:row>36</xdr:row>
      <xdr:rowOff>160735</xdr:rowOff>
    </xdr:to>
    <xdr:sp macro="" textlink="">
      <xdr:nvSpPr>
        <xdr:cNvPr id="215" name="Rectangle 3351"/>
        <xdr:cNvSpPr>
          <a:spLocks noChangeArrowheads="1"/>
        </xdr:cNvSpPr>
      </xdr:nvSpPr>
      <xdr:spPr bwMode="auto">
        <a:xfrm>
          <a:off x="3400425"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36</xdr:row>
      <xdr:rowOff>17860</xdr:rowOff>
    </xdr:from>
    <xdr:to>
      <xdr:col>30</xdr:col>
      <xdr:colOff>114300</xdr:colOff>
      <xdr:row>36</xdr:row>
      <xdr:rowOff>160735</xdr:rowOff>
    </xdr:to>
    <xdr:sp macro="" textlink="">
      <xdr:nvSpPr>
        <xdr:cNvPr id="216" name="Rectangle 3351"/>
        <xdr:cNvSpPr>
          <a:spLocks noChangeArrowheads="1"/>
        </xdr:cNvSpPr>
      </xdr:nvSpPr>
      <xdr:spPr bwMode="auto">
        <a:xfrm>
          <a:off x="37719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36</xdr:row>
      <xdr:rowOff>17860</xdr:rowOff>
    </xdr:from>
    <xdr:to>
      <xdr:col>34</xdr:col>
      <xdr:colOff>124325</xdr:colOff>
      <xdr:row>36</xdr:row>
      <xdr:rowOff>160735</xdr:rowOff>
    </xdr:to>
    <xdr:sp macro="" textlink="">
      <xdr:nvSpPr>
        <xdr:cNvPr id="217" name="Rectangle 3351"/>
        <xdr:cNvSpPr>
          <a:spLocks noChangeArrowheads="1"/>
        </xdr:cNvSpPr>
      </xdr:nvSpPr>
      <xdr:spPr bwMode="auto">
        <a:xfrm>
          <a:off x="41495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36</xdr:row>
      <xdr:rowOff>17860</xdr:rowOff>
    </xdr:from>
    <xdr:to>
      <xdr:col>37</xdr:col>
      <xdr:colOff>114300</xdr:colOff>
      <xdr:row>36</xdr:row>
      <xdr:rowOff>160735</xdr:rowOff>
    </xdr:to>
    <xdr:sp macro="" textlink="">
      <xdr:nvSpPr>
        <xdr:cNvPr id="218" name="Rectangle 3351"/>
        <xdr:cNvSpPr>
          <a:spLocks noChangeArrowheads="1"/>
        </xdr:cNvSpPr>
      </xdr:nvSpPr>
      <xdr:spPr bwMode="auto">
        <a:xfrm>
          <a:off x="451485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36</xdr:row>
      <xdr:rowOff>17860</xdr:rowOff>
    </xdr:from>
    <xdr:to>
      <xdr:col>38</xdr:col>
      <xdr:colOff>124325</xdr:colOff>
      <xdr:row>36</xdr:row>
      <xdr:rowOff>160735</xdr:rowOff>
    </xdr:to>
    <xdr:sp macro="" textlink="">
      <xdr:nvSpPr>
        <xdr:cNvPr id="219" name="Rectangle 3351"/>
        <xdr:cNvSpPr>
          <a:spLocks noChangeArrowheads="1"/>
        </xdr:cNvSpPr>
      </xdr:nvSpPr>
      <xdr:spPr bwMode="auto">
        <a:xfrm>
          <a:off x="46448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36</xdr:row>
      <xdr:rowOff>17859</xdr:rowOff>
    </xdr:from>
    <xdr:to>
      <xdr:col>33</xdr:col>
      <xdr:colOff>114300</xdr:colOff>
      <xdr:row>36</xdr:row>
      <xdr:rowOff>160779</xdr:rowOff>
    </xdr:to>
    <xdr:grpSp>
      <xdr:nvGrpSpPr>
        <xdr:cNvPr id="220" name="グループ化 86"/>
        <xdr:cNvGrpSpPr>
          <a:grpSpLocks/>
        </xdr:cNvGrpSpPr>
      </xdr:nvGrpSpPr>
      <xdr:grpSpPr bwMode="auto">
        <a:xfrm>
          <a:off x="4219575" y="4342209"/>
          <a:ext cx="250825" cy="142920"/>
          <a:chOff x="1589434" y="2124548"/>
          <a:chExt cx="230183" cy="151889"/>
        </a:xfrm>
      </xdr:grpSpPr>
      <xdr:sp macro="" textlink="">
        <xdr:nvSpPr>
          <xdr:cNvPr id="2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36</xdr:row>
      <xdr:rowOff>17859</xdr:rowOff>
    </xdr:from>
    <xdr:to>
      <xdr:col>36</xdr:col>
      <xdr:colOff>114300</xdr:colOff>
      <xdr:row>36</xdr:row>
      <xdr:rowOff>160779</xdr:rowOff>
    </xdr:to>
    <xdr:grpSp>
      <xdr:nvGrpSpPr>
        <xdr:cNvPr id="224" name="グループ化 90"/>
        <xdr:cNvGrpSpPr>
          <a:grpSpLocks/>
        </xdr:cNvGrpSpPr>
      </xdr:nvGrpSpPr>
      <xdr:grpSpPr bwMode="auto">
        <a:xfrm>
          <a:off x="4632325" y="4342209"/>
          <a:ext cx="238125" cy="142920"/>
          <a:chOff x="1589434" y="2124548"/>
          <a:chExt cx="230183" cy="151889"/>
        </a:xfrm>
      </xdr:grpSpPr>
      <xdr:sp macro="" textlink="">
        <xdr:nvSpPr>
          <xdr:cNvPr id="2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31</xdr:row>
      <xdr:rowOff>17860</xdr:rowOff>
    </xdr:from>
    <xdr:to>
      <xdr:col>26</xdr:col>
      <xdr:colOff>114300</xdr:colOff>
      <xdr:row>31</xdr:row>
      <xdr:rowOff>160735</xdr:rowOff>
    </xdr:to>
    <xdr:sp macro="" textlink="">
      <xdr:nvSpPr>
        <xdr:cNvPr id="228" name="Rectangle 3351"/>
        <xdr:cNvSpPr>
          <a:spLocks noChangeArrowheads="1"/>
        </xdr:cNvSpPr>
      </xdr:nvSpPr>
      <xdr:spPr bwMode="auto">
        <a:xfrm>
          <a:off x="32766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31</xdr:row>
      <xdr:rowOff>17859</xdr:rowOff>
    </xdr:from>
    <xdr:to>
      <xdr:col>29</xdr:col>
      <xdr:colOff>114299</xdr:colOff>
      <xdr:row>31</xdr:row>
      <xdr:rowOff>160779</xdr:rowOff>
    </xdr:to>
    <xdr:grpSp>
      <xdr:nvGrpSpPr>
        <xdr:cNvPr id="229" name="グループ化 5"/>
        <xdr:cNvGrpSpPr>
          <a:grpSpLocks/>
        </xdr:cNvGrpSpPr>
      </xdr:nvGrpSpPr>
      <xdr:grpSpPr bwMode="auto">
        <a:xfrm>
          <a:off x="3819525" y="3484959"/>
          <a:ext cx="238124" cy="142920"/>
          <a:chOff x="1589434" y="2124548"/>
          <a:chExt cx="227237" cy="151889"/>
        </a:xfrm>
      </xdr:grpSpPr>
      <xdr:sp macro="" textlink="">
        <xdr:nvSpPr>
          <xdr:cNvPr id="23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31</xdr:row>
      <xdr:rowOff>17860</xdr:rowOff>
    </xdr:from>
    <xdr:to>
      <xdr:col>27</xdr:col>
      <xdr:colOff>114300</xdr:colOff>
      <xdr:row>31</xdr:row>
      <xdr:rowOff>160735</xdr:rowOff>
    </xdr:to>
    <xdr:sp macro="" textlink="">
      <xdr:nvSpPr>
        <xdr:cNvPr id="233" name="Rectangle 3351"/>
        <xdr:cNvSpPr>
          <a:spLocks noChangeArrowheads="1"/>
        </xdr:cNvSpPr>
      </xdr:nvSpPr>
      <xdr:spPr bwMode="auto">
        <a:xfrm>
          <a:off x="3400425"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31</xdr:row>
      <xdr:rowOff>17860</xdr:rowOff>
    </xdr:from>
    <xdr:to>
      <xdr:col>30</xdr:col>
      <xdr:colOff>114300</xdr:colOff>
      <xdr:row>31</xdr:row>
      <xdr:rowOff>160735</xdr:rowOff>
    </xdr:to>
    <xdr:sp macro="" textlink="">
      <xdr:nvSpPr>
        <xdr:cNvPr id="234" name="Rectangle 3351"/>
        <xdr:cNvSpPr>
          <a:spLocks noChangeArrowheads="1"/>
        </xdr:cNvSpPr>
      </xdr:nvSpPr>
      <xdr:spPr bwMode="auto">
        <a:xfrm>
          <a:off x="37719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31</xdr:row>
      <xdr:rowOff>17860</xdr:rowOff>
    </xdr:from>
    <xdr:to>
      <xdr:col>34</xdr:col>
      <xdr:colOff>124325</xdr:colOff>
      <xdr:row>31</xdr:row>
      <xdr:rowOff>160735</xdr:rowOff>
    </xdr:to>
    <xdr:sp macro="" textlink="">
      <xdr:nvSpPr>
        <xdr:cNvPr id="235" name="Rectangle 3351"/>
        <xdr:cNvSpPr>
          <a:spLocks noChangeArrowheads="1"/>
        </xdr:cNvSpPr>
      </xdr:nvSpPr>
      <xdr:spPr bwMode="auto">
        <a:xfrm>
          <a:off x="41495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31</xdr:row>
      <xdr:rowOff>17860</xdr:rowOff>
    </xdr:from>
    <xdr:to>
      <xdr:col>37</xdr:col>
      <xdr:colOff>114300</xdr:colOff>
      <xdr:row>31</xdr:row>
      <xdr:rowOff>160735</xdr:rowOff>
    </xdr:to>
    <xdr:sp macro="" textlink="">
      <xdr:nvSpPr>
        <xdr:cNvPr id="236" name="Rectangle 3351"/>
        <xdr:cNvSpPr>
          <a:spLocks noChangeArrowheads="1"/>
        </xdr:cNvSpPr>
      </xdr:nvSpPr>
      <xdr:spPr bwMode="auto">
        <a:xfrm>
          <a:off x="451485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31</xdr:row>
      <xdr:rowOff>17860</xdr:rowOff>
    </xdr:from>
    <xdr:to>
      <xdr:col>38</xdr:col>
      <xdr:colOff>124325</xdr:colOff>
      <xdr:row>31</xdr:row>
      <xdr:rowOff>160735</xdr:rowOff>
    </xdr:to>
    <xdr:sp macro="" textlink="">
      <xdr:nvSpPr>
        <xdr:cNvPr id="237" name="Rectangle 3351"/>
        <xdr:cNvSpPr>
          <a:spLocks noChangeArrowheads="1"/>
        </xdr:cNvSpPr>
      </xdr:nvSpPr>
      <xdr:spPr bwMode="auto">
        <a:xfrm>
          <a:off x="46448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31</xdr:row>
      <xdr:rowOff>17859</xdr:rowOff>
    </xdr:from>
    <xdr:to>
      <xdr:col>33</xdr:col>
      <xdr:colOff>114300</xdr:colOff>
      <xdr:row>31</xdr:row>
      <xdr:rowOff>160779</xdr:rowOff>
    </xdr:to>
    <xdr:grpSp>
      <xdr:nvGrpSpPr>
        <xdr:cNvPr id="238" name="グループ化 86"/>
        <xdr:cNvGrpSpPr>
          <a:grpSpLocks/>
        </xdr:cNvGrpSpPr>
      </xdr:nvGrpSpPr>
      <xdr:grpSpPr bwMode="auto">
        <a:xfrm>
          <a:off x="4219575" y="3484959"/>
          <a:ext cx="250825" cy="142920"/>
          <a:chOff x="1589434" y="2124548"/>
          <a:chExt cx="230183" cy="151889"/>
        </a:xfrm>
      </xdr:grpSpPr>
      <xdr:sp macro="" textlink="">
        <xdr:nvSpPr>
          <xdr:cNvPr id="23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31</xdr:row>
      <xdr:rowOff>17859</xdr:rowOff>
    </xdr:from>
    <xdr:to>
      <xdr:col>36</xdr:col>
      <xdr:colOff>114300</xdr:colOff>
      <xdr:row>31</xdr:row>
      <xdr:rowOff>160779</xdr:rowOff>
    </xdr:to>
    <xdr:grpSp>
      <xdr:nvGrpSpPr>
        <xdr:cNvPr id="242" name="グループ化 90"/>
        <xdr:cNvGrpSpPr>
          <a:grpSpLocks/>
        </xdr:cNvGrpSpPr>
      </xdr:nvGrpSpPr>
      <xdr:grpSpPr bwMode="auto">
        <a:xfrm>
          <a:off x="4632325" y="3484959"/>
          <a:ext cx="238125" cy="142920"/>
          <a:chOff x="1589434" y="2124548"/>
          <a:chExt cx="230183" cy="151889"/>
        </a:xfrm>
      </xdr:grpSpPr>
      <xdr:sp macro="" textlink="">
        <xdr:nvSpPr>
          <xdr:cNvPr id="24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35</xdr:row>
      <xdr:rowOff>17860</xdr:rowOff>
    </xdr:from>
    <xdr:to>
      <xdr:col>26</xdr:col>
      <xdr:colOff>114300</xdr:colOff>
      <xdr:row>35</xdr:row>
      <xdr:rowOff>160735</xdr:rowOff>
    </xdr:to>
    <xdr:sp macro="" textlink="">
      <xdr:nvSpPr>
        <xdr:cNvPr id="246" name="Rectangle 3351"/>
        <xdr:cNvSpPr>
          <a:spLocks noChangeArrowheads="1"/>
        </xdr:cNvSpPr>
      </xdr:nvSpPr>
      <xdr:spPr bwMode="auto">
        <a:xfrm>
          <a:off x="32766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35</xdr:row>
      <xdr:rowOff>17859</xdr:rowOff>
    </xdr:from>
    <xdr:to>
      <xdr:col>29</xdr:col>
      <xdr:colOff>114299</xdr:colOff>
      <xdr:row>35</xdr:row>
      <xdr:rowOff>160779</xdr:rowOff>
    </xdr:to>
    <xdr:grpSp>
      <xdr:nvGrpSpPr>
        <xdr:cNvPr id="247" name="グループ化 5"/>
        <xdr:cNvGrpSpPr>
          <a:grpSpLocks/>
        </xdr:cNvGrpSpPr>
      </xdr:nvGrpSpPr>
      <xdr:grpSpPr bwMode="auto">
        <a:xfrm>
          <a:off x="3819525" y="4170759"/>
          <a:ext cx="238124" cy="142920"/>
          <a:chOff x="1589434" y="2124548"/>
          <a:chExt cx="227237" cy="151889"/>
        </a:xfrm>
      </xdr:grpSpPr>
      <xdr:sp macro="" textlink="">
        <xdr:nvSpPr>
          <xdr:cNvPr id="248"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35</xdr:row>
      <xdr:rowOff>17860</xdr:rowOff>
    </xdr:from>
    <xdr:to>
      <xdr:col>27</xdr:col>
      <xdr:colOff>114300</xdr:colOff>
      <xdr:row>35</xdr:row>
      <xdr:rowOff>160735</xdr:rowOff>
    </xdr:to>
    <xdr:sp macro="" textlink="">
      <xdr:nvSpPr>
        <xdr:cNvPr id="251" name="Rectangle 3351"/>
        <xdr:cNvSpPr>
          <a:spLocks noChangeArrowheads="1"/>
        </xdr:cNvSpPr>
      </xdr:nvSpPr>
      <xdr:spPr bwMode="auto">
        <a:xfrm>
          <a:off x="3400425"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35</xdr:row>
      <xdr:rowOff>17860</xdr:rowOff>
    </xdr:from>
    <xdr:to>
      <xdr:col>30</xdr:col>
      <xdr:colOff>114300</xdr:colOff>
      <xdr:row>35</xdr:row>
      <xdr:rowOff>160735</xdr:rowOff>
    </xdr:to>
    <xdr:sp macro="" textlink="">
      <xdr:nvSpPr>
        <xdr:cNvPr id="252" name="Rectangle 3351"/>
        <xdr:cNvSpPr>
          <a:spLocks noChangeArrowheads="1"/>
        </xdr:cNvSpPr>
      </xdr:nvSpPr>
      <xdr:spPr bwMode="auto">
        <a:xfrm>
          <a:off x="37719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35</xdr:row>
      <xdr:rowOff>17860</xdr:rowOff>
    </xdr:from>
    <xdr:to>
      <xdr:col>34</xdr:col>
      <xdr:colOff>124325</xdr:colOff>
      <xdr:row>35</xdr:row>
      <xdr:rowOff>160735</xdr:rowOff>
    </xdr:to>
    <xdr:sp macro="" textlink="">
      <xdr:nvSpPr>
        <xdr:cNvPr id="253" name="Rectangle 3351"/>
        <xdr:cNvSpPr>
          <a:spLocks noChangeArrowheads="1"/>
        </xdr:cNvSpPr>
      </xdr:nvSpPr>
      <xdr:spPr bwMode="auto">
        <a:xfrm>
          <a:off x="41495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35</xdr:row>
      <xdr:rowOff>17860</xdr:rowOff>
    </xdr:from>
    <xdr:to>
      <xdr:col>37</xdr:col>
      <xdr:colOff>114300</xdr:colOff>
      <xdr:row>35</xdr:row>
      <xdr:rowOff>160735</xdr:rowOff>
    </xdr:to>
    <xdr:sp macro="" textlink="">
      <xdr:nvSpPr>
        <xdr:cNvPr id="254" name="Rectangle 3351"/>
        <xdr:cNvSpPr>
          <a:spLocks noChangeArrowheads="1"/>
        </xdr:cNvSpPr>
      </xdr:nvSpPr>
      <xdr:spPr bwMode="auto">
        <a:xfrm>
          <a:off x="451485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35</xdr:row>
      <xdr:rowOff>17860</xdr:rowOff>
    </xdr:from>
    <xdr:to>
      <xdr:col>38</xdr:col>
      <xdr:colOff>124325</xdr:colOff>
      <xdr:row>35</xdr:row>
      <xdr:rowOff>160735</xdr:rowOff>
    </xdr:to>
    <xdr:sp macro="" textlink="">
      <xdr:nvSpPr>
        <xdr:cNvPr id="255" name="Rectangle 3351"/>
        <xdr:cNvSpPr>
          <a:spLocks noChangeArrowheads="1"/>
        </xdr:cNvSpPr>
      </xdr:nvSpPr>
      <xdr:spPr bwMode="auto">
        <a:xfrm>
          <a:off x="46448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35</xdr:row>
      <xdr:rowOff>17859</xdr:rowOff>
    </xdr:from>
    <xdr:to>
      <xdr:col>33</xdr:col>
      <xdr:colOff>114300</xdr:colOff>
      <xdr:row>35</xdr:row>
      <xdr:rowOff>160779</xdr:rowOff>
    </xdr:to>
    <xdr:grpSp>
      <xdr:nvGrpSpPr>
        <xdr:cNvPr id="256" name="グループ化 86"/>
        <xdr:cNvGrpSpPr>
          <a:grpSpLocks/>
        </xdr:cNvGrpSpPr>
      </xdr:nvGrpSpPr>
      <xdr:grpSpPr bwMode="auto">
        <a:xfrm>
          <a:off x="4219575" y="4170759"/>
          <a:ext cx="250825" cy="142920"/>
          <a:chOff x="1589434" y="2124548"/>
          <a:chExt cx="230183" cy="151889"/>
        </a:xfrm>
      </xdr:grpSpPr>
      <xdr:sp macro="" textlink="">
        <xdr:nvSpPr>
          <xdr:cNvPr id="257"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35</xdr:row>
      <xdr:rowOff>17859</xdr:rowOff>
    </xdr:from>
    <xdr:to>
      <xdr:col>36</xdr:col>
      <xdr:colOff>114300</xdr:colOff>
      <xdr:row>35</xdr:row>
      <xdr:rowOff>160779</xdr:rowOff>
    </xdr:to>
    <xdr:grpSp>
      <xdr:nvGrpSpPr>
        <xdr:cNvPr id="260" name="グループ化 90"/>
        <xdr:cNvGrpSpPr>
          <a:grpSpLocks/>
        </xdr:cNvGrpSpPr>
      </xdr:nvGrpSpPr>
      <xdr:grpSpPr bwMode="auto">
        <a:xfrm>
          <a:off x="4632325" y="4170759"/>
          <a:ext cx="238125" cy="142920"/>
          <a:chOff x="1589434" y="2124548"/>
          <a:chExt cx="230183" cy="151889"/>
        </a:xfrm>
      </xdr:grpSpPr>
      <xdr:sp macro="" textlink="">
        <xdr:nvSpPr>
          <xdr:cNvPr id="26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64" name="Rectangle 3351"/>
        <xdr:cNvSpPr>
          <a:spLocks noChangeArrowheads="1"/>
        </xdr:cNvSpPr>
      </xdr:nvSpPr>
      <xdr:spPr bwMode="auto">
        <a:xfrm>
          <a:off x="32766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30</xdr:row>
      <xdr:rowOff>17859</xdr:rowOff>
    </xdr:from>
    <xdr:to>
      <xdr:col>29</xdr:col>
      <xdr:colOff>114299</xdr:colOff>
      <xdr:row>30</xdr:row>
      <xdr:rowOff>160779</xdr:rowOff>
    </xdr:to>
    <xdr:grpSp>
      <xdr:nvGrpSpPr>
        <xdr:cNvPr id="265" name="グループ化 5"/>
        <xdr:cNvGrpSpPr>
          <a:grpSpLocks/>
        </xdr:cNvGrpSpPr>
      </xdr:nvGrpSpPr>
      <xdr:grpSpPr bwMode="auto">
        <a:xfrm>
          <a:off x="3819525" y="3313509"/>
          <a:ext cx="238124" cy="142920"/>
          <a:chOff x="1589434" y="2124548"/>
          <a:chExt cx="227237" cy="151889"/>
        </a:xfrm>
      </xdr:grpSpPr>
      <xdr:sp macro="" textlink="">
        <xdr:nvSpPr>
          <xdr:cNvPr id="26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30</xdr:row>
      <xdr:rowOff>17860</xdr:rowOff>
    </xdr:from>
    <xdr:to>
      <xdr:col>27</xdr:col>
      <xdr:colOff>114300</xdr:colOff>
      <xdr:row>30</xdr:row>
      <xdr:rowOff>160735</xdr:rowOff>
    </xdr:to>
    <xdr:sp macro="" textlink="">
      <xdr:nvSpPr>
        <xdr:cNvPr id="269" name="Rectangle 3351"/>
        <xdr:cNvSpPr>
          <a:spLocks noChangeArrowheads="1"/>
        </xdr:cNvSpPr>
      </xdr:nvSpPr>
      <xdr:spPr bwMode="auto">
        <a:xfrm>
          <a:off x="3400425"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30</xdr:row>
      <xdr:rowOff>17860</xdr:rowOff>
    </xdr:from>
    <xdr:to>
      <xdr:col>30</xdr:col>
      <xdr:colOff>114300</xdr:colOff>
      <xdr:row>30</xdr:row>
      <xdr:rowOff>160735</xdr:rowOff>
    </xdr:to>
    <xdr:sp macro="" textlink="">
      <xdr:nvSpPr>
        <xdr:cNvPr id="270" name="Rectangle 3351"/>
        <xdr:cNvSpPr>
          <a:spLocks noChangeArrowheads="1"/>
        </xdr:cNvSpPr>
      </xdr:nvSpPr>
      <xdr:spPr bwMode="auto">
        <a:xfrm>
          <a:off x="37719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30</xdr:row>
      <xdr:rowOff>17860</xdr:rowOff>
    </xdr:from>
    <xdr:to>
      <xdr:col>34</xdr:col>
      <xdr:colOff>124325</xdr:colOff>
      <xdr:row>30</xdr:row>
      <xdr:rowOff>160735</xdr:rowOff>
    </xdr:to>
    <xdr:sp macro="" textlink="">
      <xdr:nvSpPr>
        <xdr:cNvPr id="271" name="Rectangle 3351"/>
        <xdr:cNvSpPr>
          <a:spLocks noChangeArrowheads="1"/>
        </xdr:cNvSpPr>
      </xdr:nvSpPr>
      <xdr:spPr bwMode="auto">
        <a:xfrm>
          <a:off x="41495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30</xdr:row>
      <xdr:rowOff>17860</xdr:rowOff>
    </xdr:from>
    <xdr:to>
      <xdr:col>37</xdr:col>
      <xdr:colOff>114300</xdr:colOff>
      <xdr:row>30</xdr:row>
      <xdr:rowOff>160735</xdr:rowOff>
    </xdr:to>
    <xdr:sp macro="" textlink="">
      <xdr:nvSpPr>
        <xdr:cNvPr id="272" name="Rectangle 3351"/>
        <xdr:cNvSpPr>
          <a:spLocks noChangeArrowheads="1"/>
        </xdr:cNvSpPr>
      </xdr:nvSpPr>
      <xdr:spPr bwMode="auto">
        <a:xfrm>
          <a:off x="451485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30</xdr:row>
      <xdr:rowOff>17860</xdr:rowOff>
    </xdr:from>
    <xdr:to>
      <xdr:col>38</xdr:col>
      <xdr:colOff>124325</xdr:colOff>
      <xdr:row>30</xdr:row>
      <xdr:rowOff>160735</xdr:rowOff>
    </xdr:to>
    <xdr:sp macro="" textlink="">
      <xdr:nvSpPr>
        <xdr:cNvPr id="273" name="Rectangle 3351"/>
        <xdr:cNvSpPr>
          <a:spLocks noChangeArrowheads="1"/>
        </xdr:cNvSpPr>
      </xdr:nvSpPr>
      <xdr:spPr bwMode="auto">
        <a:xfrm>
          <a:off x="46448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30</xdr:row>
      <xdr:rowOff>17859</xdr:rowOff>
    </xdr:from>
    <xdr:to>
      <xdr:col>33</xdr:col>
      <xdr:colOff>114300</xdr:colOff>
      <xdr:row>30</xdr:row>
      <xdr:rowOff>160779</xdr:rowOff>
    </xdr:to>
    <xdr:grpSp>
      <xdr:nvGrpSpPr>
        <xdr:cNvPr id="274" name="グループ化 86"/>
        <xdr:cNvGrpSpPr>
          <a:grpSpLocks/>
        </xdr:cNvGrpSpPr>
      </xdr:nvGrpSpPr>
      <xdr:grpSpPr bwMode="auto">
        <a:xfrm>
          <a:off x="4219575" y="3313509"/>
          <a:ext cx="250825" cy="142920"/>
          <a:chOff x="1589434" y="2124548"/>
          <a:chExt cx="230183" cy="151889"/>
        </a:xfrm>
      </xdr:grpSpPr>
      <xdr:sp macro="" textlink="">
        <xdr:nvSpPr>
          <xdr:cNvPr id="27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30</xdr:row>
      <xdr:rowOff>17859</xdr:rowOff>
    </xdr:from>
    <xdr:to>
      <xdr:col>36</xdr:col>
      <xdr:colOff>114300</xdr:colOff>
      <xdr:row>30</xdr:row>
      <xdr:rowOff>160779</xdr:rowOff>
    </xdr:to>
    <xdr:grpSp>
      <xdr:nvGrpSpPr>
        <xdr:cNvPr id="278" name="グループ化 90"/>
        <xdr:cNvGrpSpPr>
          <a:grpSpLocks/>
        </xdr:cNvGrpSpPr>
      </xdr:nvGrpSpPr>
      <xdr:grpSpPr bwMode="auto">
        <a:xfrm>
          <a:off x="4632325" y="3313509"/>
          <a:ext cx="238125" cy="142920"/>
          <a:chOff x="1589434" y="2124548"/>
          <a:chExt cx="230183" cy="151889"/>
        </a:xfrm>
      </xdr:grpSpPr>
      <xdr:sp macro="" textlink="">
        <xdr:nvSpPr>
          <xdr:cNvPr id="27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53704</xdr:colOff>
      <xdr:row>29</xdr:row>
      <xdr:rowOff>19049</xdr:rowOff>
    </xdr:from>
    <xdr:to>
      <xdr:col>26</xdr:col>
      <xdr:colOff>112859</xdr:colOff>
      <xdr:row>29</xdr:row>
      <xdr:rowOff>164129</xdr:rowOff>
    </xdr:to>
    <xdr:sp macro="" textlink="">
      <xdr:nvSpPr>
        <xdr:cNvPr id="282" name="Rectangle 3351"/>
        <xdr:cNvSpPr>
          <a:spLocks noChangeArrowheads="1"/>
        </xdr:cNvSpPr>
      </xdr:nvSpPr>
      <xdr:spPr bwMode="auto">
        <a:xfrm>
          <a:off x="3273154" y="3067049"/>
          <a:ext cx="116305"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29</xdr:row>
      <xdr:rowOff>20304</xdr:rowOff>
    </xdr:from>
    <xdr:to>
      <xdr:col>27</xdr:col>
      <xdr:colOff>117513</xdr:colOff>
      <xdr:row>29</xdr:row>
      <xdr:rowOff>163189</xdr:rowOff>
    </xdr:to>
    <xdr:sp macro="" textlink="">
      <xdr:nvSpPr>
        <xdr:cNvPr id="283" name="Rectangle 3351"/>
        <xdr:cNvSpPr>
          <a:spLocks noChangeArrowheads="1"/>
        </xdr:cNvSpPr>
      </xdr:nvSpPr>
      <xdr:spPr bwMode="auto">
        <a:xfrm>
          <a:off x="3408509"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29</xdr:row>
      <xdr:rowOff>20304</xdr:rowOff>
    </xdr:from>
    <xdr:to>
      <xdr:col>28</xdr:col>
      <xdr:colOff>118812</xdr:colOff>
      <xdr:row>29</xdr:row>
      <xdr:rowOff>163189</xdr:rowOff>
    </xdr:to>
    <xdr:sp macro="" textlink="">
      <xdr:nvSpPr>
        <xdr:cNvPr id="284" name="Rectangle 3351"/>
        <xdr:cNvSpPr>
          <a:spLocks noChangeArrowheads="1"/>
        </xdr:cNvSpPr>
      </xdr:nvSpPr>
      <xdr:spPr bwMode="auto">
        <a:xfrm>
          <a:off x="3533633"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29</xdr:row>
      <xdr:rowOff>24063</xdr:rowOff>
    </xdr:from>
    <xdr:to>
      <xdr:col>32</xdr:col>
      <xdr:colOff>48802</xdr:colOff>
      <xdr:row>29</xdr:row>
      <xdr:rowOff>166938</xdr:rowOff>
    </xdr:to>
    <xdr:sp macro="" textlink="">
      <xdr:nvSpPr>
        <xdr:cNvPr id="285" name="Rectangle 3351"/>
        <xdr:cNvSpPr>
          <a:spLocks noChangeArrowheads="1"/>
        </xdr:cNvSpPr>
      </xdr:nvSpPr>
      <xdr:spPr bwMode="auto">
        <a:xfrm>
          <a:off x="3909756" y="310715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29</xdr:row>
      <xdr:rowOff>24063</xdr:rowOff>
    </xdr:from>
    <xdr:to>
      <xdr:col>30</xdr:col>
      <xdr:colOff>113799</xdr:colOff>
      <xdr:row>29</xdr:row>
      <xdr:rowOff>166938</xdr:rowOff>
    </xdr:to>
    <xdr:sp macro="" textlink="">
      <xdr:nvSpPr>
        <xdr:cNvPr id="286" name="Rectangle 3351"/>
        <xdr:cNvSpPr>
          <a:spLocks noChangeArrowheads="1"/>
        </xdr:cNvSpPr>
      </xdr:nvSpPr>
      <xdr:spPr bwMode="auto">
        <a:xfrm>
          <a:off x="3772903" y="30720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29</xdr:row>
      <xdr:rowOff>24063</xdr:rowOff>
    </xdr:from>
    <xdr:to>
      <xdr:col>33</xdr:col>
      <xdr:colOff>118812</xdr:colOff>
      <xdr:row>29</xdr:row>
      <xdr:rowOff>166938</xdr:rowOff>
    </xdr:to>
    <xdr:sp macro="" textlink="">
      <xdr:nvSpPr>
        <xdr:cNvPr id="287" name="Rectangle 3351"/>
        <xdr:cNvSpPr>
          <a:spLocks noChangeArrowheads="1"/>
        </xdr:cNvSpPr>
      </xdr:nvSpPr>
      <xdr:spPr bwMode="auto">
        <a:xfrm>
          <a:off x="4024062"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29</xdr:row>
      <xdr:rowOff>24063</xdr:rowOff>
    </xdr:from>
    <xdr:to>
      <xdr:col>34</xdr:col>
      <xdr:colOff>123825</xdr:colOff>
      <xdr:row>29</xdr:row>
      <xdr:rowOff>166938</xdr:rowOff>
    </xdr:to>
    <xdr:sp macro="" textlink="">
      <xdr:nvSpPr>
        <xdr:cNvPr id="288" name="Rectangle 3351"/>
        <xdr:cNvSpPr>
          <a:spLocks noChangeArrowheads="1"/>
        </xdr:cNvSpPr>
      </xdr:nvSpPr>
      <xdr:spPr bwMode="auto">
        <a:xfrm>
          <a:off x="41529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29</xdr:row>
      <xdr:rowOff>24063</xdr:rowOff>
    </xdr:from>
    <xdr:to>
      <xdr:col>35</xdr:col>
      <xdr:colOff>123825</xdr:colOff>
      <xdr:row>29</xdr:row>
      <xdr:rowOff>166938</xdr:rowOff>
    </xdr:to>
    <xdr:sp macro="" textlink="">
      <xdr:nvSpPr>
        <xdr:cNvPr id="289" name="Rectangle 3351"/>
        <xdr:cNvSpPr>
          <a:spLocks noChangeArrowheads="1"/>
        </xdr:cNvSpPr>
      </xdr:nvSpPr>
      <xdr:spPr bwMode="auto">
        <a:xfrm>
          <a:off x="427672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29</xdr:row>
      <xdr:rowOff>24063</xdr:rowOff>
    </xdr:from>
    <xdr:to>
      <xdr:col>36</xdr:col>
      <xdr:colOff>123825</xdr:colOff>
      <xdr:row>29</xdr:row>
      <xdr:rowOff>166938</xdr:rowOff>
    </xdr:to>
    <xdr:sp macro="" textlink="">
      <xdr:nvSpPr>
        <xdr:cNvPr id="290" name="Rectangle 3351"/>
        <xdr:cNvSpPr>
          <a:spLocks noChangeArrowheads="1"/>
        </xdr:cNvSpPr>
      </xdr:nvSpPr>
      <xdr:spPr bwMode="auto">
        <a:xfrm>
          <a:off x="440055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29</xdr:row>
      <xdr:rowOff>24063</xdr:rowOff>
    </xdr:from>
    <xdr:to>
      <xdr:col>37</xdr:col>
      <xdr:colOff>123825</xdr:colOff>
      <xdr:row>29</xdr:row>
      <xdr:rowOff>166938</xdr:rowOff>
    </xdr:to>
    <xdr:sp macro="" textlink="">
      <xdr:nvSpPr>
        <xdr:cNvPr id="291" name="Rectangle 3351"/>
        <xdr:cNvSpPr>
          <a:spLocks noChangeArrowheads="1"/>
        </xdr:cNvSpPr>
      </xdr:nvSpPr>
      <xdr:spPr bwMode="auto">
        <a:xfrm>
          <a:off x="45243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29</xdr:row>
      <xdr:rowOff>24063</xdr:rowOff>
    </xdr:from>
    <xdr:to>
      <xdr:col>38</xdr:col>
      <xdr:colOff>123825</xdr:colOff>
      <xdr:row>29</xdr:row>
      <xdr:rowOff>166938</xdr:rowOff>
    </xdr:to>
    <xdr:sp macro="" textlink="">
      <xdr:nvSpPr>
        <xdr:cNvPr id="292" name="Rectangle 3351"/>
        <xdr:cNvSpPr>
          <a:spLocks noChangeArrowheads="1"/>
        </xdr:cNvSpPr>
      </xdr:nvSpPr>
      <xdr:spPr bwMode="auto">
        <a:xfrm>
          <a:off x="46482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34</xdr:row>
      <xdr:rowOff>17860</xdr:rowOff>
    </xdr:from>
    <xdr:to>
      <xdr:col>26</xdr:col>
      <xdr:colOff>114300</xdr:colOff>
      <xdr:row>34</xdr:row>
      <xdr:rowOff>160735</xdr:rowOff>
    </xdr:to>
    <xdr:sp macro="" textlink="">
      <xdr:nvSpPr>
        <xdr:cNvPr id="293" name="Rectangle 3351"/>
        <xdr:cNvSpPr>
          <a:spLocks noChangeArrowheads="1"/>
        </xdr:cNvSpPr>
      </xdr:nvSpPr>
      <xdr:spPr bwMode="auto">
        <a:xfrm>
          <a:off x="32766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34</xdr:row>
      <xdr:rowOff>17859</xdr:rowOff>
    </xdr:from>
    <xdr:to>
      <xdr:col>29</xdr:col>
      <xdr:colOff>114299</xdr:colOff>
      <xdr:row>34</xdr:row>
      <xdr:rowOff>160779</xdr:rowOff>
    </xdr:to>
    <xdr:grpSp>
      <xdr:nvGrpSpPr>
        <xdr:cNvPr id="294" name="グループ化 5"/>
        <xdr:cNvGrpSpPr>
          <a:grpSpLocks/>
        </xdr:cNvGrpSpPr>
      </xdr:nvGrpSpPr>
      <xdr:grpSpPr bwMode="auto">
        <a:xfrm>
          <a:off x="3819525" y="3999309"/>
          <a:ext cx="238124" cy="142920"/>
          <a:chOff x="1589434" y="2124548"/>
          <a:chExt cx="227237" cy="151889"/>
        </a:xfrm>
      </xdr:grpSpPr>
      <xdr:sp macro="" textlink="">
        <xdr:nvSpPr>
          <xdr:cNvPr id="29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34</xdr:row>
      <xdr:rowOff>17860</xdr:rowOff>
    </xdr:from>
    <xdr:to>
      <xdr:col>27</xdr:col>
      <xdr:colOff>114300</xdr:colOff>
      <xdr:row>34</xdr:row>
      <xdr:rowOff>160735</xdr:rowOff>
    </xdr:to>
    <xdr:sp macro="" textlink="">
      <xdr:nvSpPr>
        <xdr:cNvPr id="298" name="Rectangle 3351"/>
        <xdr:cNvSpPr>
          <a:spLocks noChangeArrowheads="1"/>
        </xdr:cNvSpPr>
      </xdr:nvSpPr>
      <xdr:spPr bwMode="auto">
        <a:xfrm>
          <a:off x="3400425"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34</xdr:row>
      <xdr:rowOff>17860</xdr:rowOff>
    </xdr:from>
    <xdr:to>
      <xdr:col>30</xdr:col>
      <xdr:colOff>114300</xdr:colOff>
      <xdr:row>34</xdr:row>
      <xdr:rowOff>160735</xdr:rowOff>
    </xdr:to>
    <xdr:sp macro="" textlink="">
      <xdr:nvSpPr>
        <xdr:cNvPr id="299" name="Rectangle 3351"/>
        <xdr:cNvSpPr>
          <a:spLocks noChangeArrowheads="1"/>
        </xdr:cNvSpPr>
      </xdr:nvSpPr>
      <xdr:spPr bwMode="auto">
        <a:xfrm>
          <a:off x="37719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34</xdr:row>
      <xdr:rowOff>17860</xdr:rowOff>
    </xdr:from>
    <xdr:to>
      <xdr:col>34</xdr:col>
      <xdr:colOff>124325</xdr:colOff>
      <xdr:row>34</xdr:row>
      <xdr:rowOff>160735</xdr:rowOff>
    </xdr:to>
    <xdr:sp macro="" textlink="">
      <xdr:nvSpPr>
        <xdr:cNvPr id="300" name="Rectangle 3351"/>
        <xdr:cNvSpPr>
          <a:spLocks noChangeArrowheads="1"/>
        </xdr:cNvSpPr>
      </xdr:nvSpPr>
      <xdr:spPr bwMode="auto">
        <a:xfrm>
          <a:off x="41495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34</xdr:row>
      <xdr:rowOff>17860</xdr:rowOff>
    </xdr:from>
    <xdr:to>
      <xdr:col>37</xdr:col>
      <xdr:colOff>114300</xdr:colOff>
      <xdr:row>34</xdr:row>
      <xdr:rowOff>160735</xdr:rowOff>
    </xdr:to>
    <xdr:sp macro="" textlink="">
      <xdr:nvSpPr>
        <xdr:cNvPr id="301" name="Rectangle 3351"/>
        <xdr:cNvSpPr>
          <a:spLocks noChangeArrowheads="1"/>
        </xdr:cNvSpPr>
      </xdr:nvSpPr>
      <xdr:spPr bwMode="auto">
        <a:xfrm>
          <a:off x="451485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34</xdr:row>
      <xdr:rowOff>17860</xdr:rowOff>
    </xdr:from>
    <xdr:to>
      <xdr:col>38</xdr:col>
      <xdr:colOff>124325</xdr:colOff>
      <xdr:row>34</xdr:row>
      <xdr:rowOff>160735</xdr:rowOff>
    </xdr:to>
    <xdr:sp macro="" textlink="">
      <xdr:nvSpPr>
        <xdr:cNvPr id="302" name="Rectangle 3351"/>
        <xdr:cNvSpPr>
          <a:spLocks noChangeArrowheads="1"/>
        </xdr:cNvSpPr>
      </xdr:nvSpPr>
      <xdr:spPr bwMode="auto">
        <a:xfrm>
          <a:off x="46448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34</xdr:row>
      <xdr:rowOff>17859</xdr:rowOff>
    </xdr:from>
    <xdr:to>
      <xdr:col>33</xdr:col>
      <xdr:colOff>114300</xdr:colOff>
      <xdr:row>34</xdr:row>
      <xdr:rowOff>160779</xdr:rowOff>
    </xdr:to>
    <xdr:grpSp>
      <xdr:nvGrpSpPr>
        <xdr:cNvPr id="303" name="グループ化 86"/>
        <xdr:cNvGrpSpPr>
          <a:grpSpLocks/>
        </xdr:cNvGrpSpPr>
      </xdr:nvGrpSpPr>
      <xdr:grpSpPr bwMode="auto">
        <a:xfrm>
          <a:off x="4219575" y="3999309"/>
          <a:ext cx="250825" cy="142920"/>
          <a:chOff x="1589434" y="2124548"/>
          <a:chExt cx="230183" cy="151889"/>
        </a:xfrm>
      </xdr:grpSpPr>
      <xdr:sp macro="" textlink="">
        <xdr:nvSpPr>
          <xdr:cNvPr id="30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34</xdr:row>
      <xdr:rowOff>17859</xdr:rowOff>
    </xdr:from>
    <xdr:to>
      <xdr:col>36</xdr:col>
      <xdr:colOff>114300</xdr:colOff>
      <xdr:row>34</xdr:row>
      <xdr:rowOff>160779</xdr:rowOff>
    </xdr:to>
    <xdr:grpSp>
      <xdr:nvGrpSpPr>
        <xdr:cNvPr id="307" name="グループ化 90"/>
        <xdr:cNvGrpSpPr>
          <a:grpSpLocks/>
        </xdr:cNvGrpSpPr>
      </xdr:nvGrpSpPr>
      <xdr:grpSpPr bwMode="auto">
        <a:xfrm>
          <a:off x="4632325" y="3999309"/>
          <a:ext cx="238125" cy="142920"/>
          <a:chOff x="1589434" y="2124548"/>
          <a:chExt cx="230183" cy="151889"/>
        </a:xfrm>
      </xdr:grpSpPr>
      <xdr:sp macro="" textlink="">
        <xdr:nvSpPr>
          <xdr:cNvPr id="30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4512</xdr:colOff>
      <xdr:row>33</xdr:row>
      <xdr:rowOff>19049</xdr:rowOff>
    </xdr:from>
    <xdr:to>
      <xdr:col>26</xdr:col>
      <xdr:colOff>118812</xdr:colOff>
      <xdr:row>33</xdr:row>
      <xdr:rowOff>164129</xdr:rowOff>
    </xdr:to>
    <xdr:sp macro="" textlink="">
      <xdr:nvSpPr>
        <xdr:cNvPr id="311" name="Rectangle 3351"/>
        <xdr:cNvSpPr>
          <a:spLocks noChangeArrowheads="1"/>
        </xdr:cNvSpPr>
      </xdr:nvSpPr>
      <xdr:spPr bwMode="auto">
        <a:xfrm>
          <a:off x="3281112" y="37528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40</xdr:row>
      <xdr:rowOff>17860</xdr:rowOff>
    </xdr:from>
    <xdr:to>
      <xdr:col>26</xdr:col>
      <xdr:colOff>114300</xdr:colOff>
      <xdr:row>40</xdr:row>
      <xdr:rowOff>160735</xdr:rowOff>
    </xdr:to>
    <xdr:sp macro="" textlink="">
      <xdr:nvSpPr>
        <xdr:cNvPr id="312" name="Rectangle 3351"/>
        <xdr:cNvSpPr>
          <a:spLocks noChangeArrowheads="1"/>
        </xdr:cNvSpPr>
      </xdr:nvSpPr>
      <xdr:spPr bwMode="auto">
        <a:xfrm>
          <a:off x="32766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40</xdr:row>
      <xdr:rowOff>17859</xdr:rowOff>
    </xdr:from>
    <xdr:to>
      <xdr:col>29</xdr:col>
      <xdr:colOff>114299</xdr:colOff>
      <xdr:row>40</xdr:row>
      <xdr:rowOff>160779</xdr:rowOff>
    </xdr:to>
    <xdr:grpSp>
      <xdr:nvGrpSpPr>
        <xdr:cNvPr id="313" name="グループ化 5"/>
        <xdr:cNvGrpSpPr>
          <a:grpSpLocks/>
        </xdr:cNvGrpSpPr>
      </xdr:nvGrpSpPr>
      <xdr:grpSpPr bwMode="auto">
        <a:xfrm>
          <a:off x="3819525" y="5028009"/>
          <a:ext cx="238124" cy="142920"/>
          <a:chOff x="1589434" y="2124548"/>
          <a:chExt cx="227237" cy="151889"/>
        </a:xfrm>
      </xdr:grpSpPr>
      <xdr:sp macro="" textlink="">
        <xdr:nvSpPr>
          <xdr:cNvPr id="31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40</xdr:row>
      <xdr:rowOff>17860</xdr:rowOff>
    </xdr:from>
    <xdr:to>
      <xdr:col>27</xdr:col>
      <xdr:colOff>114300</xdr:colOff>
      <xdr:row>40</xdr:row>
      <xdr:rowOff>160735</xdr:rowOff>
    </xdr:to>
    <xdr:sp macro="" textlink="">
      <xdr:nvSpPr>
        <xdr:cNvPr id="317" name="Rectangle 3351"/>
        <xdr:cNvSpPr>
          <a:spLocks noChangeArrowheads="1"/>
        </xdr:cNvSpPr>
      </xdr:nvSpPr>
      <xdr:spPr bwMode="auto">
        <a:xfrm>
          <a:off x="3400425"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40</xdr:row>
      <xdr:rowOff>17860</xdr:rowOff>
    </xdr:from>
    <xdr:to>
      <xdr:col>30</xdr:col>
      <xdr:colOff>114300</xdr:colOff>
      <xdr:row>40</xdr:row>
      <xdr:rowOff>160735</xdr:rowOff>
    </xdr:to>
    <xdr:sp macro="" textlink="">
      <xdr:nvSpPr>
        <xdr:cNvPr id="318" name="Rectangle 3351"/>
        <xdr:cNvSpPr>
          <a:spLocks noChangeArrowheads="1"/>
        </xdr:cNvSpPr>
      </xdr:nvSpPr>
      <xdr:spPr bwMode="auto">
        <a:xfrm>
          <a:off x="37719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40</xdr:row>
      <xdr:rowOff>17860</xdr:rowOff>
    </xdr:from>
    <xdr:to>
      <xdr:col>34</xdr:col>
      <xdr:colOff>124325</xdr:colOff>
      <xdr:row>40</xdr:row>
      <xdr:rowOff>160735</xdr:rowOff>
    </xdr:to>
    <xdr:sp macro="" textlink="">
      <xdr:nvSpPr>
        <xdr:cNvPr id="319" name="Rectangle 3351"/>
        <xdr:cNvSpPr>
          <a:spLocks noChangeArrowheads="1"/>
        </xdr:cNvSpPr>
      </xdr:nvSpPr>
      <xdr:spPr bwMode="auto">
        <a:xfrm>
          <a:off x="41495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40</xdr:row>
      <xdr:rowOff>17860</xdr:rowOff>
    </xdr:from>
    <xdr:to>
      <xdr:col>37</xdr:col>
      <xdr:colOff>114300</xdr:colOff>
      <xdr:row>40</xdr:row>
      <xdr:rowOff>160735</xdr:rowOff>
    </xdr:to>
    <xdr:sp macro="" textlink="">
      <xdr:nvSpPr>
        <xdr:cNvPr id="320" name="Rectangle 3351"/>
        <xdr:cNvSpPr>
          <a:spLocks noChangeArrowheads="1"/>
        </xdr:cNvSpPr>
      </xdr:nvSpPr>
      <xdr:spPr bwMode="auto">
        <a:xfrm>
          <a:off x="451485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40</xdr:row>
      <xdr:rowOff>17860</xdr:rowOff>
    </xdr:from>
    <xdr:to>
      <xdr:col>38</xdr:col>
      <xdr:colOff>124325</xdr:colOff>
      <xdr:row>40</xdr:row>
      <xdr:rowOff>160735</xdr:rowOff>
    </xdr:to>
    <xdr:sp macro="" textlink="">
      <xdr:nvSpPr>
        <xdr:cNvPr id="321" name="Rectangle 3351"/>
        <xdr:cNvSpPr>
          <a:spLocks noChangeArrowheads="1"/>
        </xdr:cNvSpPr>
      </xdr:nvSpPr>
      <xdr:spPr bwMode="auto">
        <a:xfrm>
          <a:off x="46448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40</xdr:row>
      <xdr:rowOff>17859</xdr:rowOff>
    </xdr:from>
    <xdr:to>
      <xdr:col>33</xdr:col>
      <xdr:colOff>114300</xdr:colOff>
      <xdr:row>40</xdr:row>
      <xdr:rowOff>160779</xdr:rowOff>
    </xdr:to>
    <xdr:grpSp>
      <xdr:nvGrpSpPr>
        <xdr:cNvPr id="322" name="グループ化 86"/>
        <xdr:cNvGrpSpPr>
          <a:grpSpLocks/>
        </xdr:cNvGrpSpPr>
      </xdr:nvGrpSpPr>
      <xdr:grpSpPr bwMode="auto">
        <a:xfrm>
          <a:off x="4219575" y="5028009"/>
          <a:ext cx="250825" cy="142920"/>
          <a:chOff x="1589434" y="2124548"/>
          <a:chExt cx="230183" cy="151889"/>
        </a:xfrm>
      </xdr:grpSpPr>
      <xdr:sp macro="" textlink="">
        <xdr:nvSpPr>
          <xdr:cNvPr id="32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40</xdr:row>
      <xdr:rowOff>17859</xdr:rowOff>
    </xdr:from>
    <xdr:to>
      <xdr:col>36</xdr:col>
      <xdr:colOff>114300</xdr:colOff>
      <xdr:row>40</xdr:row>
      <xdr:rowOff>160779</xdr:rowOff>
    </xdr:to>
    <xdr:grpSp>
      <xdr:nvGrpSpPr>
        <xdr:cNvPr id="326" name="グループ化 90"/>
        <xdr:cNvGrpSpPr>
          <a:grpSpLocks/>
        </xdr:cNvGrpSpPr>
      </xdr:nvGrpSpPr>
      <xdr:grpSpPr bwMode="auto">
        <a:xfrm>
          <a:off x="4632325" y="5028009"/>
          <a:ext cx="238125" cy="142920"/>
          <a:chOff x="1589434" y="2124548"/>
          <a:chExt cx="230183" cy="151889"/>
        </a:xfrm>
      </xdr:grpSpPr>
      <xdr:sp macro="" textlink="">
        <xdr:nvSpPr>
          <xdr:cNvPr id="32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39</xdr:row>
      <xdr:rowOff>17860</xdr:rowOff>
    </xdr:from>
    <xdr:to>
      <xdr:col>26</xdr:col>
      <xdr:colOff>114300</xdr:colOff>
      <xdr:row>39</xdr:row>
      <xdr:rowOff>160735</xdr:rowOff>
    </xdr:to>
    <xdr:sp macro="" textlink="">
      <xdr:nvSpPr>
        <xdr:cNvPr id="330" name="Rectangle 3351"/>
        <xdr:cNvSpPr>
          <a:spLocks noChangeArrowheads="1"/>
        </xdr:cNvSpPr>
      </xdr:nvSpPr>
      <xdr:spPr bwMode="auto">
        <a:xfrm>
          <a:off x="32766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39</xdr:row>
      <xdr:rowOff>17859</xdr:rowOff>
    </xdr:from>
    <xdr:to>
      <xdr:col>29</xdr:col>
      <xdr:colOff>114299</xdr:colOff>
      <xdr:row>39</xdr:row>
      <xdr:rowOff>160779</xdr:rowOff>
    </xdr:to>
    <xdr:grpSp>
      <xdr:nvGrpSpPr>
        <xdr:cNvPr id="331" name="グループ化 5"/>
        <xdr:cNvGrpSpPr>
          <a:grpSpLocks/>
        </xdr:cNvGrpSpPr>
      </xdr:nvGrpSpPr>
      <xdr:grpSpPr bwMode="auto">
        <a:xfrm>
          <a:off x="3819525" y="4856559"/>
          <a:ext cx="238124" cy="142920"/>
          <a:chOff x="1589434" y="2124548"/>
          <a:chExt cx="227237" cy="151889"/>
        </a:xfrm>
      </xdr:grpSpPr>
      <xdr:sp macro="" textlink="">
        <xdr:nvSpPr>
          <xdr:cNvPr id="33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39</xdr:row>
      <xdr:rowOff>17860</xdr:rowOff>
    </xdr:from>
    <xdr:to>
      <xdr:col>27</xdr:col>
      <xdr:colOff>114300</xdr:colOff>
      <xdr:row>39</xdr:row>
      <xdr:rowOff>160735</xdr:rowOff>
    </xdr:to>
    <xdr:sp macro="" textlink="">
      <xdr:nvSpPr>
        <xdr:cNvPr id="335" name="Rectangle 3351"/>
        <xdr:cNvSpPr>
          <a:spLocks noChangeArrowheads="1"/>
        </xdr:cNvSpPr>
      </xdr:nvSpPr>
      <xdr:spPr bwMode="auto">
        <a:xfrm>
          <a:off x="3400425"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39</xdr:row>
      <xdr:rowOff>17860</xdr:rowOff>
    </xdr:from>
    <xdr:to>
      <xdr:col>30</xdr:col>
      <xdr:colOff>114300</xdr:colOff>
      <xdr:row>39</xdr:row>
      <xdr:rowOff>160735</xdr:rowOff>
    </xdr:to>
    <xdr:sp macro="" textlink="">
      <xdr:nvSpPr>
        <xdr:cNvPr id="336" name="Rectangle 3351"/>
        <xdr:cNvSpPr>
          <a:spLocks noChangeArrowheads="1"/>
        </xdr:cNvSpPr>
      </xdr:nvSpPr>
      <xdr:spPr bwMode="auto">
        <a:xfrm>
          <a:off x="37719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39</xdr:row>
      <xdr:rowOff>17860</xdr:rowOff>
    </xdr:from>
    <xdr:to>
      <xdr:col>34</xdr:col>
      <xdr:colOff>124325</xdr:colOff>
      <xdr:row>39</xdr:row>
      <xdr:rowOff>160735</xdr:rowOff>
    </xdr:to>
    <xdr:sp macro="" textlink="">
      <xdr:nvSpPr>
        <xdr:cNvPr id="337" name="Rectangle 3351"/>
        <xdr:cNvSpPr>
          <a:spLocks noChangeArrowheads="1"/>
        </xdr:cNvSpPr>
      </xdr:nvSpPr>
      <xdr:spPr bwMode="auto">
        <a:xfrm>
          <a:off x="41495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39</xdr:row>
      <xdr:rowOff>17860</xdr:rowOff>
    </xdr:from>
    <xdr:to>
      <xdr:col>37</xdr:col>
      <xdr:colOff>114300</xdr:colOff>
      <xdr:row>39</xdr:row>
      <xdr:rowOff>160735</xdr:rowOff>
    </xdr:to>
    <xdr:sp macro="" textlink="">
      <xdr:nvSpPr>
        <xdr:cNvPr id="338" name="Rectangle 3351"/>
        <xdr:cNvSpPr>
          <a:spLocks noChangeArrowheads="1"/>
        </xdr:cNvSpPr>
      </xdr:nvSpPr>
      <xdr:spPr bwMode="auto">
        <a:xfrm>
          <a:off x="451485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39</xdr:row>
      <xdr:rowOff>17860</xdr:rowOff>
    </xdr:from>
    <xdr:to>
      <xdr:col>38</xdr:col>
      <xdr:colOff>124325</xdr:colOff>
      <xdr:row>39</xdr:row>
      <xdr:rowOff>160735</xdr:rowOff>
    </xdr:to>
    <xdr:sp macro="" textlink="">
      <xdr:nvSpPr>
        <xdr:cNvPr id="339" name="Rectangle 3351"/>
        <xdr:cNvSpPr>
          <a:spLocks noChangeArrowheads="1"/>
        </xdr:cNvSpPr>
      </xdr:nvSpPr>
      <xdr:spPr bwMode="auto">
        <a:xfrm>
          <a:off x="46448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39</xdr:row>
      <xdr:rowOff>17859</xdr:rowOff>
    </xdr:from>
    <xdr:to>
      <xdr:col>33</xdr:col>
      <xdr:colOff>114300</xdr:colOff>
      <xdr:row>39</xdr:row>
      <xdr:rowOff>160779</xdr:rowOff>
    </xdr:to>
    <xdr:grpSp>
      <xdr:nvGrpSpPr>
        <xdr:cNvPr id="340" name="グループ化 86"/>
        <xdr:cNvGrpSpPr>
          <a:grpSpLocks/>
        </xdr:cNvGrpSpPr>
      </xdr:nvGrpSpPr>
      <xdr:grpSpPr bwMode="auto">
        <a:xfrm>
          <a:off x="4219575" y="4856559"/>
          <a:ext cx="250825" cy="142920"/>
          <a:chOff x="1589434" y="2124548"/>
          <a:chExt cx="230183" cy="151889"/>
        </a:xfrm>
      </xdr:grpSpPr>
      <xdr:sp macro="" textlink="">
        <xdr:nvSpPr>
          <xdr:cNvPr id="34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39</xdr:row>
      <xdr:rowOff>17859</xdr:rowOff>
    </xdr:from>
    <xdr:to>
      <xdr:col>36</xdr:col>
      <xdr:colOff>114300</xdr:colOff>
      <xdr:row>39</xdr:row>
      <xdr:rowOff>160779</xdr:rowOff>
    </xdr:to>
    <xdr:grpSp>
      <xdr:nvGrpSpPr>
        <xdr:cNvPr id="344" name="グループ化 90"/>
        <xdr:cNvGrpSpPr>
          <a:grpSpLocks/>
        </xdr:cNvGrpSpPr>
      </xdr:nvGrpSpPr>
      <xdr:grpSpPr bwMode="auto">
        <a:xfrm>
          <a:off x="4632325" y="4856559"/>
          <a:ext cx="238125" cy="142920"/>
          <a:chOff x="1589434" y="2124548"/>
          <a:chExt cx="230183" cy="151889"/>
        </a:xfrm>
      </xdr:grpSpPr>
      <xdr:sp macro="" textlink="">
        <xdr:nvSpPr>
          <xdr:cNvPr id="34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348" name="Rectangle 3351"/>
        <xdr:cNvSpPr>
          <a:spLocks noChangeArrowheads="1"/>
        </xdr:cNvSpPr>
      </xdr:nvSpPr>
      <xdr:spPr bwMode="auto">
        <a:xfrm>
          <a:off x="32766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38</xdr:row>
      <xdr:rowOff>17859</xdr:rowOff>
    </xdr:from>
    <xdr:to>
      <xdr:col>29</xdr:col>
      <xdr:colOff>114299</xdr:colOff>
      <xdr:row>38</xdr:row>
      <xdr:rowOff>160779</xdr:rowOff>
    </xdr:to>
    <xdr:grpSp>
      <xdr:nvGrpSpPr>
        <xdr:cNvPr id="349" name="グループ化 5"/>
        <xdr:cNvGrpSpPr>
          <a:grpSpLocks/>
        </xdr:cNvGrpSpPr>
      </xdr:nvGrpSpPr>
      <xdr:grpSpPr bwMode="auto">
        <a:xfrm>
          <a:off x="3819525" y="4685109"/>
          <a:ext cx="238124" cy="142920"/>
          <a:chOff x="1589434" y="2124548"/>
          <a:chExt cx="227237" cy="151889"/>
        </a:xfrm>
      </xdr:grpSpPr>
      <xdr:sp macro="" textlink="">
        <xdr:nvSpPr>
          <xdr:cNvPr id="35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38</xdr:row>
      <xdr:rowOff>17860</xdr:rowOff>
    </xdr:from>
    <xdr:to>
      <xdr:col>27</xdr:col>
      <xdr:colOff>114300</xdr:colOff>
      <xdr:row>38</xdr:row>
      <xdr:rowOff>160735</xdr:rowOff>
    </xdr:to>
    <xdr:sp macro="" textlink="">
      <xdr:nvSpPr>
        <xdr:cNvPr id="353" name="Rectangle 3351"/>
        <xdr:cNvSpPr>
          <a:spLocks noChangeArrowheads="1"/>
        </xdr:cNvSpPr>
      </xdr:nvSpPr>
      <xdr:spPr bwMode="auto">
        <a:xfrm>
          <a:off x="3400425"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38</xdr:row>
      <xdr:rowOff>17860</xdr:rowOff>
    </xdr:from>
    <xdr:to>
      <xdr:col>30</xdr:col>
      <xdr:colOff>114300</xdr:colOff>
      <xdr:row>38</xdr:row>
      <xdr:rowOff>160735</xdr:rowOff>
    </xdr:to>
    <xdr:sp macro="" textlink="">
      <xdr:nvSpPr>
        <xdr:cNvPr id="354" name="Rectangle 3351"/>
        <xdr:cNvSpPr>
          <a:spLocks noChangeArrowheads="1"/>
        </xdr:cNvSpPr>
      </xdr:nvSpPr>
      <xdr:spPr bwMode="auto">
        <a:xfrm>
          <a:off x="37719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38</xdr:row>
      <xdr:rowOff>17860</xdr:rowOff>
    </xdr:from>
    <xdr:to>
      <xdr:col>34</xdr:col>
      <xdr:colOff>124325</xdr:colOff>
      <xdr:row>38</xdr:row>
      <xdr:rowOff>160735</xdr:rowOff>
    </xdr:to>
    <xdr:sp macro="" textlink="">
      <xdr:nvSpPr>
        <xdr:cNvPr id="355" name="Rectangle 3351"/>
        <xdr:cNvSpPr>
          <a:spLocks noChangeArrowheads="1"/>
        </xdr:cNvSpPr>
      </xdr:nvSpPr>
      <xdr:spPr bwMode="auto">
        <a:xfrm>
          <a:off x="41495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38</xdr:row>
      <xdr:rowOff>17860</xdr:rowOff>
    </xdr:from>
    <xdr:to>
      <xdr:col>37</xdr:col>
      <xdr:colOff>114300</xdr:colOff>
      <xdr:row>38</xdr:row>
      <xdr:rowOff>160735</xdr:rowOff>
    </xdr:to>
    <xdr:sp macro="" textlink="">
      <xdr:nvSpPr>
        <xdr:cNvPr id="356" name="Rectangle 3351"/>
        <xdr:cNvSpPr>
          <a:spLocks noChangeArrowheads="1"/>
        </xdr:cNvSpPr>
      </xdr:nvSpPr>
      <xdr:spPr bwMode="auto">
        <a:xfrm>
          <a:off x="451485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38</xdr:row>
      <xdr:rowOff>17860</xdr:rowOff>
    </xdr:from>
    <xdr:to>
      <xdr:col>38</xdr:col>
      <xdr:colOff>124325</xdr:colOff>
      <xdr:row>38</xdr:row>
      <xdr:rowOff>160735</xdr:rowOff>
    </xdr:to>
    <xdr:sp macro="" textlink="">
      <xdr:nvSpPr>
        <xdr:cNvPr id="357" name="Rectangle 3351"/>
        <xdr:cNvSpPr>
          <a:spLocks noChangeArrowheads="1"/>
        </xdr:cNvSpPr>
      </xdr:nvSpPr>
      <xdr:spPr bwMode="auto">
        <a:xfrm>
          <a:off x="46448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38</xdr:row>
      <xdr:rowOff>17859</xdr:rowOff>
    </xdr:from>
    <xdr:to>
      <xdr:col>33</xdr:col>
      <xdr:colOff>114300</xdr:colOff>
      <xdr:row>38</xdr:row>
      <xdr:rowOff>160779</xdr:rowOff>
    </xdr:to>
    <xdr:grpSp>
      <xdr:nvGrpSpPr>
        <xdr:cNvPr id="358" name="グループ化 86"/>
        <xdr:cNvGrpSpPr>
          <a:grpSpLocks/>
        </xdr:cNvGrpSpPr>
      </xdr:nvGrpSpPr>
      <xdr:grpSpPr bwMode="auto">
        <a:xfrm>
          <a:off x="4219575" y="4685109"/>
          <a:ext cx="250825" cy="142920"/>
          <a:chOff x="1589434" y="2124548"/>
          <a:chExt cx="230183" cy="151889"/>
        </a:xfrm>
      </xdr:grpSpPr>
      <xdr:sp macro="" textlink="">
        <xdr:nvSpPr>
          <xdr:cNvPr id="35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38</xdr:row>
      <xdr:rowOff>17859</xdr:rowOff>
    </xdr:from>
    <xdr:to>
      <xdr:col>36</xdr:col>
      <xdr:colOff>114300</xdr:colOff>
      <xdr:row>38</xdr:row>
      <xdr:rowOff>160779</xdr:rowOff>
    </xdr:to>
    <xdr:grpSp>
      <xdr:nvGrpSpPr>
        <xdr:cNvPr id="362" name="グループ化 90"/>
        <xdr:cNvGrpSpPr>
          <a:grpSpLocks/>
        </xdr:cNvGrpSpPr>
      </xdr:nvGrpSpPr>
      <xdr:grpSpPr bwMode="auto">
        <a:xfrm>
          <a:off x="4632325" y="4685109"/>
          <a:ext cx="238125" cy="142920"/>
          <a:chOff x="1589434" y="2124548"/>
          <a:chExt cx="230183" cy="151889"/>
        </a:xfrm>
      </xdr:grpSpPr>
      <xdr:sp macro="" textlink="">
        <xdr:nvSpPr>
          <xdr:cNvPr id="36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23</xdr:row>
      <xdr:rowOff>53578</xdr:rowOff>
    </xdr:from>
    <xdr:to>
      <xdr:col>6</xdr:col>
      <xdr:colOff>11907</xdr:colOff>
      <xdr:row>24</xdr:row>
      <xdr:rowOff>119063</xdr:rowOff>
    </xdr:to>
    <xdr:grpSp>
      <xdr:nvGrpSpPr>
        <xdr:cNvPr id="474" name="グループ化 473"/>
        <xdr:cNvGrpSpPr/>
      </xdr:nvGrpSpPr>
      <xdr:grpSpPr>
        <a:xfrm>
          <a:off x="815578" y="2364978"/>
          <a:ext cx="167879" cy="141685"/>
          <a:chOff x="791766" y="2280047"/>
          <a:chExt cx="136922" cy="172641"/>
        </a:xfrm>
      </xdr:grpSpPr>
      <xdr:cxnSp macro="">
        <xdr:nvCxnSpPr>
          <xdr:cNvPr id="475" name="直線矢印コネクタ 474"/>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476" name="直線コネクタ 475"/>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27</xdr:col>
      <xdr:colOff>8084</xdr:colOff>
      <xdr:row>33</xdr:row>
      <xdr:rowOff>20304</xdr:rowOff>
    </xdr:from>
    <xdr:to>
      <xdr:col>27</xdr:col>
      <xdr:colOff>117513</xdr:colOff>
      <xdr:row>33</xdr:row>
      <xdr:rowOff>163189</xdr:rowOff>
    </xdr:to>
    <xdr:sp macro="" textlink="">
      <xdr:nvSpPr>
        <xdr:cNvPr id="477" name="Rectangle 3351"/>
        <xdr:cNvSpPr>
          <a:spLocks noChangeArrowheads="1"/>
        </xdr:cNvSpPr>
      </xdr:nvSpPr>
      <xdr:spPr bwMode="auto">
        <a:xfrm>
          <a:off x="3408509"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33</xdr:row>
      <xdr:rowOff>20304</xdr:rowOff>
    </xdr:from>
    <xdr:to>
      <xdr:col>28</xdr:col>
      <xdr:colOff>118812</xdr:colOff>
      <xdr:row>33</xdr:row>
      <xdr:rowOff>163189</xdr:rowOff>
    </xdr:to>
    <xdr:sp macro="" textlink="">
      <xdr:nvSpPr>
        <xdr:cNvPr id="478" name="Rectangle 3351"/>
        <xdr:cNvSpPr>
          <a:spLocks noChangeArrowheads="1"/>
        </xdr:cNvSpPr>
      </xdr:nvSpPr>
      <xdr:spPr bwMode="auto">
        <a:xfrm>
          <a:off x="3533633"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33</xdr:row>
      <xdr:rowOff>24063</xdr:rowOff>
    </xdr:from>
    <xdr:to>
      <xdr:col>32</xdr:col>
      <xdr:colOff>48802</xdr:colOff>
      <xdr:row>33</xdr:row>
      <xdr:rowOff>166938</xdr:rowOff>
    </xdr:to>
    <xdr:sp macro="" textlink="">
      <xdr:nvSpPr>
        <xdr:cNvPr id="479" name="Rectangle 3351"/>
        <xdr:cNvSpPr>
          <a:spLocks noChangeArrowheads="1"/>
        </xdr:cNvSpPr>
      </xdr:nvSpPr>
      <xdr:spPr bwMode="auto">
        <a:xfrm>
          <a:off x="3909756" y="378894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33</xdr:row>
      <xdr:rowOff>24063</xdr:rowOff>
    </xdr:from>
    <xdr:to>
      <xdr:col>30</xdr:col>
      <xdr:colOff>113799</xdr:colOff>
      <xdr:row>33</xdr:row>
      <xdr:rowOff>166938</xdr:rowOff>
    </xdr:to>
    <xdr:sp macro="" textlink="">
      <xdr:nvSpPr>
        <xdr:cNvPr id="480" name="Rectangle 3351"/>
        <xdr:cNvSpPr>
          <a:spLocks noChangeArrowheads="1"/>
        </xdr:cNvSpPr>
      </xdr:nvSpPr>
      <xdr:spPr bwMode="auto">
        <a:xfrm>
          <a:off x="3772903" y="37578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33</xdr:row>
      <xdr:rowOff>24063</xdr:rowOff>
    </xdr:from>
    <xdr:to>
      <xdr:col>33</xdr:col>
      <xdr:colOff>118812</xdr:colOff>
      <xdr:row>33</xdr:row>
      <xdr:rowOff>166938</xdr:rowOff>
    </xdr:to>
    <xdr:sp macro="" textlink="">
      <xdr:nvSpPr>
        <xdr:cNvPr id="481" name="Rectangle 3351"/>
        <xdr:cNvSpPr>
          <a:spLocks noChangeArrowheads="1"/>
        </xdr:cNvSpPr>
      </xdr:nvSpPr>
      <xdr:spPr bwMode="auto">
        <a:xfrm>
          <a:off x="4024062"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33</xdr:row>
      <xdr:rowOff>24063</xdr:rowOff>
    </xdr:from>
    <xdr:to>
      <xdr:col>34</xdr:col>
      <xdr:colOff>123825</xdr:colOff>
      <xdr:row>33</xdr:row>
      <xdr:rowOff>166938</xdr:rowOff>
    </xdr:to>
    <xdr:sp macro="" textlink="">
      <xdr:nvSpPr>
        <xdr:cNvPr id="482" name="Rectangle 3351"/>
        <xdr:cNvSpPr>
          <a:spLocks noChangeArrowheads="1"/>
        </xdr:cNvSpPr>
      </xdr:nvSpPr>
      <xdr:spPr bwMode="auto">
        <a:xfrm>
          <a:off x="41529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33</xdr:row>
      <xdr:rowOff>24063</xdr:rowOff>
    </xdr:from>
    <xdr:to>
      <xdr:col>35</xdr:col>
      <xdr:colOff>123825</xdr:colOff>
      <xdr:row>33</xdr:row>
      <xdr:rowOff>166938</xdr:rowOff>
    </xdr:to>
    <xdr:sp macro="" textlink="">
      <xdr:nvSpPr>
        <xdr:cNvPr id="483" name="Rectangle 3351"/>
        <xdr:cNvSpPr>
          <a:spLocks noChangeArrowheads="1"/>
        </xdr:cNvSpPr>
      </xdr:nvSpPr>
      <xdr:spPr bwMode="auto">
        <a:xfrm>
          <a:off x="427672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33</xdr:row>
      <xdr:rowOff>24063</xdr:rowOff>
    </xdr:from>
    <xdr:to>
      <xdr:col>36</xdr:col>
      <xdr:colOff>123825</xdr:colOff>
      <xdr:row>33</xdr:row>
      <xdr:rowOff>166938</xdr:rowOff>
    </xdr:to>
    <xdr:sp macro="" textlink="">
      <xdr:nvSpPr>
        <xdr:cNvPr id="484" name="Rectangle 3351"/>
        <xdr:cNvSpPr>
          <a:spLocks noChangeArrowheads="1"/>
        </xdr:cNvSpPr>
      </xdr:nvSpPr>
      <xdr:spPr bwMode="auto">
        <a:xfrm>
          <a:off x="440055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33</xdr:row>
      <xdr:rowOff>24063</xdr:rowOff>
    </xdr:from>
    <xdr:to>
      <xdr:col>37</xdr:col>
      <xdr:colOff>123825</xdr:colOff>
      <xdr:row>33</xdr:row>
      <xdr:rowOff>166938</xdr:rowOff>
    </xdr:to>
    <xdr:sp macro="" textlink="">
      <xdr:nvSpPr>
        <xdr:cNvPr id="485" name="Rectangle 3351"/>
        <xdr:cNvSpPr>
          <a:spLocks noChangeArrowheads="1"/>
        </xdr:cNvSpPr>
      </xdr:nvSpPr>
      <xdr:spPr bwMode="auto">
        <a:xfrm>
          <a:off x="452437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33</xdr:row>
      <xdr:rowOff>24063</xdr:rowOff>
    </xdr:from>
    <xdr:to>
      <xdr:col>38</xdr:col>
      <xdr:colOff>123825</xdr:colOff>
      <xdr:row>33</xdr:row>
      <xdr:rowOff>166938</xdr:rowOff>
    </xdr:to>
    <xdr:sp macro="" textlink="">
      <xdr:nvSpPr>
        <xdr:cNvPr id="486" name="Rectangle 3351"/>
        <xdr:cNvSpPr>
          <a:spLocks noChangeArrowheads="1"/>
        </xdr:cNvSpPr>
      </xdr:nvSpPr>
      <xdr:spPr bwMode="auto">
        <a:xfrm>
          <a:off x="46482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4512</xdr:colOff>
      <xdr:row>37</xdr:row>
      <xdr:rowOff>19049</xdr:rowOff>
    </xdr:from>
    <xdr:to>
      <xdr:col>26</xdr:col>
      <xdr:colOff>118812</xdr:colOff>
      <xdr:row>37</xdr:row>
      <xdr:rowOff>164129</xdr:rowOff>
    </xdr:to>
    <xdr:sp macro="" textlink="">
      <xdr:nvSpPr>
        <xdr:cNvPr id="487" name="Rectangle 3351"/>
        <xdr:cNvSpPr>
          <a:spLocks noChangeArrowheads="1"/>
        </xdr:cNvSpPr>
      </xdr:nvSpPr>
      <xdr:spPr bwMode="auto">
        <a:xfrm>
          <a:off x="3281112" y="44386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37</xdr:row>
      <xdr:rowOff>20304</xdr:rowOff>
    </xdr:from>
    <xdr:to>
      <xdr:col>27</xdr:col>
      <xdr:colOff>117513</xdr:colOff>
      <xdr:row>37</xdr:row>
      <xdr:rowOff>163189</xdr:rowOff>
    </xdr:to>
    <xdr:sp macro="" textlink="">
      <xdr:nvSpPr>
        <xdr:cNvPr id="488" name="Rectangle 3351"/>
        <xdr:cNvSpPr>
          <a:spLocks noChangeArrowheads="1"/>
        </xdr:cNvSpPr>
      </xdr:nvSpPr>
      <xdr:spPr bwMode="auto">
        <a:xfrm>
          <a:off x="3408509"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37</xdr:row>
      <xdr:rowOff>20304</xdr:rowOff>
    </xdr:from>
    <xdr:to>
      <xdr:col>28</xdr:col>
      <xdr:colOff>118812</xdr:colOff>
      <xdr:row>37</xdr:row>
      <xdr:rowOff>163189</xdr:rowOff>
    </xdr:to>
    <xdr:sp macro="" textlink="">
      <xdr:nvSpPr>
        <xdr:cNvPr id="489" name="Rectangle 3351"/>
        <xdr:cNvSpPr>
          <a:spLocks noChangeArrowheads="1"/>
        </xdr:cNvSpPr>
      </xdr:nvSpPr>
      <xdr:spPr bwMode="auto">
        <a:xfrm>
          <a:off x="3533633"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37</xdr:row>
      <xdr:rowOff>24063</xdr:rowOff>
    </xdr:from>
    <xdr:to>
      <xdr:col>32</xdr:col>
      <xdr:colOff>48802</xdr:colOff>
      <xdr:row>37</xdr:row>
      <xdr:rowOff>166938</xdr:rowOff>
    </xdr:to>
    <xdr:sp macro="" textlink="">
      <xdr:nvSpPr>
        <xdr:cNvPr id="490" name="Rectangle 3351"/>
        <xdr:cNvSpPr>
          <a:spLocks noChangeArrowheads="1"/>
        </xdr:cNvSpPr>
      </xdr:nvSpPr>
      <xdr:spPr bwMode="auto">
        <a:xfrm>
          <a:off x="3909756" y="4470734"/>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37</xdr:row>
      <xdr:rowOff>24063</xdr:rowOff>
    </xdr:from>
    <xdr:to>
      <xdr:col>30</xdr:col>
      <xdr:colOff>113799</xdr:colOff>
      <xdr:row>37</xdr:row>
      <xdr:rowOff>166938</xdr:rowOff>
    </xdr:to>
    <xdr:sp macro="" textlink="">
      <xdr:nvSpPr>
        <xdr:cNvPr id="491" name="Rectangle 3351"/>
        <xdr:cNvSpPr>
          <a:spLocks noChangeArrowheads="1"/>
        </xdr:cNvSpPr>
      </xdr:nvSpPr>
      <xdr:spPr bwMode="auto">
        <a:xfrm>
          <a:off x="3772903" y="44436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37</xdr:row>
      <xdr:rowOff>24063</xdr:rowOff>
    </xdr:from>
    <xdr:to>
      <xdr:col>33</xdr:col>
      <xdr:colOff>118812</xdr:colOff>
      <xdr:row>37</xdr:row>
      <xdr:rowOff>166938</xdr:rowOff>
    </xdr:to>
    <xdr:sp macro="" textlink="">
      <xdr:nvSpPr>
        <xdr:cNvPr id="492" name="Rectangle 3351"/>
        <xdr:cNvSpPr>
          <a:spLocks noChangeArrowheads="1"/>
        </xdr:cNvSpPr>
      </xdr:nvSpPr>
      <xdr:spPr bwMode="auto">
        <a:xfrm>
          <a:off x="4024062"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37</xdr:row>
      <xdr:rowOff>24063</xdr:rowOff>
    </xdr:from>
    <xdr:to>
      <xdr:col>34</xdr:col>
      <xdr:colOff>123825</xdr:colOff>
      <xdr:row>37</xdr:row>
      <xdr:rowOff>166938</xdr:rowOff>
    </xdr:to>
    <xdr:sp macro="" textlink="">
      <xdr:nvSpPr>
        <xdr:cNvPr id="493" name="Rectangle 3351"/>
        <xdr:cNvSpPr>
          <a:spLocks noChangeArrowheads="1"/>
        </xdr:cNvSpPr>
      </xdr:nvSpPr>
      <xdr:spPr bwMode="auto">
        <a:xfrm>
          <a:off x="41529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37</xdr:row>
      <xdr:rowOff>24063</xdr:rowOff>
    </xdr:from>
    <xdr:to>
      <xdr:col>35</xdr:col>
      <xdr:colOff>123825</xdr:colOff>
      <xdr:row>37</xdr:row>
      <xdr:rowOff>166938</xdr:rowOff>
    </xdr:to>
    <xdr:sp macro="" textlink="">
      <xdr:nvSpPr>
        <xdr:cNvPr id="494" name="Rectangle 3351"/>
        <xdr:cNvSpPr>
          <a:spLocks noChangeArrowheads="1"/>
        </xdr:cNvSpPr>
      </xdr:nvSpPr>
      <xdr:spPr bwMode="auto">
        <a:xfrm>
          <a:off x="427672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37</xdr:row>
      <xdr:rowOff>24063</xdr:rowOff>
    </xdr:from>
    <xdr:to>
      <xdr:col>36</xdr:col>
      <xdr:colOff>123825</xdr:colOff>
      <xdr:row>37</xdr:row>
      <xdr:rowOff>166938</xdr:rowOff>
    </xdr:to>
    <xdr:sp macro="" textlink="">
      <xdr:nvSpPr>
        <xdr:cNvPr id="495" name="Rectangle 3351"/>
        <xdr:cNvSpPr>
          <a:spLocks noChangeArrowheads="1"/>
        </xdr:cNvSpPr>
      </xdr:nvSpPr>
      <xdr:spPr bwMode="auto">
        <a:xfrm>
          <a:off x="440055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37</xdr:row>
      <xdr:rowOff>24063</xdr:rowOff>
    </xdr:from>
    <xdr:to>
      <xdr:col>37</xdr:col>
      <xdr:colOff>123825</xdr:colOff>
      <xdr:row>37</xdr:row>
      <xdr:rowOff>166938</xdr:rowOff>
    </xdr:to>
    <xdr:sp macro="" textlink="">
      <xdr:nvSpPr>
        <xdr:cNvPr id="496" name="Rectangle 3351"/>
        <xdr:cNvSpPr>
          <a:spLocks noChangeArrowheads="1"/>
        </xdr:cNvSpPr>
      </xdr:nvSpPr>
      <xdr:spPr bwMode="auto">
        <a:xfrm>
          <a:off x="452437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37</xdr:row>
      <xdr:rowOff>24063</xdr:rowOff>
    </xdr:from>
    <xdr:to>
      <xdr:col>38</xdr:col>
      <xdr:colOff>123825</xdr:colOff>
      <xdr:row>37</xdr:row>
      <xdr:rowOff>166938</xdr:rowOff>
    </xdr:to>
    <xdr:sp macro="" textlink="">
      <xdr:nvSpPr>
        <xdr:cNvPr id="497" name="Rectangle 3351"/>
        <xdr:cNvSpPr>
          <a:spLocks noChangeArrowheads="1"/>
        </xdr:cNvSpPr>
      </xdr:nvSpPr>
      <xdr:spPr bwMode="auto">
        <a:xfrm>
          <a:off x="46482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0</xdr:colOff>
      <xdr:row>25</xdr:row>
      <xdr:rowOff>101202</xdr:rowOff>
    </xdr:from>
    <xdr:to>
      <xdr:col>34</xdr:col>
      <xdr:colOff>77390</xdr:colOff>
      <xdr:row>27</xdr:row>
      <xdr:rowOff>83343</xdr:rowOff>
    </xdr:to>
    <xdr:grpSp>
      <xdr:nvGrpSpPr>
        <xdr:cNvPr id="520" name="グループ化 519"/>
        <xdr:cNvGrpSpPr/>
      </xdr:nvGrpSpPr>
      <xdr:grpSpPr>
        <a:xfrm>
          <a:off x="4356100" y="2615802"/>
          <a:ext cx="210740" cy="286941"/>
          <a:chOff x="5518548" y="1535906"/>
          <a:chExt cx="202406" cy="291703"/>
        </a:xfrm>
      </xdr:grpSpPr>
      <xdr:sp macro="" textlink="">
        <xdr:nvSpPr>
          <xdr:cNvPr id="521" name="テキスト ボックス 520"/>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522" name="直線コネクタ 521"/>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39</xdr:col>
      <xdr:colOff>35718</xdr:colOff>
      <xdr:row>64</xdr:row>
      <xdr:rowOff>17860</xdr:rowOff>
    </xdr:from>
    <xdr:to>
      <xdr:col>39</xdr:col>
      <xdr:colOff>143718</xdr:colOff>
      <xdr:row>65</xdr:row>
      <xdr:rowOff>75010</xdr:rowOff>
    </xdr:to>
    <xdr:sp macro="" textlink="">
      <xdr:nvSpPr>
        <xdr:cNvPr id="523" name="Rectangle 3351"/>
        <xdr:cNvSpPr>
          <a:spLocks noChangeArrowheads="1"/>
        </xdr:cNvSpPr>
      </xdr:nvSpPr>
      <xdr:spPr bwMode="auto">
        <a:xfrm>
          <a:off x="4798218" y="7028260"/>
          <a:ext cx="1080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24</xdr:row>
      <xdr:rowOff>5013</xdr:rowOff>
    </xdr:from>
    <xdr:to>
      <xdr:col>12</xdr:col>
      <xdr:colOff>70184</xdr:colOff>
      <xdr:row>24</xdr:row>
      <xdr:rowOff>100765</xdr:rowOff>
    </xdr:to>
    <xdr:sp macro="" textlink="">
      <xdr:nvSpPr>
        <xdr:cNvPr id="524" name="正方形/長方形 523"/>
        <xdr:cNvSpPr/>
      </xdr:nvSpPr>
      <xdr:spPr bwMode="auto">
        <a:xfrm>
          <a:off x="1624263" y="2361197"/>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24</xdr:row>
      <xdr:rowOff>5014</xdr:rowOff>
    </xdr:from>
    <xdr:to>
      <xdr:col>18</xdr:col>
      <xdr:colOff>65169</xdr:colOff>
      <xdr:row>24</xdr:row>
      <xdr:rowOff>100766</xdr:rowOff>
    </xdr:to>
    <xdr:sp macro="" textlink="">
      <xdr:nvSpPr>
        <xdr:cNvPr id="525" name="正方形/長方形 524"/>
        <xdr:cNvSpPr/>
      </xdr:nvSpPr>
      <xdr:spPr bwMode="auto">
        <a:xfrm>
          <a:off x="2371222" y="2361198"/>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80210</xdr:colOff>
      <xdr:row>24</xdr:row>
      <xdr:rowOff>5013</xdr:rowOff>
    </xdr:from>
    <xdr:to>
      <xdr:col>24</xdr:col>
      <xdr:colOff>160420</xdr:colOff>
      <xdr:row>24</xdr:row>
      <xdr:rowOff>100765</xdr:rowOff>
    </xdr:to>
    <xdr:sp macro="" textlink="">
      <xdr:nvSpPr>
        <xdr:cNvPr id="526" name="正方形/長方形 525"/>
        <xdr:cNvSpPr/>
      </xdr:nvSpPr>
      <xdr:spPr bwMode="auto">
        <a:xfrm>
          <a:off x="309311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105275</xdr:colOff>
      <xdr:row>24</xdr:row>
      <xdr:rowOff>5013</xdr:rowOff>
    </xdr:from>
    <xdr:to>
      <xdr:col>34</xdr:col>
      <xdr:colOff>60156</xdr:colOff>
      <xdr:row>24</xdr:row>
      <xdr:rowOff>100765</xdr:rowOff>
    </xdr:to>
    <xdr:sp macro="" textlink="">
      <xdr:nvSpPr>
        <xdr:cNvPr id="527" name="正方形/長方形 526"/>
        <xdr:cNvSpPr/>
      </xdr:nvSpPr>
      <xdr:spPr bwMode="auto">
        <a:xfrm>
          <a:off x="411078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48624</xdr:colOff>
      <xdr:row>41</xdr:row>
      <xdr:rowOff>10027</xdr:rowOff>
    </xdr:from>
    <xdr:to>
      <xdr:col>24</xdr:col>
      <xdr:colOff>44653</xdr:colOff>
      <xdr:row>41</xdr:row>
      <xdr:rowOff>92827</xdr:rowOff>
    </xdr:to>
    <xdr:sp macro="" textlink="">
      <xdr:nvSpPr>
        <xdr:cNvPr id="528" name="正方形/長方形 527"/>
        <xdr:cNvSpPr/>
      </xdr:nvSpPr>
      <xdr:spPr bwMode="auto">
        <a:xfrm>
          <a:off x="2996361"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135355</xdr:colOff>
      <xdr:row>41</xdr:row>
      <xdr:rowOff>10027</xdr:rowOff>
    </xdr:from>
    <xdr:to>
      <xdr:col>25</xdr:col>
      <xdr:colOff>6055</xdr:colOff>
      <xdr:row>41</xdr:row>
      <xdr:rowOff>92827</xdr:rowOff>
    </xdr:to>
    <xdr:sp macro="" textlink="">
      <xdr:nvSpPr>
        <xdr:cNvPr id="529" name="正方形/長方形 528"/>
        <xdr:cNvSpPr/>
      </xdr:nvSpPr>
      <xdr:spPr bwMode="auto">
        <a:xfrm>
          <a:off x="3178342"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100261</xdr:colOff>
      <xdr:row>41</xdr:row>
      <xdr:rowOff>10027</xdr:rowOff>
    </xdr:from>
    <xdr:to>
      <xdr:col>27</xdr:col>
      <xdr:colOff>36132</xdr:colOff>
      <xdr:row>41</xdr:row>
      <xdr:rowOff>92827</xdr:rowOff>
    </xdr:to>
    <xdr:sp macro="" textlink="">
      <xdr:nvSpPr>
        <xdr:cNvPr id="530" name="正方形/長方形 529"/>
        <xdr:cNvSpPr/>
      </xdr:nvSpPr>
      <xdr:spPr bwMode="auto">
        <a:xfrm>
          <a:off x="3388893"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91909</xdr:colOff>
      <xdr:row>61</xdr:row>
      <xdr:rowOff>20052</xdr:rowOff>
    </xdr:from>
    <xdr:to>
      <xdr:col>13</xdr:col>
      <xdr:colOff>19759</xdr:colOff>
      <xdr:row>61</xdr:row>
      <xdr:rowOff>99252</xdr:rowOff>
    </xdr:to>
    <xdr:sp macro="" textlink="">
      <xdr:nvSpPr>
        <xdr:cNvPr id="531" name="正方形/長方形 530"/>
        <xdr:cNvSpPr/>
      </xdr:nvSpPr>
      <xdr:spPr bwMode="auto">
        <a:xfrm>
          <a:off x="1863559" y="7220952"/>
          <a:ext cx="61200" cy="79200"/>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145381</xdr:colOff>
      <xdr:row>53</xdr:row>
      <xdr:rowOff>20052</xdr:rowOff>
    </xdr:from>
    <xdr:to>
      <xdr:col>9</xdr:col>
      <xdr:colOff>1041</xdr:colOff>
      <xdr:row>53</xdr:row>
      <xdr:rowOff>92052</xdr:rowOff>
    </xdr:to>
    <xdr:sp macro="" textlink="">
      <xdr:nvSpPr>
        <xdr:cNvPr id="532" name="正方形/長方形 531"/>
        <xdr:cNvSpPr/>
      </xdr:nvSpPr>
      <xdr:spPr bwMode="auto">
        <a:xfrm>
          <a:off x="1198144"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0</xdr:colOff>
      <xdr:row>56</xdr:row>
      <xdr:rowOff>35092</xdr:rowOff>
    </xdr:from>
    <xdr:to>
      <xdr:col>12</xdr:col>
      <xdr:colOff>125329</xdr:colOff>
      <xdr:row>56</xdr:row>
      <xdr:rowOff>170447</xdr:rowOff>
    </xdr:to>
    <xdr:sp macro="" textlink="">
      <xdr:nvSpPr>
        <xdr:cNvPr id="533" name="正方形/長方形 532"/>
        <xdr:cNvSpPr/>
      </xdr:nvSpPr>
      <xdr:spPr bwMode="auto">
        <a:xfrm>
          <a:off x="1203158" y="6471987"/>
          <a:ext cx="5564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5013</xdr:colOff>
      <xdr:row>60</xdr:row>
      <xdr:rowOff>1</xdr:rowOff>
    </xdr:from>
    <xdr:to>
      <xdr:col>13</xdr:col>
      <xdr:colOff>5013</xdr:colOff>
      <xdr:row>60</xdr:row>
      <xdr:rowOff>135361</xdr:rowOff>
    </xdr:to>
    <xdr:sp macro="" textlink="">
      <xdr:nvSpPr>
        <xdr:cNvPr id="534" name="正方形/長方形 533"/>
        <xdr:cNvSpPr/>
      </xdr:nvSpPr>
      <xdr:spPr bwMode="auto">
        <a:xfrm>
          <a:off x="1208171" y="7063540"/>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30079</xdr:colOff>
      <xdr:row>58</xdr:row>
      <xdr:rowOff>1</xdr:rowOff>
    </xdr:from>
    <xdr:to>
      <xdr:col>12</xdr:col>
      <xdr:colOff>5013</xdr:colOff>
      <xdr:row>58</xdr:row>
      <xdr:rowOff>135361</xdr:rowOff>
    </xdr:to>
    <xdr:sp macro="" textlink="">
      <xdr:nvSpPr>
        <xdr:cNvPr id="535" name="正方形/長方形 534"/>
        <xdr:cNvSpPr/>
      </xdr:nvSpPr>
      <xdr:spPr bwMode="auto">
        <a:xfrm>
          <a:off x="1082842" y="6772777"/>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30079</xdr:colOff>
      <xdr:row>56</xdr:row>
      <xdr:rowOff>35092</xdr:rowOff>
    </xdr:from>
    <xdr:to>
      <xdr:col>20</xdr:col>
      <xdr:colOff>85323</xdr:colOff>
      <xdr:row>56</xdr:row>
      <xdr:rowOff>170447</xdr:rowOff>
    </xdr:to>
    <xdr:sp macro="" textlink="">
      <xdr:nvSpPr>
        <xdr:cNvPr id="536" name="正方形/長方形 535"/>
        <xdr:cNvSpPr/>
      </xdr:nvSpPr>
      <xdr:spPr bwMode="auto">
        <a:xfrm>
          <a:off x="2165684"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185487</xdr:colOff>
      <xdr:row>56</xdr:row>
      <xdr:rowOff>35092</xdr:rowOff>
    </xdr:from>
    <xdr:to>
      <xdr:col>29</xdr:col>
      <xdr:colOff>120416</xdr:colOff>
      <xdr:row>56</xdr:row>
      <xdr:rowOff>170447</xdr:rowOff>
    </xdr:to>
    <xdr:sp macro="" textlink="">
      <xdr:nvSpPr>
        <xdr:cNvPr id="537" name="正方形/長方形 536"/>
        <xdr:cNvSpPr/>
      </xdr:nvSpPr>
      <xdr:spPr bwMode="auto">
        <a:xfrm>
          <a:off x="3223461"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35092</xdr:colOff>
      <xdr:row>56</xdr:row>
      <xdr:rowOff>35092</xdr:rowOff>
    </xdr:from>
    <xdr:to>
      <xdr:col>38</xdr:col>
      <xdr:colOff>90336</xdr:colOff>
      <xdr:row>56</xdr:row>
      <xdr:rowOff>170447</xdr:rowOff>
    </xdr:to>
    <xdr:sp macro="" textlink="">
      <xdr:nvSpPr>
        <xdr:cNvPr id="538" name="正方形/長方形 537"/>
        <xdr:cNvSpPr/>
      </xdr:nvSpPr>
      <xdr:spPr bwMode="auto">
        <a:xfrm>
          <a:off x="4191000"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57</xdr:row>
      <xdr:rowOff>145381</xdr:rowOff>
    </xdr:from>
    <xdr:to>
      <xdr:col>23</xdr:col>
      <xdr:colOff>60157</xdr:colOff>
      <xdr:row>58</xdr:row>
      <xdr:rowOff>135355</xdr:rowOff>
    </xdr:to>
    <xdr:sp macro="" textlink="">
      <xdr:nvSpPr>
        <xdr:cNvPr id="539" name="正方形/長方形 538"/>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59</xdr:row>
      <xdr:rowOff>145381</xdr:rowOff>
    </xdr:from>
    <xdr:to>
      <xdr:col>23</xdr:col>
      <xdr:colOff>60157</xdr:colOff>
      <xdr:row>60</xdr:row>
      <xdr:rowOff>135355</xdr:rowOff>
    </xdr:to>
    <xdr:sp macro="" textlink="">
      <xdr:nvSpPr>
        <xdr:cNvPr id="540" name="正方形/長方形 539"/>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28</xdr:col>
      <xdr:colOff>125328</xdr:colOff>
      <xdr:row>60</xdr:row>
      <xdr:rowOff>5012</xdr:rowOff>
    </xdr:from>
    <xdr:to>
      <xdr:col>35</xdr:col>
      <xdr:colOff>5127</xdr:colOff>
      <xdr:row>60</xdr:row>
      <xdr:rowOff>140368</xdr:rowOff>
    </xdr:to>
    <xdr:sp macro="" textlink="">
      <xdr:nvSpPr>
        <xdr:cNvPr id="541" name="正方形/長方形 540"/>
        <xdr:cNvSpPr/>
      </xdr:nvSpPr>
      <xdr:spPr bwMode="auto">
        <a:xfrm>
          <a:off x="3659604" y="7073565"/>
          <a:ext cx="626760" cy="135356"/>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20048</xdr:colOff>
      <xdr:row>53</xdr:row>
      <xdr:rowOff>20052</xdr:rowOff>
    </xdr:from>
    <xdr:to>
      <xdr:col>16</xdr:col>
      <xdr:colOff>81248</xdr:colOff>
      <xdr:row>53</xdr:row>
      <xdr:rowOff>92052</xdr:rowOff>
    </xdr:to>
    <xdr:sp macro="" textlink="">
      <xdr:nvSpPr>
        <xdr:cNvPr id="543" name="正方形/長方形 542"/>
        <xdr:cNvSpPr/>
      </xdr:nvSpPr>
      <xdr:spPr bwMode="auto">
        <a:xfrm>
          <a:off x="2130587"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65169</xdr:colOff>
      <xdr:row>53</xdr:row>
      <xdr:rowOff>20052</xdr:rowOff>
    </xdr:from>
    <xdr:to>
      <xdr:col>24</xdr:col>
      <xdr:colOff>61198</xdr:colOff>
      <xdr:row>53</xdr:row>
      <xdr:rowOff>92052</xdr:rowOff>
    </xdr:to>
    <xdr:sp macro="" textlink="">
      <xdr:nvSpPr>
        <xdr:cNvPr id="545" name="正方形/長方形 544"/>
        <xdr:cNvSpPr/>
      </xdr:nvSpPr>
      <xdr:spPr bwMode="auto">
        <a:xfrm>
          <a:off x="3012906"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95245</xdr:colOff>
      <xdr:row>53</xdr:row>
      <xdr:rowOff>20052</xdr:rowOff>
    </xdr:from>
    <xdr:to>
      <xdr:col>34</xdr:col>
      <xdr:colOff>31116</xdr:colOff>
      <xdr:row>53</xdr:row>
      <xdr:rowOff>92052</xdr:rowOff>
    </xdr:to>
    <xdr:sp macro="" textlink="">
      <xdr:nvSpPr>
        <xdr:cNvPr id="546" name="正方形/長方形 545"/>
        <xdr:cNvSpPr/>
      </xdr:nvSpPr>
      <xdr:spPr bwMode="auto">
        <a:xfrm>
          <a:off x="4100758"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95247</xdr:colOff>
      <xdr:row>57</xdr:row>
      <xdr:rowOff>35091</xdr:rowOff>
    </xdr:from>
    <xdr:to>
      <xdr:col>8</xdr:col>
      <xdr:colOff>6052</xdr:colOff>
      <xdr:row>57</xdr:row>
      <xdr:rowOff>107091</xdr:rowOff>
    </xdr:to>
    <xdr:sp macro="" textlink="">
      <xdr:nvSpPr>
        <xdr:cNvPr id="547" name="正方形/長方形 546"/>
        <xdr:cNvSpPr/>
      </xdr:nvSpPr>
      <xdr:spPr bwMode="auto">
        <a:xfrm>
          <a:off x="1122944"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57</xdr:row>
      <xdr:rowOff>35091</xdr:rowOff>
    </xdr:from>
    <xdr:to>
      <xdr:col>17</xdr:col>
      <xdr:colOff>91270</xdr:colOff>
      <xdr:row>57</xdr:row>
      <xdr:rowOff>107091</xdr:rowOff>
    </xdr:to>
    <xdr:sp macro="" textlink="">
      <xdr:nvSpPr>
        <xdr:cNvPr id="548" name="正方形/長方形 547"/>
        <xdr:cNvSpPr/>
      </xdr:nvSpPr>
      <xdr:spPr bwMode="auto">
        <a:xfrm>
          <a:off x="226593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15023</xdr:colOff>
      <xdr:row>57</xdr:row>
      <xdr:rowOff>35091</xdr:rowOff>
    </xdr:from>
    <xdr:to>
      <xdr:col>20</xdr:col>
      <xdr:colOff>76223</xdr:colOff>
      <xdr:row>57</xdr:row>
      <xdr:rowOff>107091</xdr:rowOff>
    </xdr:to>
    <xdr:sp macro="" textlink="">
      <xdr:nvSpPr>
        <xdr:cNvPr id="549" name="正方形/長方形 548"/>
        <xdr:cNvSpPr/>
      </xdr:nvSpPr>
      <xdr:spPr bwMode="auto">
        <a:xfrm>
          <a:off x="262687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70175</xdr:colOff>
      <xdr:row>59</xdr:row>
      <xdr:rowOff>35091</xdr:rowOff>
    </xdr:from>
    <xdr:to>
      <xdr:col>10</xdr:col>
      <xdr:colOff>6046</xdr:colOff>
      <xdr:row>59</xdr:row>
      <xdr:rowOff>107091</xdr:rowOff>
    </xdr:to>
    <xdr:sp macro="" textlink="">
      <xdr:nvSpPr>
        <xdr:cNvPr id="550" name="正方形/長方形 549"/>
        <xdr:cNvSpPr/>
      </xdr:nvSpPr>
      <xdr:spPr bwMode="auto">
        <a:xfrm>
          <a:off x="1303412"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59</xdr:row>
      <xdr:rowOff>35091</xdr:rowOff>
    </xdr:from>
    <xdr:to>
      <xdr:col>17</xdr:col>
      <xdr:colOff>91270</xdr:colOff>
      <xdr:row>59</xdr:row>
      <xdr:rowOff>107091</xdr:rowOff>
    </xdr:to>
    <xdr:sp macro="" textlink="">
      <xdr:nvSpPr>
        <xdr:cNvPr id="551" name="正方形/長方形 550"/>
        <xdr:cNvSpPr/>
      </xdr:nvSpPr>
      <xdr:spPr bwMode="auto">
        <a:xfrm>
          <a:off x="2265938"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20036</xdr:colOff>
      <xdr:row>59</xdr:row>
      <xdr:rowOff>35091</xdr:rowOff>
    </xdr:from>
    <xdr:to>
      <xdr:col>20</xdr:col>
      <xdr:colOff>81236</xdr:colOff>
      <xdr:row>59</xdr:row>
      <xdr:rowOff>107091</xdr:rowOff>
    </xdr:to>
    <xdr:sp macro="" textlink="">
      <xdr:nvSpPr>
        <xdr:cNvPr id="552" name="正方形/長方形 551"/>
        <xdr:cNvSpPr/>
      </xdr:nvSpPr>
      <xdr:spPr bwMode="auto">
        <a:xfrm>
          <a:off x="2631891"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230611</xdr:colOff>
      <xdr:row>59</xdr:row>
      <xdr:rowOff>65169</xdr:rowOff>
    </xdr:from>
    <xdr:to>
      <xdr:col>6</xdr:col>
      <xdr:colOff>8887</xdr:colOff>
      <xdr:row>59</xdr:row>
      <xdr:rowOff>144369</xdr:rowOff>
    </xdr:to>
    <xdr:sp macro="" textlink="">
      <xdr:nvSpPr>
        <xdr:cNvPr id="553" name="正方形/長方形 552"/>
        <xdr:cNvSpPr/>
      </xdr:nvSpPr>
      <xdr:spPr bwMode="auto">
        <a:xfrm>
          <a:off x="832190" y="6988340"/>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225582</xdr:colOff>
      <xdr:row>57</xdr:row>
      <xdr:rowOff>65169</xdr:rowOff>
    </xdr:from>
    <xdr:to>
      <xdr:col>6</xdr:col>
      <xdr:colOff>3858</xdr:colOff>
      <xdr:row>57</xdr:row>
      <xdr:rowOff>144369</xdr:rowOff>
    </xdr:to>
    <xdr:sp macro="" textlink="">
      <xdr:nvSpPr>
        <xdr:cNvPr id="554" name="正方形/長方形 553"/>
        <xdr:cNvSpPr/>
      </xdr:nvSpPr>
      <xdr:spPr bwMode="auto">
        <a:xfrm>
          <a:off x="827161" y="6692564"/>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125325</xdr:colOff>
      <xdr:row>59</xdr:row>
      <xdr:rowOff>35091</xdr:rowOff>
    </xdr:from>
    <xdr:to>
      <xdr:col>30</xdr:col>
      <xdr:colOff>61196</xdr:colOff>
      <xdr:row>59</xdr:row>
      <xdr:rowOff>107091</xdr:rowOff>
    </xdr:to>
    <xdr:sp macro="" textlink="">
      <xdr:nvSpPr>
        <xdr:cNvPr id="555" name="正方形/長方形 554"/>
        <xdr:cNvSpPr/>
      </xdr:nvSpPr>
      <xdr:spPr bwMode="auto">
        <a:xfrm>
          <a:off x="3759864"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100290</xdr:colOff>
      <xdr:row>59</xdr:row>
      <xdr:rowOff>50132</xdr:rowOff>
    </xdr:from>
    <xdr:to>
      <xdr:col>17</xdr:col>
      <xdr:colOff>55173</xdr:colOff>
      <xdr:row>61</xdr:row>
      <xdr:rowOff>100264</xdr:rowOff>
    </xdr:to>
    <xdr:grpSp>
      <xdr:nvGrpSpPr>
        <xdr:cNvPr id="578" name="グループ化 577"/>
        <xdr:cNvGrpSpPr/>
      </xdr:nvGrpSpPr>
      <xdr:grpSpPr>
        <a:xfrm>
          <a:off x="2138640" y="7143082"/>
          <a:ext cx="354933" cy="348582"/>
          <a:chOff x="5444317" y="5589670"/>
          <a:chExt cx="330869" cy="300791"/>
        </a:xfrm>
      </xdr:grpSpPr>
      <xdr:sp macro="" textlink="">
        <xdr:nvSpPr>
          <xdr:cNvPr id="560" name="テキスト ボックス 559"/>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330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77" name="直線コネクタ 576"/>
          <xdr:cNvCxnSpPr/>
        </xdr:nvCxnSpPr>
        <xdr:spPr bwMode="auto">
          <a:xfrm>
            <a:off x="5524500" y="5721322"/>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24</xdr:col>
      <xdr:colOff>175460</xdr:colOff>
      <xdr:row>59</xdr:row>
      <xdr:rowOff>50133</xdr:rowOff>
    </xdr:from>
    <xdr:to>
      <xdr:col>28</xdr:col>
      <xdr:colOff>10026</xdr:colOff>
      <xdr:row>62</xdr:row>
      <xdr:rowOff>15040</xdr:rowOff>
    </xdr:to>
    <xdr:grpSp>
      <xdr:nvGrpSpPr>
        <xdr:cNvPr id="582" name="グループ化 581"/>
        <xdr:cNvGrpSpPr/>
      </xdr:nvGrpSpPr>
      <xdr:grpSpPr>
        <a:xfrm>
          <a:off x="3452060" y="7143083"/>
          <a:ext cx="367966" cy="371307"/>
          <a:chOff x="5444317" y="5589670"/>
          <a:chExt cx="330869" cy="300791"/>
        </a:xfrm>
      </xdr:grpSpPr>
      <xdr:sp macro="" textlink="">
        <xdr:nvSpPr>
          <xdr:cNvPr id="583" name="テキスト ボックス 582"/>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400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84" name="直線コネクタ 583"/>
          <xdr:cNvCxnSpPr/>
        </xdr:nvCxnSpPr>
        <xdr:spPr bwMode="auto">
          <a:xfrm>
            <a:off x="5534527" y="5713558"/>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10</xdr:col>
      <xdr:colOff>40105</xdr:colOff>
      <xdr:row>55</xdr:row>
      <xdr:rowOff>0</xdr:rowOff>
    </xdr:from>
    <xdr:to>
      <xdr:col>12</xdr:col>
      <xdr:colOff>10026</xdr:colOff>
      <xdr:row>55</xdr:row>
      <xdr:rowOff>0</xdr:rowOff>
    </xdr:to>
    <xdr:cxnSp macro="">
      <xdr:nvCxnSpPr>
        <xdr:cNvPr id="586" name="直線コネクタ 585"/>
        <xdr:cNvCxnSpPr/>
      </xdr:nvCxnSpPr>
      <xdr:spPr bwMode="auto">
        <a:xfrm>
          <a:off x="1398671"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17</xdr:col>
      <xdr:colOff>125329</xdr:colOff>
      <xdr:row>55</xdr:row>
      <xdr:rowOff>0</xdr:rowOff>
    </xdr:from>
    <xdr:to>
      <xdr:col>19</xdr:col>
      <xdr:colOff>95250</xdr:colOff>
      <xdr:row>55</xdr:row>
      <xdr:rowOff>0</xdr:rowOff>
    </xdr:to>
    <xdr:cxnSp macro="">
      <xdr:nvCxnSpPr>
        <xdr:cNvPr id="587" name="直線コネクタ 586"/>
        <xdr:cNvCxnSpPr/>
      </xdr:nvCxnSpPr>
      <xdr:spPr bwMode="auto">
        <a:xfrm>
          <a:off x="2361197"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35</xdr:col>
      <xdr:colOff>90237</xdr:colOff>
      <xdr:row>55</xdr:row>
      <xdr:rowOff>5013</xdr:rowOff>
    </xdr:from>
    <xdr:to>
      <xdr:col>37</xdr:col>
      <xdr:colOff>60158</xdr:colOff>
      <xdr:row>55</xdr:row>
      <xdr:rowOff>5013</xdr:rowOff>
    </xdr:to>
    <xdr:cxnSp macro="">
      <xdr:nvCxnSpPr>
        <xdr:cNvPr id="589" name="直線コネクタ 588"/>
        <xdr:cNvCxnSpPr/>
      </xdr:nvCxnSpPr>
      <xdr:spPr bwMode="auto">
        <a:xfrm>
          <a:off x="4346408" y="6356684"/>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26</xdr:col>
      <xdr:colOff>85223</xdr:colOff>
      <xdr:row>55</xdr:row>
      <xdr:rowOff>1</xdr:rowOff>
    </xdr:from>
    <xdr:to>
      <xdr:col>28</xdr:col>
      <xdr:colOff>55144</xdr:colOff>
      <xdr:row>55</xdr:row>
      <xdr:rowOff>1</xdr:rowOff>
    </xdr:to>
    <xdr:cxnSp macro="">
      <xdr:nvCxnSpPr>
        <xdr:cNvPr id="590" name="直線コネクタ 589"/>
        <xdr:cNvCxnSpPr/>
      </xdr:nvCxnSpPr>
      <xdr:spPr bwMode="auto">
        <a:xfrm>
          <a:off x="3343776" y="6351672"/>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42</xdr:col>
      <xdr:colOff>5952</xdr:colOff>
      <xdr:row>17</xdr:row>
      <xdr:rowOff>5953</xdr:rowOff>
    </xdr:from>
    <xdr:to>
      <xdr:col>45</xdr:col>
      <xdr:colOff>101203</xdr:colOff>
      <xdr:row>19</xdr:row>
      <xdr:rowOff>17859</xdr:rowOff>
    </xdr:to>
    <xdr:sp macro="" textlink="">
      <xdr:nvSpPr>
        <xdr:cNvPr id="86" name="テキスト ボックス 85"/>
        <xdr:cNvSpPr txBox="1"/>
      </xdr:nvSpPr>
      <xdr:spPr>
        <a:xfrm>
          <a:off x="5667374" y="1482328"/>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44</xdr:col>
      <xdr:colOff>488156</xdr:colOff>
      <xdr:row>20</xdr:row>
      <xdr:rowOff>0</xdr:rowOff>
    </xdr:from>
    <xdr:to>
      <xdr:col>45</xdr:col>
      <xdr:colOff>0</xdr:colOff>
      <xdr:row>28</xdr:row>
      <xdr:rowOff>0</xdr:rowOff>
    </xdr:to>
    <xdr:sp macro="" textlink="">
      <xdr:nvSpPr>
        <xdr:cNvPr id="87" name="右中かっこ 86"/>
        <xdr:cNvSpPr/>
      </xdr:nvSpPr>
      <xdr:spPr bwMode="auto">
        <a:xfrm>
          <a:off x="7125890" y="1940719"/>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44</xdr:col>
      <xdr:colOff>595313</xdr:colOff>
      <xdr:row>25</xdr:row>
      <xdr:rowOff>29767</xdr:rowOff>
    </xdr:from>
    <xdr:to>
      <xdr:col>47</xdr:col>
      <xdr:colOff>119063</xdr:colOff>
      <xdr:row>26</xdr:row>
      <xdr:rowOff>125016</xdr:rowOff>
    </xdr:to>
    <xdr:sp macro="" textlink="">
      <xdr:nvSpPr>
        <xdr:cNvPr id="88" name="テキスト ボックス 87"/>
        <xdr:cNvSpPr txBox="1"/>
      </xdr:nvSpPr>
      <xdr:spPr>
        <a:xfrm>
          <a:off x="7233047" y="2476501"/>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下の２つの欄も同じ</a:t>
          </a:r>
        </a:p>
      </xdr:txBody>
    </xdr:sp>
    <xdr:clientData/>
  </xdr:twoCellAnchor>
  <xdr:twoCellAnchor>
    <xdr:from>
      <xdr:col>47</xdr:col>
      <xdr:colOff>113109</xdr:colOff>
      <xdr:row>28</xdr:row>
      <xdr:rowOff>148827</xdr:rowOff>
    </xdr:from>
    <xdr:to>
      <xdr:col>48</xdr:col>
      <xdr:colOff>130969</xdr:colOff>
      <xdr:row>37</xdr:row>
      <xdr:rowOff>101202</xdr:rowOff>
    </xdr:to>
    <xdr:sp macro="" textlink="">
      <xdr:nvSpPr>
        <xdr:cNvPr id="367" name="右中かっこ 366"/>
        <xdr:cNvSpPr/>
      </xdr:nvSpPr>
      <xdr:spPr bwMode="auto">
        <a:xfrm>
          <a:off x="8227218" y="3107530"/>
          <a:ext cx="148829" cy="148828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48</xdr:col>
      <xdr:colOff>83343</xdr:colOff>
      <xdr:row>33</xdr:row>
      <xdr:rowOff>47625</xdr:rowOff>
    </xdr:from>
    <xdr:to>
      <xdr:col>55</xdr:col>
      <xdr:colOff>11906</xdr:colOff>
      <xdr:row>35</xdr:row>
      <xdr:rowOff>29767</xdr:rowOff>
    </xdr:to>
    <xdr:sp macro="" textlink="">
      <xdr:nvSpPr>
        <xdr:cNvPr id="368" name="テキスト ボックス 367"/>
        <xdr:cNvSpPr txBox="1"/>
      </xdr:nvSpPr>
      <xdr:spPr>
        <a:xfrm>
          <a:off x="8328421" y="3804047"/>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42</xdr:col>
      <xdr:colOff>11904</xdr:colOff>
      <xdr:row>55</xdr:row>
      <xdr:rowOff>11906</xdr:rowOff>
    </xdr:from>
    <xdr:to>
      <xdr:col>46</xdr:col>
      <xdr:colOff>23813</xdr:colOff>
      <xdr:row>57</xdr:row>
      <xdr:rowOff>83344</xdr:rowOff>
    </xdr:to>
    <xdr:sp macro="" textlink="">
      <xdr:nvSpPr>
        <xdr:cNvPr id="369" name="テキスト ボックス 368"/>
        <xdr:cNvSpPr txBox="1"/>
      </xdr:nvSpPr>
      <xdr:spPr>
        <a:xfrm>
          <a:off x="5673326" y="6423422"/>
          <a:ext cx="1738315" cy="345281"/>
        </a:xfrm>
        <a:prstGeom prst="rect">
          <a:avLst/>
        </a:prstGeom>
        <a:solidFill>
          <a:srgbClr val="CCECFF">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１⃣～ ４⃣のそれぞれの面積計を入力し</a:t>
          </a:r>
          <a:endParaRPr kumimoji="1" lang="en-US" altLang="ja-JP" sz="700">
            <a:latin typeface="+mn-ea"/>
            <a:ea typeface="+mn-ea"/>
          </a:endParaRPr>
        </a:p>
        <a:p>
          <a:r>
            <a:rPr kumimoji="1" lang="ja-JP" altLang="en-US" sz="700">
              <a:latin typeface="+mn-ea"/>
              <a:ea typeface="+mn-ea"/>
            </a:rPr>
            <a:t>限度面積の判定が</a:t>
          </a:r>
          <a:r>
            <a:rPr kumimoji="1" lang="en-US" altLang="ja-JP" sz="700">
              <a:latin typeface="+mn-ea"/>
              <a:ea typeface="+mn-ea"/>
            </a:rPr>
            <a:t>OK</a:t>
          </a:r>
          <a:r>
            <a:rPr kumimoji="1" lang="ja-JP" altLang="en-US" sz="700">
              <a:latin typeface="+mn-ea"/>
              <a:ea typeface="+mn-ea"/>
            </a:rPr>
            <a:t>か下欄で確認する</a:t>
          </a:r>
          <a:endParaRPr kumimoji="1" lang="ja-JP" altLang="en-US" sz="600">
            <a:latin typeface="+mn-ea"/>
            <a:ea typeface="+mn-ea"/>
          </a:endParaRPr>
        </a:p>
      </xdr:txBody>
    </xdr:sp>
    <xdr:clientData/>
  </xdr:twoCellAnchor>
  <xdr:twoCellAnchor editAs="absolute">
    <xdr:from>
      <xdr:col>42</xdr:col>
      <xdr:colOff>71437</xdr:colOff>
      <xdr:row>61</xdr:row>
      <xdr:rowOff>24606</xdr:rowOff>
    </xdr:from>
    <xdr:to>
      <xdr:col>46</xdr:col>
      <xdr:colOff>202406</xdr:colOff>
      <xdr:row>68</xdr:row>
      <xdr:rowOff>67072</xdr:rowOff>
    </xdr:to>
    <xdr:sp macro="" textlink="">
      <xdr:nvSpPr>
        <xdr:cNvPr id="371" name="テキスト ボックス 370"/>
        <xdr:cNvSpPr txBox="1"/>
      </xdr:nvSpPr>
      <xdr:spPr>
        <a:xfrm>
          <a:off x="5732859" y="7352109"/>
          <a:ext cx="1857375" cy="589360"/>
        </a:xfrm>
        <a:prstGeom prst="rect">
          <a:avLst/>
        </a:prstGeom>
        <a:solidFill>
          <a:srgbClr val="FF0000">
            <a:alpha val="3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⑩～⑪の面積欄は便宜的に小数点以下２位まで表示する設定にしていますが、必要に応じて小数点以下の表示単位を増やしてください</a:t>
          </a:r>
        </a:p>
      </xdr:txBody>
    </xdr:sp>
    <xdr:clientData/>
  </xdr:twoCellAnchor>
  <xdr:twoCellAnchor editAs="oneCell">
    <xdr:from>
      <xdr:col>46</xdr:col>
      <xdr:colOff>345281</xdr:colOff>
      <xdr:row>61</xdr:row>
      <xdr:rowOff>77390</xdr:rowOff>
    </xdr:from>
    <xdr:to>
      <xdr:col>57</xdr:col>
      <xdr:colOff>4593</xdr:colOff>
      <xdr:row>73</xdr:row>
      <xdr:rowOff>101201</xdr:rowOff>
    </xdr:to>
    <xdr:pic>
      <xdr:nvPicPr>
        <xdr:cNvPr id="372" name="図 37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3109" y="7358062"/>
          <a:ext cx="1754812" cy="1107280"/>
        </a:xfrm>
        <a:prstGeom prst="rect">
          <a:avLst/>
        </a:prstGeom>
      </xdr:spPr>
    </xdr:pic>
    <xdr:clientData/>
  </xdr:twoCellAnchor>
  <xdr:twoCellAnchor editAs="oneCell">
    <xdr:from>
      <xdr:col>42</xdr:col>
      <xdr:colOff>827484</xdr:colOff>
      <xdr:row>8</xdr:row>
      <xdr:rowOff>23812</xdr:rowOff>
    </xdr:from>
    <xdr:to>
      <xdr:col>46</xdr:col>
      <xdr:colOff>506016</xdr:colOff>
      <xdr:row>14</xdr:row>
      <xdr:rowOff>2719</xdr:rowOff>
    </xdr:to>
    <xdr:pic>
      <xdr:nvPicPr>
        <xdr:cNvPr id="89" name="図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906" y="779859"/>
          <a:ext cx="1404938" cy="502782"/>
        </a:xfrm>
        <a:prstGeom prst="rect">
          <a:avLst/>
        </a:prstGeom>
      </xdr:spPr>
    </xdr:pic>
    <xdr:clientData/>
  </xdr:twoCellAnchor>
  <xdr:twoCellAnchor>
    <xdr:from>
      <xdr:col>44</xdr:col>
      <xdr:colOff>35719</xdr:colOff>
      <xdr:row>14</xdr:row>
      <xdr:rowOff>23814</xdr:rowOff>
    </xdr:from>
    <xdr:to>
      <xdr:col>44</xdr:col>
      <xdr:colOff>207169</xdr:colOff>
      <xdr:row>17</xdr:row>
      <xdr:rowOff>13098</xdr:rowOff>
    </xdr:to>
    <xdr:sp macro="" textlink="">
      <xdr:nvSpPr>
        <xdr:cNvPr id="373" name="下矢印 1"/>
        <xdr:cNvSpPr>
          <a:spLocks noChangeArrowheads="1"/>
        </xdr:cNvSpPr>
      </xdr:nvSpPr>
      <xdr:spPr bwMode="auto">
        <a:xfrm>
          <a:off x="6673453" y="1279923"/>
          <a:ext cx="171450" cy="209550"/>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oneCellAnchor>
    <xdr:from>
      <xdr:col>12</xdr:col>
      <xdr:colOff>88900</xdr:colOff>
      <xdr:row>20</xdr:row>
      <xdr:rowOff>95250</xdr:rowOff>
    </xdr:from>
    <xdr:ext cx="2502031" cy="1092671"/>
    <xdr:sp macro="" textlink="">
      <xdr:nvSpPr>
        <xdr:cNvPr id="374" name="正方形/長方形 373"/>
        <xdr:cNvSpPr/>
      </xdr:nvSpPr>
      <xdr:spPr>
        <a:xfrm>
          <a:off x="1860550" y="2101850"/>
          <a:ext cx="2502031" cy="1092671"/>
        </a:xfrm>
        <a:prstGeom prst="rect">
          <a:avLst/>
        </a:prstGeom>
        <a:noFill/>
      </xdr:spPr>
      <xdr:txBody>
        <a:bodyPr wrap="none" lIns="91440" tIns="45720" rIns="91440" bIns="45720">
          <a:spAutoFit/>
        </a:bodyPr>
        <a:lstStyle/>
        <a:p>
          <a:pPr algn="ctr"/>
          <a:r>
            <a:rPr lang="ja-JP" altLang="en-US" sz="60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501324" name="Rectangle 503"/>
        <xdr:cNvSpPr>
          <a:spLocks noChangeArrowheads="1"/>
        </xdr:cNvSpPr>
      </xdr:nvSpPr>
      <xdr:spPr bwMode="auto">
        <a:xfrm>
          <a:off x="95250" y="28575"/>
          <a:ext cx="104775" cy="107156"/>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37</xdr:col>
      <xdr:colOff>113109</xdr:colOff>
      <xdr:row>0</xdr:row>
      <xdr:rowOff>22622</xdr:rowOff>
    </xdr:from>
    <xdr:to>
      <xdr:col>38</xdr:col>
      <xdr:colOff>41275</xdr:colOff>
      <xdr:row>1</xdr:row>
      <xdr:rowOff>65485</xdr:rowOff>
    </xdr:to>
    <xdr:sp macro="" textlink="">
      <xdr:nvSpPr>
        <xdr:cNvPr id="501325" name="Rectangle 504"/>
        <xdr:cNvSpPr>
          <a:spLocks noChangeArrowheads="1"/>
        </xdr:cNvSpPr>
      </xdr:nvSpPr>
      <xdr:spPr bwMode="auto">
        <a:xfrm>
          <a:off x="4911328" y="22622"/>
          <a:ext cx="100806" cy="10239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26</xdr:row>
      <xdr:rowOff>19050</xdr:rowOff>
    </xdr:from>
    <xdr:to>
      <xdr:col>9</xdr:col>
      <xdr:colOff>123825</xdr:colOff>
      <xdr:row>26</xdr:row>
      <xdr:rowOff>161925</xdr:rowOff>
    </xdr:to>
    <xdr:sp macro="" textlink="">
      <xdr:nvSpPr>
        <xdr:cNvPr id="501327" name="Rectangle 3351"/>
        <xdr:cNvSpPr>
          <a:spLocks noChangeArrowheads="1"/>
        </xdr:cNvSpPr>
      </xdr:nvSpPr>
      <xdr:spPr bwMode="auto">
        <a:xfrm>
          <a:off x="12001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26</xdr:row>
      <xdr:rowOff>18109</xdr:rowOff>
    </xdr:from>
    <xdr:to>
      <xdr:col>12</xdr:col>
      <xdr:colOff>123825</xdr:colOff>
      <xdr:row>26</xdr:row>
      <xdr:rowOff>161029</xdr:rowOff>
    </xdr:to>
    <xdr:grpSp>
      <xdr:nvGrpSpPr>
        <xdr:cNvPr id="501328" name="グループ化 5"/>
        <xdr:cNvGrpSpPr>
          <a:grpSpLocks/>
        </xdr:cNvGrpSpPr>
      </xdr:nvGrpSpPr>
      <xdr:grpSpPr bwMode="auto">
        <a:xfrm>
          <a:off x="1701800" y="3624909"/>
          <a:ext cx="238125" cy="142920"/>
          <a:chOff x="1589434" y="2124548"/>
          <a:chExt cx="227237" cy="151889"/>
        </a:xfrm>
      </xdr:grpSpPr>
      <xdr:sp macro="" textlink="">
        <xdr:nvSpPr>
          <xdr:cNvPr id="50151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26</xdr:row>
      <xdr:rowOff>19050</xdr:rowOff>
    </xdr:from>
    <xdr:to>
      <xdr:col>10</xdr:col>
      <xdr:colOff>123825</xdr:colOff>
      <xdr:row>26</xdr:row>
      <xdr:rowOff>161925</xdr:rowOff>
    </xdr:to>
    <xdr:sp macro="" textlink="">
      <xdr:nvSpPr>
        <xdr:cNvPr id="501329" name="Rectangle 3351"/>
        <xdr:cNvSpPr>
          <a:spLocks noChangeArrowheads="1"/>
        </xdr:cNvSpPr>
      </xdr:nvSpPr>
      <xdr:spPr bwMode="auto">
        <a:xfrm>
          <a:off x="13335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26</xdr:row>
      <xdr:rowOff>19050</xdr:rowOff>
    </xdr:from>
    <xdr:to>
      <xdr:col>13</xdr:col>
      <xdr:colOff>123825</xdr:colOff>
      <xdr:row>26</xdr:row>
      <xdr:rowOff>161925</xdr:rowOff>
    </xdr:to>
    <xdr:sp macro="" textlink="">
      <xdr:nvSpPr>
        <xdr:cNvPr id="501330" name="Rectangle 3351"/>
        <xdr:cNvSpPr>
          <a:spLocks noChangeArrowheads="1"/>
        </xdr:cNvSpPr>
      </xdr:nvSpPr>
      <xdr:spPr bwMode="auto">
        <a:xfrm>
          <a:off x="17335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26</xdr:row>
      <xdr:rowOff>19050</xdr:rowOff>
    </xdr:from>
    <xdr:to>
      <xdr:col>16</xdr:col>
      <xdr:colOff>123825</xdr:colOff>
      <xdr:row>26</xdr:row>
      <xdr:rowOff>161925</xdr:rowOff>
    </xdr:to>
    <xdr:sp macro="" textlink="">
      <xdr:nvSpPr>
        <xdr:cNvPr id="501331" name="Rectangle 3351"/>
        <xdr:cNvSpPr>
          <a:spLocks noChangeArrowheads="1"/>
        </xdr:cNvSpPr>
      </xdr:nvSpPr>
      <xdr:spPr bwMode="auto">
        <a:xfrm>
          <a:off x="21336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26</xdr:row>
      <xdr:rowOff>19050</xdr:rowOff>
    </xdr:from>
    <xdr:to>
      <xdr:col>19</xdr:col>
      <xdr:colOff>123825</xdr:colOff>
      <xdr:row>26</xdr:row>
      <xdr:rowOff>161925</xdr:rowOff>
    </xdr:to>
    <xdr:sp macro="" textlink="">
      <xdr:nvSpPr>
        <xdr:cNvPr id="501332" name="Rectangle 3351"/>
        <xdr:cNvSpPr>
          <a:spLocks noChangeArrowheads="1"/>
        </xdr:cNvSpPr>
      </xdr:nvSpPr>
      <xdr:spPr bwMode="auto">
        <a:xfrm>
          <a:off x="25336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26</xdr:row>
      <xdr:rowOff>19050</xdr:rowOff>
    </xdr:from>
    <xdr:to>
      <xdr:col>20</xdr:col>
      <xdr:colOff>123825</xdr:colOff>
      <xdr:row>26</xdr:row>
      <xdr:rowOff>161925</xdr:rowOff>
    </xdr:to>
    <xdr:sp macro="" textlink="">
      <xdr:nvSpPr>
        <xdr:cNvPr id="501333" name="Rectangle 3351"/>
        <xdr:cNvSpPr>
          <a:spLocks noChangeArrowheads="1"/>
        </xdr:cNvSpPr>
      </xdr:nvSpPr>
      <xdr:spPr bwMode="auto">
        <a:xfrm>
          <a:off x="26670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26</xdr:row>
      <xdr:rowOff>18109</xdr:rowOff>
    </xdr:from>
    <xdr:to>
      <xdr:col>15</xdr:col>
      <xdr:colOff>123825</xdr:colOff>
      <xdr:row>26</xdr:row>
      <xdr:rowOff>161029</xdr:rowOff>
    </xdr:to>
    <xdr:grpSp>
      <xdr:nvGrpSpPr>
        <xdr:cNvPr id="501334" name="グループ化 86"/>
        <xdr:cNvGrpSpPr>
          <a:grpSpLocks/>
        </xdr:cNvGrpSpPr>
      </xdr:nvGrpSpPr>
      <xdr:grpSpPr bwMode="auto">
        <a:xfrm>
          <a:off x="2101850" y="3624909"/>
          <a:ext cx="238125" cy="142920"/>
          <a:chOff x="1589434" y="2124548"/>
          <a:chExt cx="230183" cy="151889"/>
        </a:xfrm>
      </xdr:grpSpPr>
      <xdr:sp macro="" textlink="">
        <xdr:nvSpPr>
          <xdr:cNvPr id="50151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26</xdr:row>
      <xdr:rowOff>18109</xdr:rowOff>
    </xdr:from>
    <xdr:to>
      <xdr:col>18</xdr:col>
      <xdr:colOff>123825</xdr:colOff>
      <xdr:row>26</xdr:row>
      <xdr:rowOff>161029</xdr:rowOff>
    </xdr:to>
    <xdr:grpSp>
      <xdr:nvGrpSpPr>
        <xdr:cNvPr id="501335" name="グループ化 90"/>
        <xdr:cNvGrpSpPr>
          <a:grpSpLocks/>
        </xdr:cNvGrpSpPr>
      </xdr:nvGrpSpPr>
      <xdr:grpSpPr bwMode="auto">
        <a:xfrm>
          <a:off x="2501900" y="3624909"/>
          <a:ext cx="238125" cy="142920"/>
          <a:chOff x="1589434" y="2124548"/>
          <a:chExt cx="230183" cy="151889"/>
        </a:xfrm>
      </xdr:grpSpPr>
      <xdr:sp macro="" textlink="">
        <xdr:nvSpPr>
          <xdr:cNvPr id="5015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25</xdr:row>
      <xdr:rowOff>19050</xdr:rowOff>
    </xdr:from>
    <xdr:to>
      <xdr:col>9</xdr:col>
      <xdr:colOff>123825</xdr:colOff>
      <xdr:row>25</xdr:row>
      <xdr:rowOff>161925</xdr:rowOff>
    </xdr:to>
    <xdr:sp macro="" textlink="">
      <xdr:nvSpPr>
        <xdr:cNvPr id="501336" name="Rectangle 3351"/>
        <xdr:cNvSpPr>
          <a:spLocks noChangeArrowheads="1"/>
        </xdr:cNvSpPr>
      </xdr:nvSpPr>
      <xdr:spPr bwMode="auto">
        <a:xfrm>
          <a:off x="12001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25</xdr:row>
      <xdr:rowOff>18109</xdr:rowOff>
    </xdr:from>
    <xdr:to>
      <xdr:col>11</xdr:col>
      <xdr:colOff>123825</xdr:colOff>
      <xdr:row>25</xdr:row>
      <xdr:rowOff>161029</xdr:rowOff>
    </xdr:to>
    <xdr:grpSp>
      <xdr:nvGrpSpPr>
        <xdr:cNvPr id="501337" name="グループ化 96"/>
        <xdr:cNvGrpSpPr>
          <a:grpSpLocks/>
        </xdr:cNvGrpSpPr>
      </xdr:nvGrpSpPr>
      <xdr:grpSpPr bwMode="auto">
        <a:xfrm>
          <a:off x="1568450" y="3453459"/>
          <a:ext cx="238125" cy="142920"/>
          <a:chOff x="1589433" y="2124548"/>
          <a:chExt cx="230185" cy="151889"/>
        </a:xfrm>
      </xdr:grpSpPr>
      <xdr:sp macro="" textlink="">
        <xdr:nvSpPr>
          <xdr:cNvPr id="50150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25</xdr:row>
      <xdr:rowOff>19050</xdr:rowOff>
    </xdr:from>
    <xdr:to>
      <xdr:col>12</xdr:col>
      <xdr:colOff>123825</xdr:colOff>
      <xdr:row>25</xdr:row>
      <xdr:rowOff>161925</xdr:rowOff>
    </xdr:to>
    <xdr:sp macro="" textlink="">
      <xdr:nvSpPr>
        <xdr:cNvPr id="501338" name="Rectangle 3351"/>
        <xdr:cNvSpPr>
          <a:spLocks noChangeArrowheads="1"/>
        </xdr:cNvSpPr>
      </xdr:nvSpPr>
      <xdr:spPr bwMode="auto">
        <a:xfrm>
          <a:off x="16002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25</xdr:row>
      <xdr:rowOff>19050</xdr:rowOff>
    </xdr:from>
    <xdr:to>
      <xdr:col>13</xdr:col>
      <xdr:colOff>123825</xdr:colOff>
      <xdr:row>25</xdr:row>
      <xdr:rowOff>161925</xdr:rowOff>
    </xdr:to>
    <xdr:sp macro="" textlink="">
      <xdr:nvSpPr>
        <xdr:cNvPr id="501339" name="Rectangle 3351"/>
        <xdr:cNvSpPr>
          <a:spLocks noChangeArrowheads="1"/>
        </xdr:cNvSpPr>
      </xdr:nvSpPr>
      <xdr:spPr bwMode="auto">
        <a:xfrm>
          <a:off x="17335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25</xdr:row>
      <xdr:rowOff>19050</xdr:rowOff>
    </xdr:from>
    <xdr:to>
      <xdr:col>15</xdr:col>
      <xdr:colOff>123825</xdr:colOff>
      <xdr:row>25</xdr:row>
      <xdr:rowOff>161925</xdr:rowOff>
    </xdr:to>
    <xdr:sp macro="" textlink="">
      <xdr:nvSpPr>
        <xdr:cNvPr id="501340" name="Rectangle 3351"/>
        <xdr:cNvSpPr>
          <a:spLocks noChangeArrowheads="1"/>
        </xdr:cNvSpPr>
      </xdr:nvSpPr>
      <xdr:spPr bwMode="auto">
        <a:xfrm>
          <a:off x="20002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25</xdr:row>
      <xdr:rowOff>19050</xdr:rowOff>
    </xdr:from>
    <xdr:to>
      <xdr:col>16</xdr:col>
      <xdr:colOff>123825</xdr:colOff>
      <xdr:row>25</xdr:row>
      <xdr:rowOff>161925</xdr:rowOff>
    </xdr:to>
    <xdr:sp macro="" textlink="">
      <xdr:nvSpPr>
        <xdr:cNvPr id="501341" name="Rectangle 3351"/>
        <xdr:cNvSpPr>
          <a:spLocks noChangeArrowheads="1"/>
        </xdr:cNvSpPr>
      </xdr:nvSpPr>
      <xdr:spPr bwMode="auto">
        <a:xfrm>
          <a:off x="21336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25</xdr:row>
      <xdr:rowOff>19050</xdr:rowOff>
    </xdr:from>
    <xdr:to>
      <xdr:col>17</xdr:col>
      <xdr:colOff>123825</xdr:colOff>
      <xdr:row>25</xdr:row>
      <xdr:rowOff>161925</xdr:rowOff>
    </xdr:to>
    <xdr:sp macro="" textlink="">
      <xdr:nvSpPr>
        <xdr:cNvPr id="501342" name="Rectangle 3351"/>
        <xdr:cNvSpPr>
          <a:spLocks noChangeArrowheads="1"/>
        </xdr:cNvSpPr>
      </xdr:nvSpPr>
      <xdr:spPr bwMode="auto">
        <a:xfrm>
          <a:off x="22669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25</xdr:row>
      <xdr:rowOff>19050</xdr:rowOff>
    </xdr:from>
    <xdr:to>
      <xdr:col>18</xdr:col>
      <xdr:colOff>123825</xdr:colOff>
      <xdr:row>25</xdr:row>
      <xdr:rowOff>161925</xdr:rowOff>
    </xdr:to>
    <xdr:sp macro="" textlink="">
      <xdr:nvSpPr>
        <xdr:cNvPr id="501343" name="Rectangle 3351"/>
        <xdr:cNvSpPr>
          <a:spLocks noChangeArrowheads="1"/>
        </xdr:cNvSpPr>
      </xdr:nvSpPr>
      <xdr:spPr bwMode="auto">
        <a:xfrm>
          <a:off x="24003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25</xdr:row>
      <xdr:rowOff>19050</xdr:rowOff>
    </xdr:from>
    <xdr:to>
      <xdr:col>19</xdr:col>
      <xdr:colOff>123825</xdr:colOff>
      <xdr:row>25</xdr:row>
      <xdr:rowOff>161925</xdr:rowOff>
    </xdr:to>
    <xdr:sp macro="" textlink="">
      <xdr:nvSpPr>
        <xdr:cNvPr id="501344" name="Rectangle 3351"/>
        <xdr:cNvSpPr>
          <a:spLocks noChangeArrowheads="1"/>
        </xdr:cNvSpPr>
      </xdr:nvSpPr>
      <xdr:spPr bwMode="auto">
        <a:xfrm>
          <a:off x="25336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25</xdr:row>
      <xdr:rowOff>19050</xdr:rowOff>
    </xdr:from>
    <xdr:to>
      <xdr:col>20</xdr:col>
      <xdr:colOff>123825</xdr:colOff>
      <xdr:row>25</xdr:row>
      <xdr:rowOff>161925</xdr:rowOff>
    </xdr:to>
    <xdr:sp macro="" textlink="">
      <xdr:nvSpPr>
        <xdr:cNvPr id="501345" name="Rectangle 3351"/>
        <xdr:cNvSpPr>
          <a:spLocks noChangeArrowheads="1"/>
        </xdr:cNvSpPr>
      </xdr:nvSpPr>
      <xdr:spPr bwMode="auto">
        <a:xfrm>
          <a:off x="26670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23</xdr:row>
      <xdr:rowOff>30559</xdr:rowOff>
    </xdr:from>
    <xdr:to>
      <xdr:col>5</xdr:col>
      <xdr:colOff>231379</xdr:colOff>
      <xdr:row>24</xdr:row>
      <xdr:rowOff>794</xdr:rowOff>
    </xdr:to>
    <xdr:sp macro="" textlink="">
      <xdr:nvSpPr>
        <xdr:cNvPr id="501346" name="Rectangle 3351"/>
        <xdr:cNvSpPr>
          <a:spLocks noChangeArrowheads="1"/>
        </xdr:cNvSpPr>
      </xdr:nvSpPr>
      <xdr:spPr bwMode="auto">
        <a:xfrm>
          <a:off x="740967" y="310832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30</xdr:row>
      <xdr:rowOff>19050</xdr:rowOff>
    </xdr:from>
    <xdr:to>
      <xdr:col>9</xdr:col>
      <xdr:colOff>123825</xdr:colOff>
      <xdr:row>30</xdr:row>
      <xdr:rowOff>161925</xdr:rowOff>
    </xdr:to>
    <xdr:sp macro="" textlink="">
      <xdr:nvSpPr>
        <xdr:cNvPr id="501347" name="Rectangle 3351"/>
        <xdr:cNvSpPr>
          <a:spLocks noChangeArrowheads="1"/>
        </xdr:cNvSpPr>
      </xdr:nvSpPr>
      <xdr:spPr bwMode="auto">
        <a:xfrm>
          <a:off x="12001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30</xdr:row>
      <xdr:rowOff>18109</xdr:rowOff>
    </xdr:from>
    <xdr:to>
      <xdr:col>12</xdr:col>
      <xdr:colOff>123825</xdr:colOff>
      <xdr:row>30</xdr:row>
      <xdr:rowOff>161029</xdr:rowOff>
    </xdr:to>
    <xdr:grpSp>
      <xdr:nvGrpSpPr>
        <xdr:cNvPr id="501348" name="グループ化 148"/>
        <xdr:cNvGrpSpPr>
          <a:grpSpLocks/>
        </xdr:cNvGrpSpPr>
      </xdr:nvGrpSpPr>
      <xdr:grpSpPr bwMode="auto">
        <a:xfrm>
          <a:off x="1701800" y="4310709"/>
          <a:ext cx="238125" cy="142920"/>
          <a:chOff x="1589434" y="2124548"/>
          <a:chExt cx="230183" cy="151889"/>
        </a:xfrm>
      </xdr:grpSpPr>
      <xdr:sp macro="" textlink="">
        <xdr:nvSpPr>
          <xdr:cNvPr id="50150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30</xdr:row>
      <xdr:rowOff>19050</xdr:rowOff>
    </xdr:from>
    <xdr:to>
      <xdr:col>10</xdr:col>
      <xdr:colOff>123825</xdr:colOff>
      <xdr:row>30</xdr:row>
      <xdr:rowOff>161925</xdr:rowOff>
    </xdr:to>
    <xdr:sp macro="" textlink="">
      <xdr:nvSpPr>
        <xdr:cNvPr id="501349" name="Rectangle 3351"/>
        <xdr:cNvSpPr>
          <a:spLocks noChangeArrowheads="1"/>
        </xdr:cNvSpPr>
      </xdr:nvSpPr>
      <xdr:spPr bwMode="auto">
        <a:xfrm>
          <a:off x="13335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30</xdr:row>
      <xdr:rowOff>19050</xdr:rowOff>
    </xdr:from>
    <xdr:to>
      <xdr:col>13</xdr:col>
      <xdr:colOff>123825</xdr:colOff>
      <xdr:row>30</xdr:row>
      <xdr:rowOff>161925</xdr:rowOff>
    </xdr:to>
    <xdr:sp macro="" textlink="">
      <xdr:nvSpPr>
        <xdr:cNvPr id="501350" name="Rectangle 3351"/>
        <xdr:cNvSpPr>
          <a:spLocks noChangeArrowheads="1"/>
        </xdr:cNvSpPr>
      </xdr:nvSpPr>
      <xdr:spPr bwMode="auto">
        <a:xfrm>
          <a:off x="17335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30</xdr:row>
      <xdr:rowOff>19050</xdr:rowOff>
    </xdr:from>
    <xdr:to>
      <xdr:col>16</xdr:col>
      <xdr:colOff>123825</xdr:colOff>
      <xdr:row>30</xdr:row>
      <xdr:rowOff>161925</xdr:rowOff>
    </xdr:to>
    <xdr:sp macro="" textlink="">
      <xdr:nvSpPr>
        <xdr:cNvPr id="501351" name="Rectangle 3351"/>
        <xdr:cNvSpPr>
          <a:spLocks noChangeArrowheads="1"/>
        </xdr:cNvSpPr>
      </xdr:nvSpPr>
      <xdr:spPr bwMode="auto">
        <a:xfrm>
          <a:off x="21336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30</xdr:row>
      <xdr:rowOff>19050</xdr:rowOff>
    </xdr:from>
    <xdr:to>
      <xdr:col>19</xdr:col>
      <xdr:colOff>123825</xdr:colOff>
      <xdr:row>30</xdr:row>
      <xdr:rowOff>161925</xdr:rowOff>
    </xdr:to>
    <xdr:sp macro="" textlink="">
      <xdr:nvSpPr>
        <xdr:cNvPr id="501352" name="Rectangle 3351"/>
        <xdr:cNvSpPr>
          <a:spLocks noChangeArrowheads="1"/>
        </xdr:cNvSpPr>
      </xdr:nvSpPr>
      <xdr:spPr bwMode="auto">
        <a:xfrm>
          <a:off x="25336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30</xdr:row>
      <xdr:rowOff>19050</xdr:rowOff>
    </xdr:from>
    <xdr:to>
      <xdr:col>20</xdr:col>
      <xdr:colOff>123825</xdr:colOff>
      <xdr:row>30</xdr:row>
      <xdr:rowOff>161925</xdr:rowOff>
    </xdr:to>
    <xdr:sp macro="" textlink="">
      <xdr:nvSpPr>
        <xdr:cNvPr id="501353" name="Rectangle 3351"/>
        <xdr:cNvSpPr>
          <a:spLocks noChangeArrowheads="1"/>
        </xdr:cNvSpPr>
      </xdr:nvSpPr>
      <xdr:spPr bwMode="auto">
        <a:xfrm>
          <a:off x="26670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30</xdr:row>
      <xdr:rowOff>18109</xdr:rowOff>
    </xdr:from>
    <xdr:to>
      <xdr:col>15</xdr:col>
      <xdr:colOff>123825</xdr:colOff>
      <xdr:row>30</xdr:row>
      <xdr:rowOff>161029</xdr:rowOff>
    </xdr:to>
    <xdr:grpSp>
      <xdr:nvGrpSpPr>
        <xdr:cNvPr id="501354" name="グループ化 157"/>
        <xdr:cNvGrpSpPr>
          <a:grpSpLocks/>
        </xdr:cNvGrpSpPr>
      </xdr:nvGrpSpPr>
      <xdr:grpSpPr bwMode="auto">
        <a:xfrm>
          <a:off x="2101850" y="4310709"/>
          <a:ext cx="238125" cy="142920"/>
          <a:chOff x="1589434" y="2124548"/>
          <a:chExt cx="230183" cy="151889"/>
        </a:xfrm>
      </xdr:grpSpPr>
      <xdr:sp macro="" textlink="">
        <xdr:nvSpPr>
          <xdr:cNvPr id="50149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30</xdr:row>
      <xdr:rowOff>18109</xdr:rowOff>
    </xdr:from>
    <xdr:to>
      <xdr:col>18</xdr:col>
      <xdr:colOff>123825</xdr:colOff>
      <xdr:row>30</xdr:row>
      <xdr:rowOff>161029</xdr:rowOff>
    </xdr:to>
    <xdr:grpSp>
      <xdr:nvGrpSpPr>
        <xdr:cNvPr id="501355" name="グループ化 161"/>
        <xdr:cNvGrpSpPr>
          <a:grpSpLocks/>
        </xdr:cNvGrpSpPr>
      </xdr:nvGrpSpPr>
      <xdr:grpSpPr bwMode="auto">
        <a:xfrm>
          <a:off x="2501900" y="4310709"/>
          <a:ext cx="238125" cy="142920"/>
          <a:chOff x="1589434" y="2124548"/>
          <a:chExt cx="230183" cy="151889"/>
        </a:xfrm>
      </xdr:grpSpPr>
      <xdr:sp macro="" textlink="">
        <xdr:nvSpPr>
          <xdr:cNvPr id="50149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29</xdr:row>
      <xdr:rowOff>19050</xdr:rowOff>
    </xdr:from>
    <xdr:to>
      <xdr:col>9</xdr:col>
      <xdr:colOff>123825</xdr:colOff>
      <xdr:row>29</xdr:row>
      <xdr:rowOff>161925</xdr:rowOff>
    </xdr:to>
    <xdr:sp macro="" textlink="">
      <xdr:nvSpPr>
        <xdr:cNvPr id="501356"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29</xdr:row>
      <xdr:rowOff>18109</xdr:rowOff>
    </xdr:from>
    <xdr:to>
      <xdr:col>11</xdr:col>
      <xdr:colOff>123825</xdr:colOff>
      <xdr:row>29</xdr:row>
      <xdr:rowOff>161029</xdr:rowOff>
    </xdr:to>
    <xdr:grpSp>
      <xdr:nvGrpSpPr>
        <xdr:cNvPr id="501357" name="グループ化 166"/>
        <xdr:cNvGrpSpPr>
          <a:grpSpLocks/>
        </xdr:cNvGrpSpPr>
      </xdr:nvGrpSpPr>
      <xdr:grpSpPr bwMode="auto">
        <a:xfrm>
          <a:off x="1568450" y="4139259"/>
          <a:ext cx="238125" cy="142920"/>
          <a:chOff x="1589433" y="2124548"/>
          <a:chExt cx="230185" cy="151889"/>
        </a:xfrm>
      </xdr:grpSpPr>
      <xdr:sp macro="" textlink="">
        <xdr:nvSpPr>
          <xdr:cNvPr id="501492"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3"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29</xdr:row>
      <xdr:rowOff>19050</xdr:rowOff>
    </xdr:from>
    <xdr:to>
      <xdr:col>12</xdr:col>
      <xdr:colOff>123825</xdr:colOff>
      <xdr:row>29</xdr:row>
      <xdr:rowOff>161925</xdr:rowOff>
    </xdr:to>
    <xdr:sp macro="" textlink="">
      <xdr:nvSpPr>
        <xdr:cNvPr id="501358" name="Rectangle 3351"/>
        <xdr:cNvSpPr>
          <a:spLocks noChangeArrowheads="1"/>
        </xdr:cNvSpPr>
      </xdr:nvSpPr>
      <xdr:spPr bwMode="auto">
        <a:xfrm>
          <a:off x="16002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29</xdr:row>
      <xdr:rowOff>19050</xdr:rowOff>
    </xdr:from>
    <xdr:to>
      <xdr:col>13</xdr:col>
      <xdr:colOff>123825</xdr:colOff>
      <xdr:row>29</xdr:row>
      <xdr:rowOff>161925</xdr:rowOff>
    </xdr:to>
    <xdr:sp macro="" textlink="">
      <xdr:nvSpPr>
        <xdr:cNvPr id="501359" name="Rectangle 3351"/>
        <xdr:cNvSpPr>
          <a:spLocks noChangeArrowheads="1"/>
        </xdr:cNvSpPr>
      </xdr:nvSpPr>
      <xdr:spPr bwMode="auto">
        <a:xfrm>
          <a:off x="17335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29</xdr:row>
      <xdr:rowOff>19050</xdr:rowOff>
    </xdr:from>
    <xdr:to>
      <xdr:col>15</xdr:col>
      <xdr:colOff>123825</xdr:colOff>
      <xdr:row>29</xdr:row>
      <xdr:rowOff>161925</xdr:rowOff>
    </xdr:to>
    <xdr:sp macro="" textlink="">
      <xdr:nvSpPr>
        <xdr:cNvPr id="501360" name="Rectangle 3351"/>
        <xdr:cNvSpPr>
          <a:spLocks noChangeArrowheads="1"/>
        </xdr:cNvSpPr>
      </xdr:nvSpPr>
      <xdr:spPr bwMode="auto">
        <a:xfrm>
          <a:off x="20002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29</xdr:row>
      <xdr:rowOff>19050</xdr:rowOff>
    </xdr:from>
    <xdr:to>
      <xdr:col>16</xdr:col>
      <xdr:colOff>123825</xdr:colOff>
      <xdr:row>29</xdr:row>
      <xdr:rowOff>161925</xdr:rowOff>
    </xdr:to>
    <xdr:sp macro="" textlink="">
      <xdr:nvSpPr>
        <xdr:cNvPr id="501361" name="Rectangle 3351"/>
        <xdr:cNvSpPr>
          <a:spLocks noChangeArrowheads="1"/>
        </xdr:cNvSpPr>
      </xdr:nvSpPr>
      <xdr:spPr bwMode="auto">
        <a:xfrm>
          <a:off x="21336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29</xdr:row>
      <xdr:rowOff>19050</xdr:rowOff>
    </xdr:from>
    <xdr:to>
      <xdr:col>17</xdr:col>
      <xdr:colOff>123825</xdr:colOff>
      <xdr:row>29</xdr:row>
      <xdr:rowOff>161925</xdr:rowOff>
    </xdr:to>
    <xdr:sp macro="" textlink="">
      <xdr:nvSpPr>
        <xdr:cNvPr id="501362" name="Rectangle 3351"/>
        <xdr:cNvSpPr>
          <a:spLocks noChangeArrowheads="1"/>
        </xdr:cNvSpPr>
      </xdr:nvSpPr>
      <xdr:spPr bwMode="auto">
        <a:xfrm>
          <a:off x="22669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29</xdr:row>
      <xdr:rowOff>19050</xdr:rowOff>
    </xdr:from>
    <xdr:to>
      <xdr:col>18</xdr:col>
      <xdr:colOff>123825</xdr:colOff>
      <xdr:row>29</xdr:row>
      <xdr:rowOff>161925</xdr:rowOff>
    </xdr:to>
    <xdr:sp macro="" textlink="">
      <xdr:nvSpPr>
        <xdr:cNvPr id="501363" name="Rectangle 3351"/>
        <xdr:cNvSpPr>
          <a:spLocks noChangeArrowheads="1"/>
        </xdr:cNvSpPr>
      </xdr:nvSpPr>
      <xdr:spPr bwMode="auto">
        <a:xfrm>
          <a:off x="24003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29</xdr:row>
      <xdr:rowOff>19050</xdr:rowOff>
    </xdr:from>
    <xdr:to>
      <xdr:col>19</xdr:col>
      <xdr:colOff>123825</xdr:colOff>
      <xdr:row>29</xdr:row>
      <xdr:rowOff>161925</xdr:rowOff>
    </xdr:to>
    <xdr:sp macro="" textlink="">
      <xdr:nvSpPr>
        <xdr:cNvPr id="501364" name="Rectangle 3351"/>
        <xdr:cNvSpPr>
          <a:spLocks noChangeArrowheads="1"/>
        </xdr:cNvSpPr>
      </xdr:nvSpPr>
      <xdr:spPr bwMode="auto">
        <a:xfrm>
          <a:off x="25336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29</xdr:row>
      <xdr:rowOff>19050</xdr:rowOff>
    </xdr:from>
    <xdr:to>
      <xdr:col>20</xdr:col>
      <xdr:colOff>123825</xdr:colOff>
      <xdr:row>29</xdr:row>
      <xdr:rowOff>161925</xdr:rowOff>
    </xdr:to>
    <xdr:sp macro="" textlink="">
      <xdr:nvSpPr>
        <xdr:cNvPr id="501365" name="Rectangle 3351"/>
        <xdr:cNvSpPr>
          <a:spLocks noChangeArrowheads="1"/>
        </xdr:cNvSpPr>
      </xdr:nvSpPr>
      <xdr:spPr bwMode="auto">
        <a:xfrm>
          <a:off x="26670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34</xdr:row>
      <xdr:rowOff>19050</xdr:rowOff>
    </xdr:from>
    <xdr:to>
      <xdr:col>9</xdr:col>
      <xdr:colOff>123825</xdr:colOff>
      <xdr:row>34</xdr:row>
      <xdr:rowOff>161925</xdr:rowOff>
    </xdr:to>
    <xdr:sp macro="" textlink="">
      <xdr:nvSpPr>
        <xdr:cNvPr id="501366" name="Rectangle 3351"/>
        <xdr:cNvSpPr>
          <a:spLocks noChangeArrowheads="1"/>
        </xdr:cNvSpPr>
      </xdr:nvSpPr>
      <xdr:spPr bwMode="auto">
        <a:xfrm>
          <a:off x="12001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34</xdr:row>
      <xdr:rowOff>19050</xdr:rowOff>
    </xdr:from>
    <xdr:to>
      <xdr:col>10</xdr:col>
      <xdr:colOff>123825</xdr:colOff>
      <xdr:row>34</xdr:row>
      <xdr:rowOff>161925</xdr:rowOff>
    </xdr:to>
    <xdr:sp macro="" textlink="">
      <xdr:nvSpPr>
        <xdr:cNvPr id="501367" name="Rectangle 3351"/>
        <xdr:cNvSpPr>
          <a:spLocks noChangeArrowheads="1"/>
        </xdr:cNvSpPr>
      </xdr:nvSpPr>
      <xdr:spPr bwMode="auto">
        <a:xfrm>
          <a:off x="13335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34</xdr:row>
      <xdr:rowOff>19050</xdr:rowOff>
    </xdr:from>
    <xdr:to>
      <xdr:col>13</xdr:col>
      <xdr:colOff>123825</xdr:colOff>
      <xdr:row>34</xdr:row>
      <xdr:rowOff>161925</xdr:rowOff>
    </xdr:to>
    <xdr:sp macro="" textlink="">
      <xdr:nvSpPr>
        <xdr:cNvPr id="501368" name="Rectangle 3351"/>
        <xdr:cNvSpPr>
          <a:spLocks noChangeArrowheads="1"/>
        </xdr:cNvSpPr>
      </xdr:nvSpPr>
      <xdr:spPr bwMode="auto">
        <a:xfrm>
          <a:off x="17335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34</xdr:row>
      <xdr:rowOff>19050</xdr:rowOff>
    </xdr:from>
    <xdr:to>
      <xdr:col>16</xdr:col>
      <xdr:colOff>123825</xdr:colOff>
      <xdr:row>34</xdr:row>
      <xdr:rowOff>161925</xdr:rowOff>
    </xdr:to>
    <xdr:sp macro="" textlink="">
      <xdr:nvSpPr>
        <xdr:cNvPr id="501369" name="Rectangle 3351"/>
        <xdr:cNvSpPr>
          <a:spLocks noChangeArrowheads="1"/>
        </xdr:cNvSpPr>
      </xdr:nvSpPr>
      <xdr:spPr bwMode="auto">
        <a:xfrm>
          <a:off x="21336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34</xdr:row>
      <xdr:rowOff>19050</xdr:rowOff>
    </xdr:from>
    <xdr:to>
      <xdr:col>19</xdr:col>
      <xdr:colOff>123825</xdr:colOff>
      <xdr:row>34</xdr:row>
      <xdr:rowOff>161925</xdr:rowOff>
    </xdr:to>
    <xdr:sp macro="" textlink="">
      <xdr:nvSpPr>
        <xdr:cNvPr id="501370" name="Rectangle 3351"/>
        <xdr:cNvSpPr>
          <a:spLocks noChangeArrowheads="1"/>
        </xdr:cNvSpPr>
      </xdr:nvSpPr>
      <xdr:spPr bwMode="auto">
        <a:xfrm>
          <a:off x="25336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34</xdr:row>
      <xdr:rowOff>19050</xdr:rowOff>
    </xdr:from>
    <xdr:to>
      <xdr:col>20</xdr:col>
      <xdr:colOff>123825</xdr:colOff>
      <xdr:row>34</xdr:row>
      <xdr:rowOff>161925</xdr:rowOff>
    </xdr:to>
    <xdr:sp macro="" textlink="">
      <xdr:nvSpPr>
        <xdr:cNvPr id="501371" name="Rectangle 3351"/>
        <xdr:cNvSpPr>
          <a:spLocks noChangeArrowheads="1"/>
        </xdr:cNvSpPr>
      </xdr:nvSpPr>
      <xdr:spPr bwMode="auto">
        <a:xfrm>
          <a:off x="26670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33</xdr:row>
      <xdr:rowOff>19050</xdr:rowOff>
    </xdr:from>
    <xdr:to>
      <xdr:col>9</xdr:col>
      <xdr:colOff>123825</xdr:colOff>
      <xdr:row>33</xdr:row>
      <xdr:rowOff>161925</xdr:rowOff>
    </xdr:to>
    <xdr:sp macro="" textlink="">
      <xdr:nvSpPr>
        <xdr:cNvPr id="501372" name="Rectangle 3351"/>
        <xdr:cNvSpPr>
          <a:spLocks noChangeArrowheads="1"/>
        </xdr:cNvSpPr>
      </xdr:nvSpPr>
      <xdr:spPr bwMode="auto">
        <a:xfrm>
          <a:off x="12001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33</xdr:row>
      <xdr:rowOff>18109</xdr:rowOff>
    </xdr:from>
    <xdr:to>
      <xdr:col>11</xdr:col>
      <xdr:colOff>123825</xdr:colOff>
      <xdr:row>33</xdr:row>
      <xdr:rowOff>161029</xdr:rowOff>
    </xdr:to>
    <xdr:grpSp>
      <xdr:nvGrpSpPr>
        <xdr:cNvPr id="501373" name="グループ化 197"/>
        <xdr:cNvGrpSpPr>
          <a:grpSpLocks/>
        </xdr:cNvGrpSpPr>
      </xdr:nvGrpSpPr>
      <xdr:grpSpPr bwMode="auto">
        <a:xfrm>
          <a:off x="1568450" y="4825059"/>
          <a:ext cx="238125" cy="142920"/>
          <a:chOff x="1589433" y="2124548"/>
          <a:chExt cx="230185" cy="151889"/>
        </a:xfrm>
      </xdr:grpSpPr>
      <xdr:sp macro="" textlink="">
        <xdr:nvSpPr>
          <xdr:cNvPr id="501489"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0"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33</xdr:row>
      <xdr:rowOff>19050</xdr:rowOff>
    </xdr:from>
    <xdr:to>
      <xdr:col>12</xdr:col>
      <xdr:colOff>123825</xdr:colOff>
      <xdr:row>33</xdr:row>
      <xdr:rowOff>161925</xdr:rowOff>
    </xdr:to>
    <xdr:sp macro="" textlink="">
      <xdr:nvSpPr>
        <xdr:cNvPr id="501374" name="Rectangle 3351"/>
        <xdr:cNvSpPr>
          <a:spLocks noChangeArrowheads="1"/>
        </xdr:cNvSpPr>
      </xdr:nvSpPr>
      <xdr:spPr bwMode="auto">
        <a:xfrm>
          <a:off x="16002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33</xdr:row>
      <xdr:rowOff>19050</xdr:rowOff>
    </xdr:from>
    <xdr:to>
      <xdr:col>13</xdr:col>
      <xdr:colOff>123825</xdr:colOff>
      <xdr:row>33</xdr:row>
      <xdr:rowOff>161925</xdr:rowOff>
    </xdr:to>
    <xdr:sp macro="" textlink="">
      <xdr:nvSpPr>
        <xdr:cNvPr id="501375" name="Rectangle 3351"/>
        <xdr:cNvSpPr>
          <a:spLocks noChangeArrowheads="1"/>
        </xdr:cNvSpPr>
      </xdr:nvSpPr>
      <xdr:spPr bwMode="auto">
        <a:xfrm>
          <a:off x="17335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33</xdr:row>
      <xdr:rowOff>19050</xdr:rowOff>
    </xdr:from>
    <xdr:to>
      <xdr:col>15</xdr:col>
      <xdr:colOff>123825</xdr:colOff>
      <xdr:row>33</xdr:row>
      <xdr:rowOff>161925</xdr:rowOff>
    </xdr:to>
    <xdr:sp macro="" textlink="">
      <xdr:nvSpPr>
        <xdr:cNvPr id="501376" name="Rectangle 3351"/>
        <xdr:cNvSpPr>
          <a:spLocks noChangeArrowheads="1"/>
        </xdr:cNvSpPr>
      </xdr:nvSpPr>
      <xdr:spPr bwMode="auto">
        <a:xfrm>
          <a:off x="20002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33</xdr:row>
      <xdr:rowOff>19050</xdr:rowOff>
    </xdr:from>
    <xdr:to>
      <xdr:col>16</xdr:col>
      <xdr:colOff>123825</xdr:colOff>
      <xdr:row>33</xdr:row>
      <xdr:rowOff>161925</xdr:rowOff>
    </xdr:to>
    <xdr:sp macro="" textlink="">
      <xdr:nvSpPr>
        <xdr:cNvPr id="501377" name="Rectangle 3351"/>
        <xdr:cNvSpPr>
          <a:spLocks noChangeArrowheads="1"/>
        </xdr:cNvSpPr>
      </xdr:nvSpPr>
      <xdr:spPr bwMode="auto">
        <a:xfrm>
          <a:off x="21336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33</xdr:row>
      <xdr:rowOff>19050</xdr:rowOff>
    </xdr:from>
    <xdr:to>
      <xdr:col>17</xdr:col>
      <xdr:colOff>123825</xdr:colOff>
      <xdr:row>33</xdr:row>
      <xdr:rowOff>161925</xdr:rowOff>
    </xdr:to>
    <xdr:sp macro="" textlink="">
      <xdr:nvSpPr>
        <xdr:cNvPr id="501378" name="Rectangle 3351"/>
        <xdr:cNvSpPr>
          <a:spLocks noChangeArrowheads="1"/>
        </xdr:cNvSpPr>
      </xdr:nvSpPr>
      <xdr:spPr bwMode="auto">
        <a:xfrm>
          <a:off x="22669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33</xdr:row>
      <xdr:rowOff>19050</xdr:rowOff>
    </xdr:from>
    <xdr:to>
      <xdr:col>18</xdr:col>
      <xdr:colOff>123825</xdr:colOff>
      <xdr:row>33</xdr:row>
      <xdr:rowOff>161925</xdr:rowOff>
    </xdr:to>
    <xdr:sp macro="" textlink="">
      <xdr:nvSpPr>
        <xdr:cNvPr id="501379" name="Rectangle 3351"/>
        <xdr:cNvSpPr>
          <a:spLocks noChangeArrowheads="1"/>
        </xdr:cNvSpPr>
      </xdr:nvSpPr>
      <xdr:spPr bwMode="auto">
        <a:xfrm>
          <a:off x="24003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33</xdr:row>
      <xdr:rowOff>19050</xdr:rowOff>
    </xdr:from>
    <xdr:to>
      <xdr:col>19</xdr:col>
      <xdr:colOff>123825</xdr:colOff>
      <xdr:row>33</xdr:row>
      <xdr:rowOff>161925</xdr:rowOff>
    </xdr:to>
    <xdr:sp macro="" textlink="">
      <xdr:nvSpPr>
        <xdr:cNvPr id="501380" name="Rectangle 3351"/>
        <xdr:cNvSpPr>
          <a:spLocks noChangeArrowheads="1"/>
        </xdr:cNvSpPr>
      </xdr:nvSpPr>
      <xdr:spPr bwMode="auto">
        <a:xfrm>
          <a:off x="25336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33</xdr:row>
      <xdr:rowOff>19050</xdr:rowOff>
    </xdr:from>
    <xdr:to>
      <xdr:col>20</xdr:col>
      <xdr:colOff>123825</xdr:colOff>
      <xdr:row>33</xdr:row>
      <xdr:rowOff>161925</xdr:rowOff>
    </xdr:to>
    <xdr:sp macro="" textlink="">
      <xdr:nvSpPr>
        <xdr:cNvPr id="501381" name="Rectangle 3351"/>
        <xdr:cNvSpPr>
          <a:spLocks noChangeArrowheads="1"/>
        </xdr:cNvSpPr>
      </xdr:nvSpPr>
      <xdr:spPr bwMode="auto">
        <a:xfrm>
          <a:off x="26670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38</xdr:row>
      <xdr:rowOff>19050</xdr:rowOff>
    </xdr:from>
    <xdr:to>
      <xdr:col>9</xdr:col>
      <xdr:colOff>123825</xdr:colOff>
      <xdr:row>38</xdr:row>
      <xdr:rowOff>161925</xdr:rowOff>
    </xdr:to>
    <xdr:sp macro="" textlink="">
      <xdr:nvSpPr>
        <xdr:cNvPr id="501382"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383"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384"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385"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386"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387"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37</xdr:row>
      <xdr:rowOff>19050</xdr:rowOff>
    </xdr:from>
    <xdr:to>
      <xdr:col>9</xdr:col>
      <xdr:colOff>123825</xdr:colOff>
      <xdr:row>37</xdr:row>
      <xdr:rowOff>161925</xdr:rowOff>
    </xdr:to>
    <xdr:sp macro="" textlink="">
      <xdr:nvSpPr>
        <xdr:cNvPr id="501388" name="Rectangle 3351"/>
        <xdr:cNvSpPr>
          <a:spLocks noChangeArrowheads="1"/>
        </xdr:cNvSpPr>
      </xdr:nvSpPr>
      <xdr:spPr bwMode="auto">
        <a:xfrm>
          <a:off x="12001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37</xdr:row>
      <xdr:rowOff>19050</xdr:rowOff>
    </xdr:from>
    <xdr:to>
      <xdr:col>12</xdr:col>
      <xdr:colOff>123825</xdr:colOff>
      <xdr:row>37</xdr:row>
      <xdr:rowOff>161925</xdr:rowOff>
    </xdr:to>
    <xdr:sp macro="" textlink="">
      <xdr:nvSpPr>
        <xdr:cNvPr id="501389" name="Rectangle 3351"/>
        <xdr:cNvSpPr>
          <a:spLocks noChangeArrowheads="1"/>
        </xdr:cNvSpPr>
      </xdr:nvSpPr>
      <xdr:spPr bwMode="auto">
        <a:xfrm>
          <a:off x="16002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37</xdr:row>
      <xdr:rowOff>19050</xdr:rowOff>
    </xdr:from>
    <xdr:to>
      <xdr:col>13</xdr:col>
      <xdr:colOff>123825</xdr:colOff>
      <xdr:row>37</xdr:row>
      <xdr:rowOff>161925</xdr:rowOff>
    </xdr:to>
    <xdr:sp macro="" textlink="">
      <xdr:nvSpPr>
        <xdr:cNvPr id="501390" name="Rectangle 3351"/>
        <xdr:cNvSpPr>
          <a:spLocks noChangeArrowheads="1"/>
        </xdr:cNvSpPr>
      </xdr:nvSpPr>
      <xdr:spPr bwMode="auto">
        <a:xfrm>
          <a:off x="17335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37</xdr:row>
      <xdr:rowOff>19050</xdr:rowOff>
    </xdr:from>
    <xdr:to>
      <xdr:col>15</xdr:col>
      <xdr:colOff>123825</xdr:colOff>
      <xdr:row>37</xdr:row>
      <xdr:rowOff>161925</xdr:rowOff>
    </xdr:to>
    <xdr:sp macro="" textlink="">
      <xdr:nvSpPr>
        <xdr:cNvPr id="501391" name="Rectangle 3351"/>
        <xdr:cNvSpPr>
          <a:spLocks noChangeArrowheads="1"/>
        </xdr:cNvSpPr>
      </xdr:nvSpPr>
      <xdr:spPr bwMode="auto">
        <a:xfrm>
          <a:off x="20002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37</xdr:row>
      <xdr:rowOff>19050</xdr:rowOff>
    </xdr:from>
    <xdr:to>
      <xdr:col>16</xdr:col>
      <xdr:colOff>123825</xdr:colOff>
      <xdr:row>37</xdr:row>
      <xdr:rowOff>161925</xdr:rowOff>
    </xdr:to>
    <xdr:sp macro="" textlink="">
      <xdr:nvSpPr>
        <xdr:cNvPr id="501392" name="Rectangle 3351"/>
        <xdr:cNvSpPr>
          <a:spLocks noChangeArrowheads="1"/>
        </xdr:cNvSpPr>
      </xdr:nvSpPr>
      <xdr:spPr bwMode="auto">
        <a:xfrm>
          <a:off x="21336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37</xdr:row>
      <xdr:rowOff>19050</xdr:rowOff>
    </xdr:from>
    <xdr:to>
      <xdr:col>17</xdr:col>
      <xdr:colOff>123825</xdr:colOff>
      <xdr:row>37</xdr:row>
      <xdr:rowOff>161925</xdr:rowOff>
    </xdr:to>
    <xdr:sp macro="" textlink="">
      <xdr:nvSpPr>
        <xdr:cNvPr id="501393" name="Rectangle 3351"/>
        <xdr:cNvSpPr>
          <a:spLocks noChangeArrowheads="1"/>
        </xdr:cNvSpPr>
      </xdr:nvSpPr>
      <xdr:spPr bwMode="auto">
        <a:xfrm>
          <a:off x="22669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37</xdr:row>
      <xdr:rowOff>19050</xdr:rowOff>
    </xdr:from>
    <xdr:to>
      <xdr:col>18</xdr:col>
      <xdr:colOff>123825</xdr:colOff>
      <xdr:row>37</xdr:row>
      <xdr:rowOff>161925</xdr:rowOff>
    </xdr:to>
    <xdr:sp macro="" textlink="">
      <xdr:nvSpPr>
        <xdr:cNvPr id="501394" name="Rectangle 3351"/>
        <xdr:cNvSpPr>
          <a:spLocks noChangeArrowheads="1"/>
        </xdr:cNvSpPr>
      </xdr:nvSpPr>
      <xdr:spPr bwMode="auto">
        <a:xfrm>
          <a:off x="24003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37</xdr:row>
      <xdr:rowOff>19050</xdr:rowOff>
    </xdr:from>
    <xdr:to>
      <xdr:col>19</xdr:col>
      <xdr:colOff>123825</xdr:colOff>
      <xdr:row>37</xdr:row>
      <xdr:rowOff>161925</xdr:rowOff>
    </xdr:to>
    <xdr:sp macro="" textlink="">
      <xdr:nvSpPr>
        <xdr:cNvPr id="501395" name="Rectangle 3351"/>
        <xdr:cNvSpPr>
          <a:spLocks noChangeArrowheads="1"/>
        </xdr:cNvSpPr>
      </xdr:nvSpPr>
      <xdr:spPr bwMode="auto">
        <a:xfrm>
          <a:off x="25336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37</xdr:row>
      <xdr:rowOff>19050</xdr:rowOff>
    </xdr:from>
    <xdr:to>
      <xdr:col>20</xdr:col>
      <xdr:colOff>123825</xdr:colOff>
      <xdr:row>37</xdr:row>
      <xdr:rowOff>161925</xdr:rowOff>
    </xdr:to>
    <xdr:sp macro="" textlink="">
      <xdr:nvSpPr>
        <xdr:cNvPr id="501396" name="Rectangle 3351"/>
        <xdr:cNvSpPr>
          <a:spLocks noChangeArrowheads="1"/>
        </xdr:cNvSpPr>
      </xdr:nvSpPr>
      <xdr:spPr bwMode="auto">
        <a:xfrm>
          <a:off x="26670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42</xdr:row>
      <xdr:rowOff>19050</xdr:rowOff>
    </xdr:from>
    <xdr:to>
      <xdr:col>9</xdr:col>
      <xdr:colOff>123825</xdr:colOff>
      <xdr:row>42</xdr:row>
      <xdr:rowOff>161925</xdr:rowOff>
    </xdr:to>
    <xdr:sp macro="" textlink="">
      <xdr:nvSpPr>
        <xdr:cNvPr id="501397" name="Rectangle 3351"/>
        <xdr:cNvSpPr>
          <a:spLocks noChangeArrowheads="1"/>
        </xdr:cNvSpPr>
      </xdr:nvSpPr>
      <xdr:spPr bwMode="auto">
        <a:xfrm>
          <a:off x="12001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42</xdr:row>
      <xdr:rowOff>19050</xdr:rowOff>
    </xdr:from>
    <xdr:to>
      <xdr:col>10</xdr:col>
      <xdr:colOff>123825</xdr:colOff>
      <xdr:row>42</xdr:row>
      <xdr:rowOff>161925</xdr:rowOff>
    </xdr:to>
    <xdr:sp macro="" textlink="">
      <xdr:nvSpPr>
        <xdr:cNvPr id="501398" name="Rectangle 3351"/>
        <xdr:cNvSpPr>
          <a:spLocks noChangeArrowheads="1"/>
        </xdr:cNvSpPr>
      </xdr:nvSpPr>
      <xdr:spPr bwMode="auto">
        <a:xfrm>
          <a:off x="13335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42</xdr:row>
      <xdr:rowOff>19050</xdr:rowOff>
    </xdr:from>
    <xdr:to>
      <xdr:col>13</xdr:col>
      <xdr:colOff>123825</xdr:colOff>
      <xdr:row>42</xdr:row>
      <xdr:rowOff>161925</xdr:rowOff>
    </xdr:to>
    <xdr:sp macro="" textlink="">
      <xdr:nvSpPr>
        <xdr:cNvPr id="501399" name="Rectangle 3351"/>
        <xdr:cNvSpPr>
          <a:spLocks noChangeArrowheads="1"/>
        </xdr:cNvSpPr>
      </xdr:nvSpPr>
      <xdr:spPr bwMode="auto">
        <a:xfrm>
          <a:off x="17335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42</xdr:row>
      <xdr:rowOff>19050</xdr:rowOff>
    </xdr:from>
    <xdr:to>
      <xdr:col>16</xdr:col>
      <xdr:colOff>123825</xdr:colOff>
      <xdr:row>42</xdr:row>
      <xdr:rowOff>161925</xdr:rowOff>
    </xdr:to>
    <xdr:sp macro="" textlink="">
      <xdr:nvSpPr>
        <xdr:cNvPr id="501400" name="Rectangle 3351"/>
        <xdr:cNvSpPr>
          <a:spLocks noChangeArrowheads="1"/>
        </xdr:cNvSpPr>
      </xdr:nvSpPr>
      <xdr:spPr bwMode="auto">
        <a:xfrm>
          <a:off x="21336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42</xdr:row>
      <xdr:rowOff>19050</xdr:rowOff>
    </xdr:from>
    <xdr:to>
      <xdr:col>19</xdr:col>
      <xdr:colOff>123825</xdr:colOff>
      <xdr:row>42</xdr:row>
      <xdr:rowOff>161925</xdr:rowOff>
    </xdr:to>
    <xdr:sp macro="" textlink="">
      <xdr:nvSpPr>
        <xdr:cNvPr id="501401" name="Rectangle 3351"/>
        <xdr:cNvSpPr>
          <a:spLocks noChangeArrowheads="1"/>
        </xdr:cNvSpPr>
      </xdr:nvSpPr>
      <xdr:spPr bwMode="auto">
        <a:xfrm>
          <a:off x="25336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42</xdr:row>
      <xdr:rowOff>19050</xdr:rowOff>
    </xdr:from>
    <xdr:to>
      <xdr:col>20</xdr:col>
      <xdr:colOff>123825</xdr:colOff>
      <xdr:row>42</xdr:row>
      <xdr:rowOff>161925</xdr:rowOff>
    </xdr:to>
    <xdr:sp macro="" textlink="">
      <xdr:nvSpPr>
        <xdr:cNvPr id="501402" name="Rectangle 3351"/>
        <xdr:cNvSpPr>
          <a:spLocks noChangeArrowheads="1"/>
        </xdr:cNvSpPr>
      </xdr:nvSpPr>
      <xdr:spPr bwMode="auto">
        <a:xfrm>
          <a:off x="26670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41</xdr:row>
      <xdr:rowOff>19050</xdr:rowOff>
    </xdr:from>
    <xdr:to>
      <xdr:col>9</xdr:col>
      <xdr:colOff>123825</xdr:colOff>
      <xdr:row>41</xdr:row>
      <xdr:rowOff>161925</xdr:rowOff>
    </xdr:to>
    <xdr:sp macro="" textlink="">
      <xdr:nvSpPr>
        <xdr:cNvPr id="501403" name="Rectangle 3351"/>
        <xdr:cNvSpPr>
          <a:spLocks noChangeArrowheads="1"/>
        </xdr:cNvSpPr>
      </xdr:nvSpPr>
      <xdr:spPr bwMode="auto">
        <a:xfrm>
          <a:off x="12001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41</xdr:row>
      <xdr:rowOff>19050</xdr:rowOff>
    </xdr:from>
    <xdr:to>
      <xdr:col>12</xdr:col>
      <xdr:colOff>123825</xdr:colOff>
      <xdr:row>41</xdr:row>
      <xdr:rowOff>161925</xdr:rowOff>
    </xdr:to>
    <xdr:sp macro="" textlink="">
      <xdr:nvSpPr>
        <xdr:cNvPr id="501404" name="Rectangle 3351"/>
        <xdr:cNvSpPr>
          <a:spLocks noChangeArrowheads="1"/>
        </xdr:cNvSpPr>
      </xdr:nvSpPr>
      <xdr:spPr bwMode="auto">
        <a:xfrm>
          <a:off x="16002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41</xdr:row>
      <xdr:rowOff>19050</xdr:rowOff>
    </xdr:from>
    <xdr:to>
      <xdr:col>13</xdr:col>
      <xdr:colOff>123825</xdr:colOff>
      <xdr:row>41</xdr:row>
      <xdr:rowOff>161925</xdr:rowOff>
    </xdr:to>
    <xdr:sp macro="" textlink="">
      <xdr:nvSpPr>
        <xdr:cNvPr id="501405" name="Rectangle 3351"/>
        <xdr:cNvSpPr>
          <a:spLocks noChangeArrowheads="1"/>
        </xdr:cNvSpPr>
      </xdr:nvSpPr>
      <xdr:spPr bwMode="auto">
        <a:xfrm>
          <a:off x="17335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41</xdr:row>
      <xdr:rowOff>19050</xdr:rowOff>
    </xdr:from>
    <xdr:to>
      <xdr:col>15</xdr:col>
      <xdr:colOff>123825</xdr:colOff>
      <xdr:row>41</xdr:row>
      <xdr:rowOff>161925</xdr:rowOff>
    </xdr:to>
    <xdr:sp macro="" textlink="">
      <xdr:nvSpPr>
        <xdr:cNvPr id="501406" name="Rectangle 3351"/>
        <xdr:cNvSpPr>
          <a:spLocks noChangeArrowheads="1"/>
        </xdr:cNvSpPr>
      </xdr:nvSpPr>
      <xdr:spPr bwMode="auto">
        <a:xfrm>
          <a:off x="20002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41</xdr:row>
      <xdr:rowOff>19050</xdr:rowOff>
    </xdr:from>
    <xdr:to>
      <xdr:col>16</xdr:col>
      <xdr:colOff>123825</xdr:colOff>
      <xdr:row>41</xdr:row>
      <xdr:rowOff>161925</xdr:rowOff>
    </xdr:to>
    <xdr:sp macro="" textlink="">
      <xdr:nvSpPr>
        <xdr:cNvPr id="501407" name="Rectangle 3351"/>
        <xdr:cNvSpPr>
          <a:spLocks noChangeArrowheads="1"/>
        </xdr:cNvSpPr>
      </xdr:nvSpPr>
      <xdr:spPr bwMode="auto">
        <a:xfrm>
          <a:off x="21336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41</xdr:row>
      <xdr:rowOff>19050</xdr:rowOff>
    </xdr:from>
    <xdr:to>
      <xdr:col>17</xdr:col>
      <xdr:colOff>123825</xdr:colOff>
      <xdr:row>41</xdr:row>
      <xdr:rowOff>161925</xdr:rowOff>
    </xdr:to>
    <xdr:sp macro="" textlink="">
      <xdr:nvSpPr>
        <xdr:cNvPr id="501408" name="Rectangle 3351"/>
        <xdr:cNvSpPr>
          <a:spLocks noChangeArrowheads="1"/>
        </xdr:cNvSpPr>
      </xdr:nvSpPr>
      <xdr:spPr bwMode="auto">
        <a:xfrm>
          <a:off x="22669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41</xdr:row>
      <xdr:rowOff>19050</xdr:rowOff>
    </xdr:from>
    <xdr:to>
      <xdr:col>18</xdr:col>
      <xdr:colOff>123825</xdr:colOff>
      <xdr:row>41</xdr:row>
      <xdr:rowOff>161925</xdr:rowOff>
    </xdr:to>
    <xdr:sp macro="" textlink="">
      <xdr:nvSpPr>
        <xdr:cNvPr id="501409" name="Rectangle 3351"/>
        <xdr:cNvSpPr>
          <a:spLocks noChangeArrowheads="1"/>
        </xdr:cNvSpPr>
      </xdr:nvSpPr>
      <xdr:spPr bwMode="auto">
        <a:xfrm>
          <a:off x="24003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41</xdr:row>
      <xdr:rowOff>19050</xdr:rowOff>
    </xdr:from>
    <xdr:to>
      <xdr:col>19</xdr:col>
      <xdr:colOff>123825</xdr:colOff>
      <xdr:row>41</xdr:row>
      <xdr:rowOff>161925</xdr:rowOff>
    </xdr:to>
    <xdr:sp macro="" textlink="">
      <xdr:nvSpPr>
        <xdr:cNvPr id="501410" name="Rectangle 3351"/>
        <xdr:cNvSpPr>
          <a:spLocks noChangeArrowheads="1"/>
        </xdr:cNvSpPr>
      </xdr:nvSpPr>
      <xdr:spPr bwMode="auto">
        <a:xfrm>
          <a:off x="25336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41</xdr:row>
      <xdr:rowOff>19050</xdr:rowOff>
    </xdr:from>
    <xdr:to>
      <xdr:col>20</xdr:col>
      <xdr:colOff>123825</xdr:colOff>
      <xdr:row>41</xdr:row>
      <xdr:rowOff>161925</xdr:rowOff>
    </xdr:to>
    <xdr:sp macro="" textlink="">
      <xdr:nvSpPr>
        <xdr:cNvPr id="501411" name="Rectangle 3351"/>
        <xdr:cNvSpPr>
          <a:spLocks noChangeArrowheads="1"/>
        </xdr:cNvSpPr>
      </xdr:nvSpPr>
      <xdr:spPr bwMode="auto">
        <a:xfrm>
          <a:off x="26670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27</xdr:row>
      <xdr:rowOff>30559</xdr:rowOff>
    </xdr:from>
    <xdr:to>
      <xdr:col>5</xdr:col>
      <xdr:colOff>231378</xdr:colOff>
      <xdr:row>28</xdr:row>
      <xdr:rowOff>793</xdr:rowOff>
    </xdr:to>
    <xdr:sp macro="" textlink="">
      <xdr:nvSpPr>
        <xdr:cNvPr id="501413" name="Rectangle 3351"/>
        <xdr:cNvSpPr>
          <a:spLocks noChangeArrowheads="1"/>
        </xdr:cNvSpPr>
      </xdr:nvSpPr>
      <xdr:spPr bwMode="auto">
        <a:xfrm>
          <a:off x="740966" y="3798887"/>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31</xdr:row>
      <xdr:rowOff>30559</xdr:rowOff>
    </xdr:from>
    <xdr:to>
      <xdr:col>5</xdr:col>
      <xdr:colOff>225423</xdr:colOff>
      <xdr:row>32</xdr:row>
      <xdr:rowOff>794</xdr:rowOff>
    </xdr:to>
    <xdr:sp macro="" textlink="">
      <xdr:nvSpPr>
        <xdr:cNvPr id="501415" name="Rectangle 3351"/>
        <xdr:cNvSpPr>
          <a:spLocks noChangeArrowheads="1"/>
        </xdr:cNvSpPr>
      </xdr:nvSpPr>
      <xdr:spPr bwMode="auto">
        <a:xfrm>
          <a:off x="735011" y="4489450"/>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98026</xdr:colOff>
      <xdr:row>35</xdr:row>
      <xdr:rowOff>30559</xdr:rowOff>
    </xdr:from>
    <xdr:to>
      <xdr:col>5</xdr:col>
      <xdr:colOff>231376</xdr:colOff>
      <xdr:row>36</xdr:row>
      <xdr:rowOff>793</xdr:rowOff>
    </xdr:to>
    <xdr:sp macro="" textlink="">
      <xdr:nvSpPr>
        <xdr:cNvPr id="501417" name="Rectangle 3351"/>
        <xdr:cNvSpPr>
          <a:spLocks noChangeArrowheads="1"/>
        </xdr:cNvSpPr>
      </xdr:nvSpPr>
      <xdr:spPr bwMode="auto">
        <a:xfrm>
          <a:off x="740964" y="5180012"/>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39</xdr:row>
      <xdr:rowOff>30559</xdr:rowOff>
    </xdr:from>
    <xdr:to>
      <xdr:col>5</xdr:col>
      <xdr:colOff>225423</xdr:colOff>
      <xdr:row>40</xdr:row>
      <xdr:rowOff>794</xdr:rowOff>
    </xdr:to>
    <xdr:sp macro="" textlink="">
      <xdr:nvSpPr>
        <xdr:cNvPr id="501419" name="Rectangle 3351"/>
        <xdr:cNvSpPr>
          <a:spLocks noChangeArrowheads="1"/>
        </xdr:cNvSpPr>
      </xdr:nvSpPr>
      <xdr:spPr bwMode="auto">
        <a:xfrm>
          <a:off x="735011" y="587057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7145</xdr:colOff>
      <xdr:row>51</xdr:row>
      <xdr:rowOff>19050</xdr:rowOff>
    </xdr:from>
    <xdr:to>
      <xdr:col>12</xdr:col>
      <xdr:colOff>117872</xdr:colOff>
      <xdr:row>52</xdr:row>
      <xdr:rowOff>76200</xdr:rowOff>
    </xdr:to>
    <xdr:grpSp>
      <xdr:nvGrpSpPr>
        <xdr:cNvPr id="501321" name="グループ化 501320"/>
        <xdr:cNvGrpSpPr/>
      </xdr:nvGrpSpPr>
      <xdr:grpSpPr>
        <a:xfrm>
          <a:off x="1556545" y="7270750"/>
          <a:ext cx="377427" cy="146050"/>
          <a:chOff x="1287066" y="7085409"/>
          <a:chExt cx="360759" cy="140494"/>
        </a:xfrm>
      </xdr:grpSpPr>
      <xdr:sp macro="" textlink="">
        <xdr:nvSpPr>
          <xdr:cNvPr id="501420"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1"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2"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7144</xdr:colOff>
      <xdr:row>51</xdr:row>
      <xdr:rowOff>19050</xdr:rowOff>
    </xdr:from>
    <xdr:to>
      <xdr:col>19</xdr:col>
      <xdr:colOff>111919</xdr:colOff>
      <xdr:row>52</xdr:row>
      <xdr:rowOff>76200</xdr:rowOff>
    </xdr:to>
    <xdr:grpSp>
      <xdr:nvGrpSpPr>
        <xdr:cNvPr id="501319" name="グループ化 501318"/>
        <xdr:cNvGrpSpPr/>
      </xdr:nvGrpSpPr>
      <xdr:grpSpPr>
        <a:xfrm>
          <a:off x="2089944" y="7270750"/>
          <a:ext cx="771525" cy="146050"/>
          <a:chOff x="1793081" y="7085409"/>
          <a:chExt cx="729853" cy="140494"/>
        </a:xfrm>
      </xdr:grpSpPr>
      <xdr:sp macro="" textlink="">
        <xdr:nvSpPr>
          <xdr:cNvPr id="501423"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4"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5"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6"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7"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8"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23020</xdr:colOff>
      <xdr:row>51</xdr:row>
      <xdr:rowOff>19050</xdr:rowOff>
    </xdr:from>
    <xdr:to>
      <xdr:col>22</xdr:col>
      <xdr:colOff>127795</xdr:colOff>
      <xdr:row>52</xdr:row>
      <xdr:rowOff>76200</xdr:rowOff>
    </xdr:to>
    <xdr:sp macro="" textlink="">
      <xdr:nvSpPr>
        <xdr:cNvPr id="501429" name="Rectangle 3351"/>
        <xdr:cNvSpPr>
          <a:spLocks noChangeArrowheads="1"/>
        </xdr:cNvSpPr>
      </xdr:nvSpPr>
      <xdr:spPr bwMode="auto">
        <a:xfrm>
          <a:off x="3166270" y="6988175"/>
          <a:ext cx="104775" cy="141817"/>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16669</xdr:colOff>
      <xdr:row>51</xdr:row>
      <xdr:rowOff>19050</xdr:rowOff>
    </xdr:from>
    <xdr:to>
      <xdr:col>23</xdr:col>
      <xdr:colOff>121444</xdr:colOff>
      <xdr:row>52</xdr:row>
      <xdr:rowOff>76200</xdr:rowOff>
    </xdr:to>
    <xdr:sp macro="" textlink="">
      <xdr:nvSpPr>
        <xdr:cNvPr id="501430" name="Rectangle 3351"/>
        <xdr:cNvSpPr>
          <a:spLocks noChangeArrowheads="1"/>
        </xdr:cNvSpPr>
      </xdr:nvSpPr>
      <xdr:spPr bwMode="auto">
        <a:xfrm>
          <a:off x="306466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132160</xdr:colOff>
      <xdr:row>51</xdr:row>
      <xdr:rowOff>19050</xdr:rowOff>
    </xdr:from>
    <xdr:to>
      <xdr:col>24</xdr:col>
      <xdr:colOff>46435</xdr:colOff>
      <xdr:row>52</xdr:row>
      <xdr:rowOff>76200</xdr:rowOff>
    </xdr:to>
    <xdr:sp macro="" textlink="">
      <xdr:nvSpPr>
        <xdr:cNvPr id="501431" name="Rectangle 3351"/>
        <xdr:cNvSpPr>
          <a:spLocks noChangeArrowheads="1"/>
        </xdr:cNvSpPr>
      </xdr:nvSpPr>
      <xdr:spPr bwMode="auto">
        <a:xfrm>
          <a:off x="318016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19053</xdr:colOff>
      <xdr:row>51</xdr:row>
      <xdr:rowOff>19050</xdr:rowOff>
    </xdr:from>
    <xdr:to>
      <xdr:col>25</xdr:col>
      <xdr:colOff>123828</xdr:colOff>
      <xdr:row>52</xdr:row>
      <xdr:rowOff>76200</xdr:rowOff>
    </xdr:to>
    <xdr:sp macro="" textlink="">
      <xdr:nvSpPr>
        <xdr:cNvPr id="501432" name="Rectangle 3351"/>
        <xdr:cNvSpPr>
          <a:spLocks noChangeArrowheads="1"/>
        </xdr:cNvSpPr>
      </xdr:nvSpPr>
      <xdr:spPr bwMode="auto">
        <a:xfrm>
          <a:off x="331708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13100</xdr:colOff>
      <xdr:row>51</xdr:row>
      <xdr:rowOff>19050</xdr:rowOff>
    </xdr:from>
    <xdr:to>
      <xdr:col>26</xdr:col>
      <xdr:colOff>117875</xdr:colOff>
      <xdr:row>52</xdr:row>
      <xdr:rowOff>76200</xdr:rowOff>
    </xdr:to>
    <xdr:sp macro="" textlink="">
      <xdr:nvSpPr>
        <xdr:cNvPr id="501433" name="Rectangle 3351"/>
        <xdr:cNvSpPr>
          <a:spLocks noChangeArrowheads="1"/>
        </xdr:cNvSpPr>
      </xdr:nvSpPr>
      <xdr:spPr bwMode="auto">
        <a:xfrm>
          <a:off x="343614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19053</xdr:colOff>
      <xdr:row>51</xdr:row>
      <xdr:rowOff>19050</xdr:rowOff>
    </xdr:from>
    <xdr:to>
      <xdr:col>27</xdr:col>
      <xdr:colOff>123828</xdr:colOff>
      <xdr:row>52</xdr:row>
      <xdr:rowOff>76200</xdr:rowOff>
    </xdr:to>
    <xdr:sp macro="" textlink="">
      <xdr:nvSpPr>
        <xdr:cNvPr id="501434" name="Rectangle 3351"/>
        <xdr:cNvSpPr>
          <a:spLocks noChangeArrowheads="1"/>
        </xdr:cNvSpPr>
      </xdr:nvSpPr>
      <xdr:spPr bwMode="auto">
        <a:xfrm>
          <a:off x="356711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13100</xdr:colOff>
      <xdr:row>51</xdr:row>
      <xdr:rowOff>19050</xdr:rowOff>
    </xdr:from>
    <xdr:to>
      <xdr:col>28</xdr:col>
      <xdr:colOff>117875</xdr:colOff>
      <xdr:row>52</xdr:row>
      <xdr:rowOff>76200</xdr:rowOff>
    </xdr:to>
    <xdr:sp macro="" textlink="">
      <xdr:nvSpPr>
        <xdr:cNvPr id="501435" name="Rectangle 3351"/>
        <xdr:cNvSpPr>
          <a:spLocks noChangeArrowheads="1"/>
        </xdr:cNvSpPr>
      </xdr:nvSpPr>
      <xdr:spPr bwMode="auto">
        <a:xfrm>
          <a:off x="368617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16668</xdr:colOff>
      <xdr:row>51</xdr:row>
      <xdr:rowOff>19050</xdr:rowOff>
    </xdr:from>
    <xdr:to>
      <xdr:col>31</xdr:col>
      <xdr:colOff>121428</xdr:colOff>
      <xdr:row>52</xdr:row>
      <xdr:rowOff>76200</xdr:rowOff>
    </xdr:to>
    <xdr:sp macro="" textlink="">
      <xdr:nvSpPr>
        <xdr:cNvPr id="501436" name="Rectangle 3351"/>
        <xdr:cNvSpPr>
          <a:spLocks noChangeArrowheads="1"/>
        </xdr:cNvSpPr>
      </xdr:nvSpPr>
      <xdr:spPr bwMode="auto">
        <a:xfrm>
          <a:off x="4064793"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16668</xdr:colOff>
      <xdr:row>51</xdr:row>
      <xdr:rowOff>19050</xdr:rowOff>
    </xdr:from>
    <xdr:to>
      <xdr:col>34</xdr:col>
      <xdr:colOff>121428</xdr:colOff>
      <xdr:row>52</xdr:row>
      <xdr:rowOff>76200</xdr:rowOff>
    </xdr:to>
    <xdr:sp macro="" textlink="">
      <xdr:nvSpPr>
        <xdr:cNvPr id="501437" name="Rectangle 3351"/>
        <xdr:cNvSpPr>
          <a:spLocks noChangeArrowheads="1"/>
        </xdr:cNvSpPr>
      </xdr:nvSpPr>
      <xdr:spPr bwMode="auto">
        <a:xfrm>
          <a:off x="4439840"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29</xdr:row>
      <xdr:rowOff>19050</xdr:rowOff>
    </xdr:from>
    <xdr:to>
      <xdr:col>9</xdr:col>
      <xdr:colOff>123825</xdr:colOff>
      <xdr:row>29</xdr:row>
      <xdr:rowOff>161925</xdr:rowOff>
    </xdr:to>
    <xdr:sp macro="" textlink="">
      <xdr:nvSpPr>
        <xdr:cNvPr id="501438"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34</xdr:row>
      <xdr:rowOff>18109</xdr:rowOff>
    </xdr:from>
    <xdr:to>
      <xdr:col>12</xdr:col>
      <xdr:colOff>123825</xdr:colOff>
      <xdr:row>34</xdr:row>
      <xdr:rowOff>161029</xdr:rowOff>
    </xdr:to>
    <xdr:grpSp>
      <xdr:nvGrpSpPr>
        <xdr:cNvPr id="501439" name="グループ化 148"/>
        <xdr:cNvGrpSpPr>
          <a:grpSpLocks/>
        </xdr:cNvGrpSpPr>
      </xdr:nvGrpSpPr>
      <xdr:grpSpPr bwMode="auto">
        <a:xfrm>
          <a:off x="1701800" y="4996509"/>
          <a:ext cx="238125" cy="142920"/>
          <a:chOff x="1589434" y="2124548"/>
          <a:chExt cx="230183" cy="151889"/>
        </a:xfrm>
      </xdr:grpSpPr>
      <xdr:sp macro="" textlink="">
        <xdr:nvSpPr>
          <xdr:cNvPr id="50148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34</xdr:row>
      <xdr:rowOff>18109</xdr:rowOff>
    </xdr:from>
    <xdr:to>
      <xdr:col>15</xdr:col>
      <xdr:colOff>123825</xdr:colOff>
      <xdr:row>34</xdr:row>
      <xdr:rowOff>161029</xdr:rowOff>
    </xdr:to>
    <xdr:grpSp>
      <xdr:nvGrpSpPr>
        <xdr:cNvPr id="501440" name="グループ化 148"/>
        <xdr:cNvGrpSpPr>
          <a:grpSpLocks/>
        </xdr:cNvGrpSpPr>
      </xdr:nvGrpSpPr>
      <xdr:grpSpPr bwMode="auto">
        <a:xfrm>
          <a:off x="2101850" y="4996509"/>
          <a:ext cx="238125" cy="142920"/>
          <a:chOff x="1589434" y="2124548"/>
          <a:chExt cx="230183" cy="151889"/>
        </a:xfrm>
      </xdr:grpSpPr>
      <xdr:sp macro="" textlink="">
        <xdr:nvSpPr>
          <xdr:cNvPr id="50148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34</xdr:row>
      <xdr:rowOff>18109</xdr:rowOff>
    </xdr:from>
    <xdr:to>
      <xdr:col>18</xdr:col>
      <xdr:colOff>123825</xdr:colOff>
      <xdr:row>34</xdr:row>
      <xdr:rowOff>161029</xdr:rowOff>
    </xdr:to>
    <xdr:grpSp>
      <xdr:nvGrpSpPr>
        <xdr:cNvPr id="501441" name="グループ化 148"/>
        <xdr:cNvGrpSpPr>
          <a:grpSpLocks/>
        </xdr:cNvGrpSpPr>
      </xdr:nvGrpSpPr>
      <xdr:grpSpPr bwMode="auto">
        <a:xfrm>
          <a:off x="2501900" y="4996509"/>
          <a:ext cx="238125" cy="142920"/>
          <a:chOff x="1589434" y="2124548"/>
          <a:chExt cx="230183" cy="151889"/>
        </a:xfrm>
      </xdr:grpSpPr>
      <xdr:sp macro="" textlink="">
        <xdr:nvSpPr>
          <xdr:cNvPr id="50148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37</xdr:row>
      <xdr:rowOff>18109</xdr:rowOff>
    </xdr:from>
    <xdr:to>
      <xdr:col>11</xdr:col>
      <xdr:colOff>123825</xdr:colOff>
      <xdr:row>37</xdr:row>
      <xdr:rowOff>161029</xdr:rowOff>
    </xdr:to>
    <xdr:grpSp>
      <xdr:nvGrpSpPr>
        <xdr:cNvPr id="501442" name="グループ化 197"/>
        <xdr:cNvGrpSpPr>
          <a:grpSpLocks/>
        </xdr:cNvGrpSpPr>
      </xdr:nvGrpSpPr>
      <xdr:grpSpPr bwMode="auto">
        <a:xfrm>
          <a:off x="1568450" y="5510859"/>
          <a:ext cx="238125" cy="142920"/>
          <a:chOff x="1589433" y="2124548"/>
          <a:chExt cx="230185" cy="151889"/>
        </a:xfrm>
      </xdr:grpSpPr>
      <xdr:sp macro="" textlink="">
        <xdr:nvSpPr>
          <xdr:cNvPr id="501477"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8"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38</xdr:row>
      <xdr:rowOff>19050</xdr:rowOff>
    </xdr:from>
    <xdr:to>
      <xdr:col>9</xdr:col>
      <xdr:colOff>123825</xdr:colOff>
      <xdr:row>38</xdr:row>
      <xdr:rowOff>161925</xdr:rowOff>
    </xdr:to>
    <xdr:sp macro="" textlink="">
      <xdr:nvSpPr>
        <xdr:cNvPr id="501443"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444"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445"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446"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447"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448"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38</xdr:row>
      <xdr:rowOff>18109</xdr:rowOff>
    </xdr:from>
    <xdr:to>
      <xdr:col>12</xdr:col>
      <xdr:colOff>123825</xdr:colOff>
      <xdr:row>38</xdr:row>
      <xdr:rowOff>161029</xdr:rowOff>
    </xdr:to>
    <xdr:grpSp>
      <xdr:nvGrpSpPr>
        <xdr:cNvPr id="501449" name="グループ化 148"/>
        <xdr:cNvGrpSpPr>
          <a:grpSpLocks/>
        </xdr:cNvGrpSpPr>
      </xdr:nvGrpSpPr>
      <xdr:grpSpPr bwMode="auto">
        <a:xfrm>
          <a:off x="1701800" y="5682309"/>
          <a:ext cx="238125" cy="142920"/>
          <a:chOff x="1589434" y="2124548"/>
          <a:chExt cx="230183" cy="151889"/>
        </a:xfrm>
      </xdr:grpSpPr>
      <xdr:sp macro="" textlink="">
        <xdr:nvSpPr>
          <xdr:cNvPr id="50147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38</xdr:row>
      <xdr:rowOff>18109</xdr:rowOff>
    </xdr:from>
    <xdr:to>
      <xdr:col>15</xdr:col>
      <xdr:colOff>123825</xdr:colOff>
      <xdr:row>38</xdr:row>
      <xdr:rowOff>161029</xdr:rowOff>
    </xdr:to>
    <xdr:grpSp>
      <xdr:nvGrpSpPr>
        <xdr:cNvPr id="501450" name="グループ化 148"/>
        <xdr:cNvGrpSpPr>
          <a:grpSpLocks/>
        </xdr:cNvGrpSpPr>
      </xdr:nvGrpSpPr>
      <xdr:grpSpPr bwMode="auto">
        <a:xfrm>
          <a:off x="2101850" y="5682309"/>
          <a:ext cx="238125" cy="142920"/>
          <a:chOff x="1589434" y="2124548"/>
          <a:chExt cx="230183" cy="151889"/>
        </a:xfrm>
      </xdr:grpSpPr>
      <xdr:sp macro="" textlink="">
        <xdr:nvSpPr>
          <xdr:cNvPr id="50147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38</xdr:row>
      <xdr:rowOff>18109</xdr:rowOff>
    </xdr:from>
    <xdr:to>
      <xdr:col>18</xdr:col>
      <xdr:colOff>123825</xdr:colOff>
      <xdr:row>38</xdr:row>
      <xdr:rowOff>161029</xdr:rowOff>
    </xdr:to>
    <xdr:grpSp>
      <xdr:nvGrpSpPr>
        <xdr:cNvPr id="501451" name="グループ化 148"/>
        <xdr:cNvGrpSpPr>
          <a:grpSpLocks/>
        </xdr:cNvGrpSpPr>
      </xdr:nvGrpSpPr>
      <xdr:grpSpPr bwMode="auto">
        <a:xfrm>
          <a:off x="2501900" y="5682309"/>
          <a:ext cx="238125" cy="142920"/>
          <a:chOff x="1589434" y="2124548"/>
          <a:chExt cx="230183" cy="151889"/>
        </a:xfrm>
      </xdr:grpSpPr>
      <xdr:sp macro="" textlink="">
        <xdr:nvSpPr>
          <xdr:cNvPr id="50146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41</xdr:row>
      <xdr:rowOff>17859</xdr:rowOff>
    </xdr:from>
    <xdr:to>
      <xdr:col>11</xdr:col>
      <xdr:colOff>123825</xdr:colOff>
      <xdr:row>41</xdr:row>
      <xdr:rowOff>160779</xdr:rowOff>
    </xdr:to>
    <xdr:grpSp>
      <xdr:nvGrpSpPr>
        <xdr:cNvPr id="501452" name="グループ化 197"/>
        <xdr:cNvGrpSpPr>
          <a:grpSpLocks/>
        </xdr:cNvGrpSpPr>
      </xdr:nvGrpSpPr>
      <xdr:grpSpPr bwMode="auto">
        <a:xfrm>
          <a:off x="1568450" y="6196409"/>
          <a:ext cx="238125" cy="142920"/>
          <a:chOff x="1589433" y="2124548"/>
          <a:chExt cx="230185" cy="151889"/>
        </a:xfrm>
      </xdr:grpSpPr>
      <xdr:sp macro="" textlink="">
        <xdr:nvSpPr>
          <xdr:cNvPr id="50146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11</xdr:col>
      <xdr:colOff>19050</xdr:colOff>
      <xdr:row>42</xdr:row>
      <xdr:rowOff>18109</xdr:rowOff>
    </xdr:from>
    <xdr:to>
      <xdr:col>12</xdr:col>
      <xdr:colOff>123825</xdr:colOff>
      <xdr:row>42</xdr:row>
      <xdr:rowOff>161029</xdr:rowOff>
    </xdr:to>
    <xdr:grpSp>
      <xdr:nvGrpSpPr>
        <xdr:cNvPr id="501453" name="グループ化 148"/>
        <xdr:cNvGrpSpPr>
          <a:grpSpLocks/>
        </xdr:cNvGrpSpPr>
      </xdr:nvGrpSpPr>
      <xdr:grpSpPr bwMode="auto">
        <a:xfrm>
          <a:off x="1701800" y="6368109"/>
          <a:ext cx="238125" cy="142920"/>
          <a:chOff x="1589434" y="2124548"/>
          <a:chExt cx="230183" cy="151889"/>
        </a:xfrm>
      </xdr:grpSpPr>
      <xdr:sp macro="" textlink="">
        <xdr:nvSpPr>
          <xdr:cNvPr id="50146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42</xdr:row>
      <xdr:rowOff>18109</xdr:rowOff>
    </xdr:from>
    <xdr:to>
      <xdr:col>15</xdr:col>
      <xdr:colOff>123825</xdr:colOff>
      <xdr:row>42</xdr:row>
      <xdr:rowOff>161029</xdr:rowOff>
    </xdr:to>
    <xdr:grpSp>
      <xdr:nvGrpSpPr>
        <xdr:cNvPr id="501454" name="グループ化 148"/>
        <xdr:cNvGrpSpPr>
          <a:grpSpLocks/>
        </xdr:cNvGrpSpPr>
      </xdr:nvGrpSpPr>
      <xdr:grpSpPr bwMode="auto">
        <a:xfrm>
          <a:off x="2101850" y="6368109"/>
          <a:ext cx="238125" cy="142920"/>
          <a:chOff x="1589434" y="2124548"/>
          <a:chExt cx="230183" cy="151889"/>
        </a:xfrm>
      </xdr:grpSpPr>
      <xdr:sp macro="" textlink="">
        <xdr:nvSpPr>
          <xdr:cNvPr id="50145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42</xdr:row>
      <xdr:rowOff>18109</xdr:rowOff>
    </xdr:from>
    <xdr:to>
      <xdr:col>18</xdr:col>
      <xdr:colOff>123825</xdr:colOff>
      <xdr:row>42</xdr:row>
      <xdr:rowOff>161029</xdr:rowOff>
    </xdr:to>
    <xdr:grpSp>
      <xdr:nvGrpSpPr>
        <xdr:cNvPr id="501455" name="グループ化 148"/>
        <xdr:cNvGrpSpPr>
          <a:grpSpLocks/>
        </xdr:cNvGrpSpPr>
      </xdr:nvGrpSpPr>
      <xdr:grpSpPr bwMode="auto">
        <a:xfrm>
          <a:off x="2501900" y="6368109"/>
          <a:ext cx="238125" cy="142920"/>
          <a:chOff x="1589434" y="2124548"/>
          <a:chExt cx="230183" cy="151889"/>
        </a:xfrm>
      </xdr:grpSpPr>
      <xdr:sp macro="" textlink="">
        <xdr:nvSpPr>
          <xdr:cNvPr id="5014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54</xdr:row>
      <xdr:rowOff>5953</xdr:rowOff>
    </xdr:from>
    <xdr:to>
      <xdr:col>1</xdr:col>
      <xdr:colOff>151697</xdr:colOff>
      <xdr:row>54</xdr:row>
      <xdr:rowOff>121787</xdr:rowOff>
    </xdr:to>
    <xdr:pic>
      <xdr:nvPicPr>
        <xdr:cNvPr id="7" name="図 6"/>
        <xdr:cNvPicPr>
          <a:picLocks noChangeAspect="1"/>
        </xdr:cNvPicPr>
      </xdr:nvPicPr>
      <xdr:blipFill>
        <a:blip xmlns:r="http://schemas.openxmlformats.org/officeDocument/2006/relationships" r:embed="rId1"/>
        <a:stretch>
          <a:fillRect/>
        </a:stretch>
      </xdr:blipFill>
      <xdr:spPr>
        <a:xfrm>
          <a:off x="89297" y="7631906"/>
          <a:ext cx="121931" cy="115834"/>
        </a:xfrm>
        <a:prstGeom prst="rect">
          <a:avLst/>
        </a:prstGeom>
      </xdr:spPr>
    </xdr:pic>
    <xdr:clientData/>
  </xdr:twoCellAnchor>
  <xdr:twoCellAnchor>
    <xdr:from>
      <xdr:col>25</xdr:col>
      <xdr:colOff>0</xdr:colOff>
      <xdr:row>26</xdr:row>
      <xdr:rowOff>17860</xdr:rowOff>
    </xdr:from>
    <xdr:to>
      <xdr:col>25</xdr:col>
      <xdr:colOff>114300</xdr:colOff>
      <xdr:row>26</xdr:row>
      <xdr:rowOff>160735</xdr:rowOff>
    </xdr:to>
    <xdr:sp macro="" textlink="">
      <xdr:nvSpPr>
        <xdr:cNvPr id="202"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26</xdr:row>
      <xdr:rowOff>17859</xdr:rowOff>
    </xdr:from>
    <xdr:to>
      <xdr:col>28</xdr:col>
      <xdr:colOff>114299</xdr:colOff>
      <xdr:row>26</xdr:row>
      <xdr:rowOff>160779</xdr:rowOff>
    </xdr:to>
    <xdr:grpSp>
      <xdr:nvGrpSpPr>
        <xdr:cNvPr id="203" name="グループ化 5"/>
        <xdr:cNvGrpSpPr>
          <a:grpSpLocks/>
        </xdr:cNvGrpSpPr>
      </xdr:nvGrpSpPr>
      <xdr:grpSpPr bwMode="auto">
        <a:xfrm>
          <a:off x="3857625" y="3624659"/>
          <a:ext cx="238124" cy="142920"/>
          <a:chOff x="1589434" y="2124548"/>
          <a:chExt cx="227237" cy="151889"/>
        </a:xfrm>
      </xdr:grpSpPr>
      <xdr:sp macro="" textlink="">
        <xdr:nvSpPr>
          <xdr:cNvPr id="20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26</xdr:row>
      <xdr:rowOff>17860</xdr:rowOff>
    </xdr:from>
    <xdr:to>
      <xdr:col>26</xdr:col>
      <xdr:colOff>114300</xdr:colOff>
      <xdr:row>26</xdr:row>
      <xdr:rowOff>160735</xdr:rowOff>
    </xdr:to>
    <xdr:sp macro="" textlink="">
      <xdr:nvSpPr>
        <xdr:cNvPr id="207"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26</xdr:row>
      <xdr:rowOff>17860</xdr:rowOff>
    </xdr:from>
    <xdr:to>
      <xdr:col>29</xdr:col>
      <xdr:colOff>114300</xdr:colOff>
      <xdr:row>26</xdr:row>
      <xdr:rowOff>160735</xdr:rowOff>
    </xdr:to>
    <xdr:sp macro="" textlink="">
      <xdr:nvSpPr>
        <xdr:cNvPr id="208"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26</xdr:row>
      <xdr:rowOff>17860</xdr:rowOff>
    </xdr:from>
    <xdr:to>
      <xdr:col>32</xdr:col>
      <xdr:colOff>124325</xdr:colOff>
      <xdr:row>26</xdr:row>
      <xdr:rowOff>160735</xdr:rowOff>
    </xdr:to>
    <xdr:sp macro="" textlink="">
      <xdr:nvSpPr>
        <xdr:cNvPr id="209" name="Rectangle 3351"/>
        <xdr:cNvSpPr>
          <a:spLocks noChangeArrowheads="1"/>
        </xdr:cNvSpPr>
      </xdr:nvSpPr>
      <xdr:spPr bwMode="auto">
        <a:xfrm>
          <a:off x="4172074"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26</xdr:row>
      <xdr:rowOff>17860</xdr:rowOff>
    </xdr:from>
    <xdr:to>
      <xdr:col>35</xdr:col>
      <xdr:colOff>114300</xdr:colOff>
      <xdr:row>26</xdr:row>
      <xdr:rowOff>160735</xdr:rowOff>
    </xdr:to>
    <xdr:sp macro="" textlink="">
      <xdr:nvSpPr>
        <xdr:cNvPr id="210"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26</xdr:row>
      <xdr:rowOff>17860</xdr:rowOff>
    </xdr:from>
    <xdr:to>
      <xdr:col>36</xdr:col>
      <xdr:colOff>124325</xdr:colOff>
      <xdr:row>26</xdr:row>
      <xdr:rowOff>160735</xdr:rowOff>
    </xdr:to>
    <xdr:sp macro="" textlink="">
      <xdr:nvSpPr>
        <xdr:cNvPr id="211" name="Rectangle 3351"/>
        <xdr:cNvSpPr>
          <a:spLocks noChangeArrowheads="1"/>
        </xdr:cNvSpPr>
      </xdr:nvSpPr>
      <xdr:spPr bwMode="auto">
        <a:xfrm>
          <a:off x="4673390"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26</xdr:row>
      <xdr:rowOff>17859</xdr:rowOff>
    </xdr:from>
    <xdr:to>
      <xdr:col>31</xdr:col>
      <xdr:colOff>114300</xdr:colOff>
      <xdr:row>26</xdr:row>
      <xdr:rowOff>160779</xdr:rowOff>
    </xdr:to>
    <xdr:grpSp>
      <xdr:nvGrpSpPr>
        <xdr:cNvPr id="212" name="グループ化 86"/>
        <xdr:cNvGrpSpPr>
          <a:grpSpLocks/>
        </xdr:cNvGrpSpPr>
      </xdr:nvGrpSpPr>
      <xdr:grpSpPr bwMode="auto">
        <a:xfrm>
          <a:off x="4257675" y="3624659"/>
          <a:ext cx="238125" cy="142920"/>
          <a:chOff x="1589434" y="2124548"/>
          <a:chExt cx="230183" cy="151889"/>
        </a:xfrm>
      </xdr:grpSpPr>
      <xdr:sp macro="" textlink="">
        <xdr:nvSpPr>
          <xdr:cNvPr id="21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26</xdr:row>
      <xdr:rowOff>17859</xdr:rowOff>
    </xdr:from>
    <xdr:to>
      <xdr:col>34</xdr:col>
      <xdr:colOff>114300</xdr:colOff>
      <xdr:row>26</xdr:row>
      <xdr:rowOff>160779</xdr:rowOff>
    </xdr:to>
    <xdr:grpSp>
      <xdr:nvGrpSpPr>
        <xdr:cNvPr id="216" name="グループ化 90"/>
        <xdr:cNvGrpSpPr>
          <a:grpSpLocks/>
        </xdr:cNvGrpSpPr>
      </xdr:nvGrpSpPr>
      <xdr:grpSpPr bwMode="auto">
        <a:xfrm>
          <a:off x="4657725" y="3624659"/>
          <a:ext cx="238125" cy="142920"/>
          <a:chOff x="1589434" y="2124548"/>
          <a:chExt cx="230183" cy="151889"/>
        </a:xfrm>
      </xdr:grpSpPr>
      <xdr:sp macro="" textlink="">
        <xdr:nvSpPr>
          <xdr:cNvPr id="21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30</xdr:row>
      <xdr:rowOff>17860</xdr:rowOff>
    </xdr:from>
    <xdr:to>
      <xdr:col>25</xdr:col>
      <xdr:colOff>114300</xdr:colOff>
      <xdr:row>30</xdr:row>
      <xdr:rowOff>160735</xdr:rowOff>
    </xdr:to>
    <xdr:sp macro="" textlink="">
      <xdr:nvSpPr>
        <xdr:cNvPr id="238"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30</xdr:row>
      <xdr:rowOff>17859</xdr:rowOff>
    </xdr:from>
    <xdr:to>
      <xdr:col>28</xdr:col>
      <xdr:colOff>114299</xdr:colOff>
      <xdr:row>30</xdr:row>
      <xdr:rowOff>160779</xdr:rowOff>
    </xdr:to>
    <xdr:grpSp>
      <xdr:nvGrpSpPr>
        <xdr:cNvPr id="239" name="グループ化 5"/>
        <xdr:cNvGrpSpPr>
          <a:grpSpLocks/>
        </xdr:cNvGrpSpPr>
      </xdr:nvGrpSpPr>
      <xdr:grpSpPr bwMode="auto">
        <a:xfrm>
          <a:off x="3857625" y="4310459"/>
          <a:ext cx="238124" cy="142920"/>
          <a:chOff x="1589434" y="2124548"/>
          <a:chExt cx="227237" cy="151889"/>
        </a:xfrm>
      </xdr:grpSpPr>
      <xdr:sp macro="" textlink="">
        <xdr:nvSpPr>
          <xdr:cNvPr id="24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43"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30</xdr:row>
      <xdr:rowOff>17860</xdr:rowOff>
    </xdr:from>
    <xdr:to>
      <xdr:col>29</xdr:col>
      <xdr:colOff>114300</xdr:colOff>
      <xdr:row>30</xdr:row>
      <xdr:rowOff>160735</xdr:rowOff>
    </xdr:to>
    <xdr:sp macro="" textlink="">
      <xdr:nvSpPr>
        <xdr:cNvPr id="244"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30</xdr:row>
      <xdr:rowOff>17860</xdr:rowOff>
    </xdr:from>
    <xdr:to>
      <xdr:col>32</xdr:col>
      <xdr:colOff>124325</xdr:colOff>
      <xdr:row>30</xdr:row>
      <xdr:rowOff>160735</xdr:rowOff>
    </xdr:to>
    <xdr:sp macro="" textlink="">
      <xdr:nvSpPr>
        <xdr:cNvPr id="245" name="Rectangle 3351"/>
        <xdr:cNvSpPr>
          <a:spLocks noChangeArrowheads="1"/>
        </xdr:cNvSpPr>
      </xdr:nvSpPr>
      <xdr:spPr bwMode="auto">
        <a:xfrm>
          <a:off x="4172074"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30</xdr:row>
      <xdr:rowOff>17860</xdr:rowOff>
    </xdr:from>
    <xdr:to>
      <xdr:col>35</xdr:col>
      <xdr:colOff>114300</xdr:colOff>
      <xdr:row>30</xdr:row>
      <xdr:rowOff>160735</xdr:rowOff>
    </xdr:to>
    <xdr:sp macro="" textlink="">
      <xdr:nvSpPr>
        <xdr:cNvPr id="246"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30</xdr:row>
      <xdr:rowOff>17860</xdr:rowOff>
    </xdr:from>
    <xdr:to>
      <xdr:col>36</xdr:col>
      <xdr:colOff>124325</xdr:colOff>
      <xdr:row>30</xdr:row>
      <xdr:rowOff>160735</xdr:rowOff>
    </xdr:to>
    <xdr:sp macro="" textlink="">
      <xdr:nvSpPr>
        <xdr:cNvPr id="247" name="Rectangle 3351"/>
        <xdr:cNvSpPr>
          <a:spLocks noChangeArrowheads="1"/>
        </xdr:cNvSpPr>
      </xdr:nvSpPr>
      <xdr:spPr bwMode="auto">
        <a:xfrm>
          <a:off x="4673390"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30</xdr:row>
      <xdr:rowOff>17859</xdr:rowOff>
    </xdr:from>
    <xdr:to>
      <xdr:col>31</xdr:col>
      <xdr:colOff>114300</xdr:colOff>
      <xdr:row>30</xdr:row>
      <xdr:rowOff>160779</xdr:rowOff>
    </xdr:to>
    <xdr:grpSp>
      <xdr:nvGrpSpPr>
        <xdr:cNvPr id="248" name="グループ化 86"/>
        <xdr:cNvGrpSpPr>
          <a:grpSpLocks/>
        </xdr:cNvGrpSpPr>
      </xdr:nvGrpSpPr>
      <xdr:grpSpPr bwMode="auto">
        <a:xfrm>
          <a:off x="4257675" y="4310459"/>
          <a:ext cx="238125" cy="142920"/>
          <a:chOff x="1589434" y="2124548"/>
          <a:chExt cx="230183" cy="151889"/>
        </a:xfrm>
      </xdr:grpSpPr>
      <xdr:sp macro="" textlink="">
        <xdr:nvSpPr>
          <xdr:cNvPr id="24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30</xdr:row>
      <xdr:rowOff>17859</xdr:rowOff>
    </xdr:from>
    <xdr:to>
      <xdr:col>34</xdr:col>
      <xdr:colOff>114300</xdr:colOff>
      <xdr:row>30</xdr:row>
      <xdr:rowOff>160779</xdr:rowOff>
    </xdr:to>
    <xdr:grpSp>
      <xdr:nvGrpSpPr>
        <xdr:cNvPr id="252" name="グループ化 90"/>
        <xdr:cNvGrpSpPr>
          <a:grpSpLocks/>
        </xdr:cNvGrpSpPr>
      </xdr:nvGrpSpPr>
      <xdr:grpSpPr bwMode="auto">
        <a:xfrm>
          <a:off x="4657725" y="4310459"/>
          <a:ext cx="238125" cy="142920"/>
          <a:chOff x="1589434" y="2124548"/>
          <a:chExt cx="230183" cy="151889"/>
        </a:xfrm>
      </xdr:grpSpPr>
      <xdr:sp macro="" textlink="">
        <xdr:nvSpPr>
          <xdr:cNvPr id="25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25</xdr:row>
      <xdr:rowOff>17860</xdr:rowOff>
    </xdr:from>
    <xdr:to>
      <xdr:col>25</xdr:col>
      <xdr:colOff>114300</xdr:colOff>
      <xdr:row>25</xdr:row>
      <xdr:rowOff>160735</xdr:rowOff>
    </xdr:to>
    <xdr:sp macro="" textlink="">
      <xdr:nvSpPr>
        <xdr:cNvPr id="274"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25</xdr:row>
      <xdr:rowOff>17859</xdr:rowOff>
    </xdr:from>
    <xdr:to>
      <xdr:col>28</xdr:col>
      <xdr:colOff>114299</xdr:colOff>
      <xdr:row>25</xdr:row>
      <xdr:rowOff>160779</xdr:rowOff>
    </xdr:to>
    <xdr:grpSp>
      <xdr:nvGrpSpPr>
        <xdr:cNvPr id="275" name="グループ化 5"/>
        <xdr:cNvGrpSpPr>
          <a:grpSpLocks/>
        </xdr:cNvGrpSpPr>
      </xdr:nvGrpSpPr>
      <xdr:grpSpPr bwMode="auto">
        <a:xfrm>
          <a:off x="3857625" y="3453209"/>
          <a:ext cx="238124" cy="142920"/>
          <a:chOff x="1589434" y="2124548"/>
          <a:chExt cx="227237" cy="151889"/>
        </a:xfrm>
      </xdr:grpSpPr>
      <xdr:sp macro="" textlink="">
        <xdr:nvSpPr>
          <xdr:cNvPr id="27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25</xdr:row>
      <xdr:rowOff>17860</xdr:rowOff>
    </xdr:from>
    <xdr:to>
      <xdr:col>26</xdr:col>
      <xdr:colOff>114300</xdr:colOff>
      <xdr:row>25</xdr:row>
      <xdr:rowOff>160735</xdr:rowOff>
    </xdr:to>
    <xdr:sp macro="" textlink="">
      <xdr:nvSpPr>
        <xdr:cNvPr id="279"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25</xdr:row>
      <xdr:rowOff>17860</xdr:rowOff>
    </xdr:from>
    <xdr:to>
      <xdr:col>29</xdr:col>
      <xdr:colOff>114300</xdr:colOff>
      <xdr:row>25</xdr:row>
      <xdr:rowOff>160735</xdr:rowOff>
    </xdr:to>
    <xdr:sp macro="" textlink="">
      <xdr:nvSpPr>
        <xdr:cNvPr id="280"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25</xdr:row>
      <xdr:rowOff>17860</xdr:rowOff>
    </xdr:from>
    <xdr:to>
      <xdr:col>32</xdr:col>
      <xdr:colOff>124325</xdr:colOff>
      <xdr:row>25</xdr:row>
      <xdr:rowOff>160735</xdr:rowOff>
    </xdr:to>
    <xdr:sp macro="" textlink="">
      <xdr:nvSpPr>
        <xdr:cNvPr id="281" name="Rectangle 3351"/>
        <xdr:cNvSpPr>
          <a:spLocks noChangeArrowheads="1"/>
        </xdr:cNvSpPr>
      </xdr:nvSpPr>
      <xdr:spPr bwMode="auto">
        <a:xfrm>
          <a:off x="4172074"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25</xdr:row>
      <xdr:rowOff>17860</xdr:rowOff>
    </xdr:from>
    <xdr:to>
      <xdr:col>35</xdr:col>
      <xdr:colOff>114300</xdr:colOff>
      <xdr:row>25</xdr:row>
      <xdr:rowOff>160735</xdr:rowOff>
    </xdr:to>
    <xdr:sp macro="" textlink="">
      <xdr:nvSpPr>
        <xdr:cNvPr id="282"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25</xdr:row>
      <xdr:rowOff>17860</xdr:rowOff>
    </xdr:from>
    <xdr:to>
      <xdr:col>36</xdr:col>
      <xdr:colOff>124325</xdr:colOff>
      <xdr:row>25</xdr:row>
      <xdr:rowOff>160735</xdr:rowOff>
    </xdr:to>
    <xdr:sp macro="" textlink="">
      <xdr:nvSpPr>
        <xdr:cNvPr id="283" name="Rectangle 3351"/>
        <xdr:cNvSpPr>
          <a:spLocks noChangeArrowheads="1"/>
        </xdr:cNvSpPr>
      </xdr:nvSpPr>
      <xdr:spPr bwMode="auto">
        <a:xfrm>
          <a:off x="4673390"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25</xdr:row>
      <xdr:rowOff>17859</xdr:rowOff>
    </xdr:from>
    <xdr:to>
      <xdr:col>31</xdr:col>
      <xdr:colOff>114300</xdr:colOff>
      <xdr:row>25</xdr:row>
      <xdr:rowOff>160779</xdr:rowOff>
    </xdr:to>
    <xdr:grpSp>
      <xdr:nvGrpSpPr>
        <xdr:cNvPr id="284" name="グループ化 86"/>
        <xdr:cNvGrpSpPr>
          <a:grpSpLocks/>
        </xdr:cNvGrpSpPr>
      </xdr:nvGrpSpPr>
      <xdr:grpSpPr bwMode="auto">
        <a:xfrm>
          <a:off x="4257675" y="3453209"/>
          <a:ext cx="238125" cy="142920"/>
          <a:chOff x="1589434" y="2124548"/>
          <a:chExt cx="230183" cy="151889"/>
        </a:xfrm>
      </xdr:grpSpPr>
      <xdr:sp macro="" textlink="">
        <xdr:nvSpPr>
          <xdr:cNvPr id="28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25</xdr:row>
      <xdr:rowOff>17859</xdr:rowOff>
    </xdr:from>
    <xdr:to>
      <xdr:col>34</xdr:col>
      <xdr:colOff>114300</xdr:colOff>
      <xdr:row>25</xdr:row>
      <xdr:rowOff>160779</xdr:rowOff>
    </xdr:to>
    <xdr:grpSp>
      <xdr:nvGrpSpPr>
        <xdr:cNvPr id="288" name="グループ化 90"/>
        <xdr:cNvGrpSpPr>
          <a:grpSpLocks/>
        </xdr:cNvGrpSpPr>
      </xdr:nvGrpSpPr>
      <xdr:grpSpPr bwMode="auto">
        <a:xfrm>
          <a:off x="4657725" y="3453209"/>
          <a:ext cx="238125" cy="142920"/>
          <a:chOff x="1589434" y="2124548"/>
          <a:chExt cx="230183" cy="151889"/>
        </a:xfrm>
      </xdr:grpSpPr>
      <xdr:sp macro="" textlink="">
        <xdr:nvSpPr>
          <xdr:cNvPr id="28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29</xdr:row>
      <xdr:rowOff>17860</xdr:rowOff>
    </xdr:from>
    <xdr:to>
      <xdr:col>25</xdr:col>
      <xdr:colOff>114300</xdr:colOff>
      <xdr:row>29</xdr:row>
      <xdr:rowOff>160735</xdr:rowOff>
    </xdr:to>
    <xdr:sp macro="" textlink="">
      <xdr:nvSpPr>
        <xdr:cNvPr id="292"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29</xdr:row>
      <xdr:rowOff>17859</xdr:rowOff>
    </xdr:from>
    <xdr:to>
      <xdr:col>28</xdr:col>
      <xdr:colOff>114299</xdr:colOff>
      <xdr:row>29</xdr:row>
      <xdr:rowOff>160779</xdr:rowOff>
    </xdr:to>
    <xdr:grpSp>
      <xdr:nvGrpSpPr>
        <xdr:cNvPr id="293" name="グループ化 5"/>
        <xdr:cNvGrpSpPr>
          <a:grpSpLocks/>
        </xdr:cNvGrpSpPr>
      </xdr:nvGrpSpPr>
      <xdr:grpSpPr bwMode="auto">
        <a:xfrm>
          <a:off x="3857625" y="4139009"/>
          <a:ext cx="238124" cy="142920"/>
          <a:chOff x="1589434" y="2124548"/>
          <a:chExt cx="227237" cy="151889"/>
        </a:xfrm>
      </xdr:grpSpPr>
      <xdr:sp macro="" textlink="">
        <xdr:nvSpPr>
          <xdr:cNvPr id="2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29</xdr:row>
      <xdr:rowOff>17860</xdr:rowOff>
    </xdr:from>
    <xdr:to>
      <xdr:col>26</xdr:col>
      <xdr:colOff>114300</xdr:colOff>
      <xdr:row>29</xdr:row>
      <xdr:rowOff>160735</xdr:rowOff>
    </xdr:to>
    <xdr:sp macro="" textlink="">
      <xdr:nvSpPr>
        <xdr:cNvPr id="297"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29</xdr:row>
      <xdr:rowOff>17860</xdr:rowOff>
    </xdr:from>
    <xdr:to>
      <xdr:col>29</xdr:col>
      <xdr:colOff>114300</xdr:colOff>
      <xdr:row>29</xdr:row>
      <xdr:rowOff>160735</xdr:rowOff>
    </xdr:to>
    <xdr:sp macro="" textlink="">
      <xdr:nvSpPr>
        <xdr:cNvPr id="298"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29</xdr:row>
      <xdr:rowOff>17860</xdr:rowOff>
    </xdr:from>
    <xdr:to>
      <xdr:col>32</xdr:col>
      <xdr:colOff>124325</xdr:colOff>
      <xdr:row>29</xdr:row>
      <xdr:rowOff>160735</xdr:rowOff>
    </xdr:to>
    <xdr:sp macro="" textlink="">
      <xdr:nvSpPr>
        <xdr:cNvPr id="299" name="Rectangle 3351"/>
        <xdr:cNvSpPr>
          <a:spLocks noChangeArrowheads="1"/>
        </xdr:cNvSpPr>
      </xdr:nvSpPr>
      <xdr:spPr bwMode="auto">
        <a:xfrm>
          <a:off x="4172074"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29</xdr:row>
      <xdr:rowOff>17860</xdr:rowOff>
    </xdr:from>
    <xdr:to>
      <xdr:col>35</xdr:col>
      <xdr:colOff>114300</xdr:colOff>
      <xdr:row>29</xdr:row>
      <xdr:rowOff>160735</xdr:rowOff>
    </xdr:to>
    <xdr:sp macro="" textlink="">
      <xdr:nvSpPr>
        <xdr:cNvPr id="300"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29</xdr:row>
      <xdr:rowOff>17860</xdr:rowOff>
    </xdr:from>
    <xdr:to>
      <xdr:col>36</xdr:col>
      <xdr:colOff>124325</xdr:colOff>
      <xdr:row>29</xdr:row>
      <xdr:rowOff>160735</xdr:rowOff>
    </xdr:to>
    <xdr:sp macro="" textlink="">
      <xdr:nvSpPr>
        <xdr:cNvPr id="301" name="Rectangle 3351"/>
        <xdr:cNvSpPr>
          <a:spLocks noChangeArrowheads="1"/>
        </xdr:cNvSpPr>
      </xdr:nvSpPr>
      <xdr:spPr bwMode="auto">
        <a:xfrm>
          <a:off x="4673390"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29</xdr:row>
      <xdr:rowOff>17859</xdr:rowOff>
    </xdr:from>
    <xdr:to>
      <xdr:col>31</xdr:col>
      <xdr:colOff>114300</xdr:colOff>
      <xdr:row>29</xdr:row>
      <xdr:rowOff>160779</xdr:rowOff>
    </xdr:to>
    <xdr:grpSp>
      <xdr:nvGrpSpPr>
        <xdr:cNvPr id="302" name="グループ化 86"/>
        <xdr:cNvGrpSpPr>
          <a:grpSpLocks/>
        </xdr:cNvGrpSpPr>
      </xdr:nvGrpSpPr>
      <xdr:grpSpPr bwMode="auto">
        <a:xfrm>
          <a:off x="4257675" y="4139009"/>
          <a:ext cx="238125" cy="142920"/>
          <a:chOff x="1589434" y="2124548"/>
          <a:chExt cx="230183" cy="151889"/>
        </a:xfrm>
      </xdr:grpSpPr>
      <xdr:sp macro="" textlink="">
        <xdr:nvSpPr>
          <xdr:cNvPr id="3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29</xdr:row>
      <xdr:rowOff>17859</xdr:rowOff>
    </xdr:from>
    <xdr:to>
      <xdr:col>34</xdr:col>
      <xdr:colOff>114300</xdr:colOff>
      <xdr:row>29</xdr:row>
      <xdr:rowOff>160779</xdr:rowOff>
    </xdr:to>
    <xdr:grpSp>
      <xdr:nvGrpSpPr>
        <xdr:cNvPr id="306" name="グループ化 90"/>
        <xdr:cNvGrpSpPr>
          <a:grpSpLocks/>
        </xdr:cNvGrpSpPr>
      </xdr:nvGrpSpPr>
      <xdr:grpSpPr bwMode="auto">
        <a:xfrm>
          <a:off x="4657725" y="4139009"/>
          <a:ext cx="238125" cy="142920"/>
          <a:chOff x="1589434" y="2124548"/>
          <a:chExt cx="230183" cy="151889"/>
        </a:xfrm>
      </xdr:grpSpPr>
      <xdr:sp macro="" textlink="">
        <xdr:nvSpPr>
          <xdr:cNvPr id="3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24</xdr:row>
      <xdr:rowOff>17860</xdr:rowOff>
    </xdr:from>
    <xdr:to>
      <xdr:col>25</xdr:col>
      <xdr:colOff>114300</xdr:colOff>
      <xdr:row>24</xdr:row>
      <xdr:rowOff>160735</xdr:rowOff>
    </xdr:to>
    <xdr:sp macro="" textlink="">
      <xdr:nvSpPr>
        <xdr:cNvPr id="310"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24</xdr:row>
      <xdr:rowOff>17859</xdr:rowOff>
    </xdr:from>
    <xdr:to>
      <xdr:col>28</xdr:col>
      <xdr:colOff>114299</xdr:colOff>
      <xdr:row>24</xdr:row>
      <xdr:rowOff>160779</xdr:rowOff>
    </xdr:to>
    <xdr:grpSp>
      <xdr:nvGrpSpPr>
        <xdr:cNvPr id="311" name="グループ化 5"/>
        <xdr:cNvGrpSpPr>
          <a:grpSpLocks/>
        </xdr:cNvGrpSpPr>
      </xdr:nvGrpSpPr>
      <xdr:grpSpPr bwMode="auto">
        <a:xfrm>
          <a:off x="3857625" y="3281759"/>
          <a:ext cx="238124" cy="142920"/>
          <a:chOff x="1589434" y="2124548"/>
          <a:chExt cx="227237" cy="151889"/>
        </a:xfrm>
      </xdr:grpSpPr>
      <xdr:sp macro="" textlink="">
        <xdr:nvSpPr>
          <xdr:cNvPr id="3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24</xdr:row>
      <xdr:rowOff>17860</xdr:rowOff>
    </xdr:from>
    <xdr:to>
      <xdr:col>26</xdr:col>
      <xdr:colOff>114300</xdr:colOff>
      <xdr:row>24</xdr:row>
      <xdr:rowOff>160735</xdr:rowOff>
    </xdr:to>
    <xdr:sp macro="" textlink="">
      <xdr:nvSpPr>
        <xdr:cNvPr id="315"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24</xdr:row>
      <xdr:rowOff>17860</xdr:rowOff>
    </xdr:from>
    <xdr:to>
      <xdr:col>29</xdr:col>
      <xdr:colOff>114300</xdr:colOff>
      <xdr:row>24</xdr:row>
      <xdr:rowOff>160735</xdr:rowOff>
    </xdr:to>
    <xdr:sp macro="" textlink="">
      <xdr:nvSpPr>
        <xdr:cNvPr id="316"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24</xdr:row>
      <xdr:rowOff>17860</xdr:rowOff>
    </xdr:from>
    <xdr:to>
      <xdr:col>32</xdr:col>
      <xdr:colOff>124325</xdr:colOff>
      <xdr:row>24</xdr:row>
      <xdr:rowOff>160735</xdr:rowOff>
    </xdr:to>
    <xdr:sp macro="" textlink="">
      <xdr:nvSpPr>
        <xdr:cNvPr id="317" name="Rectangle 3351"/>
        <xdr:cNvSpPr>
          <a:spLocks noChangeArrowheads="1"/>
        </xdr:cNvSpPr>
      </xdr:nvSpPr>
      <xdr:spPr bwMode="auto">
        <a:xfrm>
          <a:off x="4172074"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24</xdr:row>
      <xdr:rowOff>17860</xdr:rowOff>
    </xdr:from>
    <xdr:to>
      <xdr:col>35</xdr:col>
      <xdr:colOff>114300</xdr:colOff>
      <xdr:row>24</xdr:row>
      <xdr:rowOff>160735</xdr:rowOff>
    </xdr:to>
    <xdr:sp macro="" textlink="">
      <xdr:nvSpPr>
        <xdr:cNvPr id="318"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24</xdr:row>
      <xdr:rowOff>17860</xdr:rowOff>
    </xdr:from>
    <xdr:to>
      <xdr:col>36</xdr:col>
      <xdr:colOff>124325</xdr:colOff>
      <xdr:row>24</xdr:row>
      <xdr:rowOff>160735</xdr:rowOff>
    </xdr:to>
    <xdr:sp macro="" textlink="">
      <xdr:nvSpPr>
        <xdr:cNvPr id="319" name="Rectangle 3351"/>
        <xdr:cNvSpPr>
          <a:spLocks noChangeArrowheads="1"/>
        </xdr:cNvSpPr>
      </xdr:nvSpPr>
      <xdr:spPr bwMode="auto">
        <a:xfrm>
          <a:off x="4673390"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24</xdr:row>
      <xdr:rowOff>17859</xdr:rowOff>
    </xdr:from>
    <xdr:to>
      <xdr:col>31</xdr:col>
      <xdr:colOff>114300</xdr:colOff>
      <xdr:row>24</xdr:row>
      <xdr:rowOff>160779</xdr:rowOff>
    </xdr:to>
    <xdr:grpSp>
      <xdr:nvGrpSpPr>
        <xdr:cNvPr id="320" name="グループ化 86"/>
        <xdr:cNvGrpSpPr>
          <a:grpSpLocks/>
        </xdr:cNvGrpSpPr>
      </xdr:nvGrpSpPr>
      <xdr:grpSpPr bwMode="auto">
        <a:xfrm>
          <a:off x="4257675" y="3281759"/>
          <a:ext cx="238125" cy="142920"/>
          <a:chOff x="1589434" y="2124548"/>
          <a:chExt cx="230183" cy="151889"/>
        </a:xfrm>
      </xdr:grpSpPr>
      <xdr:sp macro="" textlink="">
        <xdr:nvSpPr>
          <xdr:cNvPr id="3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24</xdr:row>
      <xdr:rowOff>17859</xdr:rowOff>
    </xdr:from>
    <xdr:to>
      <xdr:col>34</xdr:col>
      <xdr:colOff>114300</xdr:colOff>
      <xdr:row>24</xdr:row>
      <xdr:rowOff>160779</xdr:rowOff>
    </xdr:to>
    <xdr:grpSp>
      <xdr:nvGrpSpPr>
        <xdr:cNvPr id="324" name="グループ化 90"/>
        <xdr:cNvGrpSpPr>
          <a:grpSpLocks/>
        </xdr:cNvGrpSpPr>
      </xdr:nvGrpSpPr>
      <xdr:grpSpPr bwMode="auto">
        <a:xfrm>
          <a:off x="4657725" y="3281759"/>
          <a:ext cx="238125" cy="142920"/>
          <a:chOff x="1589434" y="2124548"/>
          <a:chExt cx="230183" cy="151889"/>
        </a:xfrm>
      </xdr:grpSpPr>
      <xdr:sp macro="" textlink="">
        <xdr:nvSpPr>
          <xdr:cNvPr id="3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24</xdr:col>
      <xdr:colOff>53704</xdr:colOff>
      <xdr:row>23</xdr:row>
      <xdr:rowOff>19049</xdr:rowOff>
    </xdr:from>
    <xdr:to>
      <xdr:col>25</xdr:col>
      <xdr:colOff>112859</xdr:colOff>
      <xdr:row>23</xdr:row>
      <xdr:rowOff>164129</xdr:rowOff>
    </xdr:to>
    <xdr:sp macro="" textlink="">
      <xdr:nvSpPr>
        <xdr:cNvPr id="328" name="Rectangle 3351"/>
        <xdr:cNvSpPr>
          <a:spLocks noChangeArrowheads="1"/>
        </xdr:cNvSpPr>
      </xdr:nvSpPr>
      <xdr:spPr bwMode="auto">
        <a:xfrm>
          <a:off x="3287191" y="30670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23</xdr:row>
      <xdr:rowOff>20304</xdr:rowOff>
    </xdr:from>
    <xdr:to>
      <xdr:col>26</xdr:col>
      <xdr:colOff>117513</xdr:colOff>
      <xdr:row>23</xdr:row>
      <xdr:rowOff>163189</xdr:rowOff>
    </xdr:to>
    <xdr:sp macro="" textlink="">
      <xdr:nvSpPr>
        <xdr:cNvPr id="330" name="Rectangle 3351"/>
        <xdr:cNvSpPr>
          <a:spLocks noChangeArrowheads="1"/>
        </xdr:cNvSpPr>
      </xdr:nvSpPr>
      <xdr:spPr bwMode="auto">
        <a:xfrm>
          <a:off x="3422045"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23</xdr:row>
      <xdr:rowOff>20304</xdr:rowOff>
    </xdr:from>
    <xdr:to>
      <xdr:col>27</xdr:col>
      <xdr:colOff>118812</xdr:colOff>
      <xdr:row>23</xdr:row>
      <xdr:rowOff>163189</xdr:rowOff>
    </xdr:to>
    <xdr:sp macro="" textlink="">
      <xdr:nvSpPr>
        <xdr:cNvPr id="331" name="Rectangle 3351"/>
        <xdr:cNvSpPr>
          <a:spLocks noChangeArrowheads="1"/>
        </xdr:cNvSpPr>
      </xdr:nvSpPr>
      <xdr:spPr bwMode="auto">
        <a:xfrm>
          <a:off x="3548672"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23</xdr:row>
      <xdr:rowOff>24063</xdr:rowOff>
    </xdr:from>
    <xdr:to>
      <xdr:col>30</xdr:col>
      <xdr:colOff>118807</xdr:colOff>
      <xdr:row>23</xdr:row>
      <xdr:rowOff>166938</xdr:rowOff>
    </xdr:to>
    <xdr:sp macro="" textlink="">
      <xdr:nvSpPr>
        <xdr:cNvPr id="333" name="Rectangle 3351"/>
        <xdr:cNvSpPr>
          <a:spLocks noChangeArrowheads="1"/>
        </xdr:cNvSpPr>
      </xdr:nvSpPr>
      <xdr:spPr bwMode="auto">
        <a:xfrm>
          <a:off x="3919783"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23</xdr:row>
      <xdr:rowOff>24063</xdr:rowOff>
    </xdr:from>
    <xdr:to>
      <xdr:col>29</xdr:col>
      <xdr:colOff>113799</xdr:colOff>
      <xdr:row>23</xdr:row>
      <xdr:rowOff>166938</xdr:rowOff>
    </xdr:to>
    <xdr:sp macro="" textlink="">
      <xdr:nvSpPr>
        <xdr:cNvPr id="334" name="Rectangle 3351"/>
        <xdr:cNvSpPr>
          <a:spLocks noChangeArrowheads="1"/>
        </xdr:cNvSpPr>
      </xdr:nvSpPr>
      <xdr:spPr bwMode="auto">
        <a:xfrm>
          <a:off x="3789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23</xdr:row>
      <xdr:rowOff>24063</xdr:rowOff>
    </xdr:from>
    <xdr:to>
      <xdr:col>31</xdr:col>
      <xdr:colOff>118812</xdr:colOff>
      <xdr:row>23</xdr:row>
      <xdr:rowOff>166938</xdr:rowOff>
    </xdr:to>
    <xdr:sp macro="" textlink="">
      <xdr:nvSpPr>
        <xdr:cNvPr id="335" name="Rectangle 3351"/>
        <xdr:cNvSpPr>
          <a:spLocks noChangeArrowheads="1"/>
        </xdr:cNvSpPr>
      </xdr:nvSpPr>
      <xdr:spPr bwMode="auto">
        <a:xfrm>
          <a:off x="4045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23</xdr:row>
      <xdr:rowOff>24063</xdr:rowOff>
    </xdr:from>
    <xdr:to>
      <xdr:col>32</xdr:col>
      <xdr:colOff>123825</xdr:colOff>
      <xdr:row>23</xdr:row>
      <xdr:rowOff>166938</xdr:rowOff>
    </xdr:to>
    <xdr:sp macro="" textlink="">
      <xdr:nvSpPr>
        <xdr:cNvPr id="336" name="Rectangle 3351"/>
        <xdr:cNvSpPr>
          <a:spLocks noChangeArrowheads="1"/>
        </xdr:cNvSpPr>
      </xdr:nvSpPr>
      <xdr:spPr bwMode="auto">
        <a:xfrm>
          <a:off x="4175459"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23</xdr:row>
      <xdr:rowOff>24063</xdr:rowOff>
    </xdr:from>
    <xdr:to>
      <xdr:col>33</xdr:col>
      <xdr:colOff>123825</xdr:colOff>
      <xdr:row>23</xdr:row>
      <xdr:rowOff>166938</xdr:rowOff>
    </xdr:to>
    <xdr:sp macro="" textlink="">
      <xdr:nvSpPr>
        <xdr:cNvPr id="337" name="Rectangle 3351"/>
        <xdr:cNvSpPr>
          <a:spLocks noChangeArrowheads="1"/>
        </xdr:cNvSpPr>
      </xdr:nvSpPr>
      <xdr:spPr bwMode="auto">
        <a:xfrm>
          <a:off x="4300788"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23</xdr:row>
      <xdr:rowOff>24063</xdr:rowOff>
    </xdr:from>
    <xdr:to>
      <xdr:col>34</xdr:col>
      <xdr:colOff>123825</xdr:colOff>
      <xdr:row>23</xdr:row>
      <xdr:rowOff>166938</xdr:rowOff>
    </xdr:to>
    <xdr:sp macro="" textlink="">
      <xdr:nvSpPr>
        <xdr:cNvPr id="338" name="Rectangle 3351"/>
        <xdr:cNvSpPr>
          <a:spLocks noChangeArrowheads="1"/>
        </xdr:cNvSpPr>
      </xdr:nvSpPr>
      <xdr:spPr bwMode="auto">
        <a:xfrm>
          <a:off x="4426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23</xdr:row>
      <xdr:rowOff>24063</xdr:rowOff>
    </xdr:from>
    <xdr:to>
      <xdr:col>35</xdr:col>
      <xdr:colOff>123825</xdr:colOff>
      <xdr:row>23</xdr:row>
      <xdr:rowOff>166938</xdr:rowOff>
    </xdr:to>
    <xdr:sp macro="" textlink="">
      <xdr:nvSpPr>
        <xdr:cNvPr id="339" name="Rectangle 3351"/>
        <xdr:cNvSpPr>
          <a:spLocks noChangeArrowheads="1"/>
        </xdr:cNvSpPr>
      </xdr:nvSpPr>
      <xdr:spPr bwMode="auto">
        <a:xfrm>
          <a:off x="4551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23</xdr:row>
      <xdr:rowOff>24063</xdr:rowOff>
    </xdr:from>
    <xdr:to>
      <xdr:col>36</xdr:col>
      <xdr:colOff>123825</xdr:colOff>
      <xdr:row>23</xdr:row>
      <xdr:rowOff>166938</xdr:rowOff>
    </xdr:to>
    <xdr:sp macro="" textlink="">
      <xdr:nvSpPr>
        <xdr:cNvPr id="340" name="Rectangle 3351"/>
        <xdr:cNvSpPr>
          <a:spLocks noChangeArrowheads="1"/>
        </xdr:cNvSpPr>
      </xdr:nvSpPr>
      <xdr:spPr bwMode="auto">
        <a:xfrm>
          <a:off x="46767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28</xdr:row>
      <xdr:rowOff>17860</xdr:rowOff>
    </xdr:from>
    <xdr:to>
      <xdr:col>25</xdr:col>
      <xdr:colOff>114300</xdr:colOff>
      <xdr:row>28</xdr:row>
      <xdr:rowOff>160735</xdr:rowOff>
    </xdr:to>
    <xdr:sp macro="" textlink="">
      <xdr:nvSpPr>
        <xdr:cNvPr id="341" name="Rectangle 3351"/>
        <xdr:cNvSpPr>
          <a:spLocks noChangeArrowheads="1"/>
        </xdr:cNvSpPr>
      </xdr:nvSpPr>
      <xdr:spPr bwMode="auto">
        <a:xfrm>
          <a:off x="3631406"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28</xdr:row>
      <xdr:rowOff>17859</xdr:rowOff>
    </xdr:from>
    <xdr:to>
      <xdr:col>28</xdr:col>
      <xdr:colOff>114299</xdr:colOff>
      <xdr:row>28</xdr:row>
      <xdr:rowOff>160779</xdr:rowOff>
    </xdr:to>
    <xdr:grpSp>
      <xdr:nvGrpSpPr>
        <xdr:cNvPr id="342" name="グループ化 5"/>
        <xdr:cNvGrpSpPr>
          <a:grpSpLocks/>
        </xdr:cNvGrpSpPr>
      </xdr:nvGrpSpPr>
      <xdr:grpSpPr bwMode="auto">
        <a:xfrm>
          <a:off x="3857625" y="3967559"/>
          <a:ext cx="238124" cy="142920"/>
          <a:chOff x="1589434" y="2124548"/>
          <a:chExt cx="227237" cy="151889"/>
        </a:xfrm>
      </xdr:grpSpPr>
      <xdr:sp macro="" textlink="">
        <xdr:nvSpPr>
          <xdr:cNvPr id="34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28</xdr:row>
      <xdr:rowOff>17860</xdr:rowOff>
    </xdr:from>
    <xdr:to>
      <xdr:col>26</xdr:col>
      <xdr:colOff>114300</xdr:colOff>
      <xdr:row>28</xdr:row>
      <xdr:rowOff>160735</xdr:rowOff>
    </xdr:to>
    <xdr:sp macro="" textlink="">
      <xdr:nvSpPr>
        <xdr:cNvPr id="346" name="Rectangle 3351"/>
        <xdr:cNvSpPr>
          <a:spLocks noChangeArrowheads="1"/>
        </xdr:cNvSpPr>
      </xdr:nvSpPr>
      <xdr:spPr bwMode="auto">
        <a:xfrm>
          <a:off x="3762375"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28</xdr:row>
      <xdr:rowOff>17860</xdr:rowOff>
    </xdr:from>
    <xdr:to>
      <xdr:col>29</xdr:col>
      <xdr:colOff>114300</xdr:colOff>
      <xdr:row>28</xdr:row>
      <xdr:rowOff>160735</xdr:rowOff>
    </xdr:to>
    <xdr:sp macro="" textlink="">
      <xdr:nvSpPr>
        <xdr:cNvPr id="347" name="Rectangle 3351"/>
        <xdr:cNvSpPr>
          <a:spLocks noChangeArrowheads="1"/>
        </xdr:cNvSpPr>
      </xdr:nvSpPr>
      <xdr:spPr bwMode="auto">
        <a:xfrm>
          <a:off x="4155281"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28</xdr:row>
      <xdr:rowOff>17860</xdr:rowOff>
    </xdr:from>
    <xdr:to>
      <xdr:col>32</xdr:col>
      <xdr:colOff>124325</xdr:colOff>
      <xdr:row>28</xdr:row>
      <xdr:rowOff>160735</xdr:rowOff>
    </xdr:to>
    <xdr:sp macro="" textlink="">
      <xdr:nvSpPr>
        <xdr:cNvPr id="348" name="Rectangle 3351"/>
        <xdr:cNvSpPr>
          <a:spLocks noChangeArrowheads="1"/>
        </xdr:cNvSpPr>
      </xdr:nvSpPr>
      <xdr:spPr bwMode="auto">
        <a:xfrm>
          <a:off x="4172074"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28</xdr:row>
      <xdr:rowOff>17860</xdr:rowOff>
    </xdr:from>
    <xdr:to>
      <xdr:col>35</xdr:col>
      <xdr:colOff>114300</xdr:colOff>
      <xdr:row>28</xdr:row>
      <xdr:rowOff>160735</xdr:rowOff>
    </xdr:to>
    <xdr:sp macro="" textlink="">
      <xdr:nvSpPr>
        <xdr:cNvPr id="349" name="Rectangle 3351"/>
        <xdr:cNvSpPr>
          <a:spLocks noChangeArrowheads="1"/>
        </xdr:cNvSpPr>
      </xdr:nvSpPr>
      <xdr:spPr bwMode="auto">
        <a:xfrm>
          <a:off x="4941094"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28</xdr:row>
      <xdr:rowOff>17860</xdr:rowOff>
    </xdr:from>
    <xdr:to>
      <xdr:col>36</xdr:col>
      <xdr:colOff>124325</xdr:colOff>
      <xdr:row>28</xdr:row>
      <xdr:rowOff>160735</xdr:rowOff>
    </xdr:to>
    <xdr:sp macro="" textlink="">
      <xdr:nvSpPr>
        <xdr:cNvPr id="350" name="Rectangle 3351"/>
        <xdr:cNvSpPr>
          <a:spLocks noChangeArrowheads="1"/>
        </xdr:cNvSpPr>
      </xdr:nvSpPr>
      <xdr:spPr bwMode="auto">
        <a:xfrm>
          <a:off x="4673390"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28</xdr:row>
      <xdr:rowOff>17859</xdr:rowOff>
    </xdr:from>
    <xdr:to>
      <xdr:col>31</xdr:col>
      <xdr:colOff>114300</xdr:colOff>
      <xdr:row>28</xdr:row>
      <xdr:rowOff>160779</xdr:rowOff>
    </xdr:to>
    <xdr:grpSp>
      <xdr:nvGrpSpPr>
        <xdr:cNvPr id="351" name="グループ化 86"/>
        <xdr:cNvGrpSpPr>
          <a:grpSpLocks/>
        </xdr:cNvGrpSpPr>
      </xdr:nvGrpSpPr>
      <xdr:grpSpPr bwMode="auto">
        <a:xfrm>
          <a:off x="4257675" y="3967559"/>
          <a:ext cx="238125" cy="142920"/>
          <a:chOff x="1589434" y="2124548"/>
          <a:chExt cx="230183" cy="151889"/>
        </a:xfrm>
      </xdr:grpSpPr>
      <xdr:sp macro="" textlink="">
        <xdr:nvSpPr>
          <xdr:cNvPr id="35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28</xdr:row>
      <xdr:rowOff>17859</xdr:rowOff>
    </xdr:from>
    <xdr:to>
      <xdr:col>34</xdr:col>
      <xdr:colOff>114300</xdr:colOff>
      <xdr:row>28</xdr:row>
      <xdr:rowOff>160779</xdr:rowOff>
    </xdr:to>
    <xdr:grpSp>
      <xdr:nvGrpSpPr>
        <xdr:cNvPr id="355" name="グループ化 90"/>
        <xdr:cNvGrpSpPr>
          <a:grpSpLocks/>
        </xdr:cNvGrpSpPr>
      </xdr:nvGrpSpPr>
      <xdr:grpSpPr bwMode="auto">
        <a:xfrm>
          <a:off x="4657725" y="3967559"/>
          <a:ext cx="238125" cy="142920"/>
          <a:chOff x="1589434" y="2124548"/>
          <a:chExt cx="230183" cy="151889"/>
        </a:xfrm>
      </xdr:grpSpPr>
      <xdr:sp macro="" textlink="">
        <xdr:nvSpPr>
          <xdr:cNvPr id="3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4512</xdr:colOff>
      <xdr:row>27</xdr:row>
      <xdr:rowOff>19049</xdr:rowOff>
    </xdr:from>
    <xdr:to>
      <xdr:col>25</xdr:col>
      <xdr:colOff>118812</xdr:colOff>
      <xdr:row>27</xdr:row>
      <xdr:rowOff>164129</xdr:rowOff>
    </xdr:to>
    <xdr:sp macro="" textlink="">
      <xdr:nvSpPr>
        <xdr:cNvPr id="359" name="Rectangle 3351"/>
        <xdr:cNvSpPr>
          <a:spLocks noChangeArrowheads="1"/>
        </xdr:cNvSpPr>
      </xdr:nvSpPr>
      <xdr:spPr bwMode="auto">
        <a:xfrm>
          <a:off x="3293144" y="374883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34</xdr:row>
      <xdr:rowOff>17860</xdr:rowOff>
    </xdr:from>
    <xdr:to>
      <xdr:col>25</xdr:col>
      <xdr:colOff>114300</xdr:colOff>
      <xdr:row>34</xdr:row>
      <xdr:rowOff>160735</xdr:rowOff>
    </xdr:to>
    <xdr:sp macro="" textlink="">
      <xdr:nvSpPr>
        <xdr:cNvPr id="372"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34</xdr:row>
      <xdr:rowOff>17859</xdr:rowOff>
    </xdr:from>
    <xdr:to>
      <xdr:col>28</xdr:col>
      <xdr:colOff>114299</xdr:colOff>
      <xdr:row>34</xdr:row>
      <xdr:rowOff>160779</xdr:rowOff>
    </xdr:to>
    <xdr:grpSp>
      <xdr:nvGrpSpPr>
        <xdr:cNvPr id="373" name="グループ化 5"/>
        <xdr:cNvGrpSpPr>
          <a:grpSpLocks/>
        </xdr:cNvGrpSpPr>
      </xdr:nvGrpSpPr>
      <xdr:grpSpPr bwMode="auto">
        <a:xfrm>
          <a:off x="3857625" y="4996259"/>
          <a:ext cx="238124" cy="142920"/>
          <a:chOff x="1589434" y="2124548"/>
          <a:chExt cx="227237" cy="151889"/>
        </a:xfrm>
      </xdr:grpSpPr>
      <xdr:sp macro="" textlink="">
        <xdr:nvSpPr>
          <xdr:cNvPr id="37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34</xdr:row>
      <xdr:rowOff>17860</xdr:rowOff>
    </xdr:from>
    <xdr:to>
      <xdr:col>26</xdr:col>
      <xdr:colOff>114300</xdr:colOff>
      <xdr:row>34</xdr:row>
      <xdr:rowOff>160735</xdr:rowOff>
    </xdr:to>
    <xdr:sp macro="" textlink="">
      <xdr:nvSpPr>
        <xdr:cNvPr id="377"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34</xdr:row>
      <xdr:rowOff>17860</xdr:rowOff>
    </xdr:from>
    <xdr:to>
      <xdr:col>29</xdr:col>
      <xdr:colOff>114300</xdr:colOff>
      <xdr:row>34</xdr:row>
      <xdr:rowOff>160735</xdr:rowOff>
    </xdr:to>
    <xdr:sp macro="" textlink="">
      <xdr:nvSpPr>
        <xdr:cNvPr id="378"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34</xdr:row>
      <xdr:rowOff>17860</xdr:rowOff>
    </xdr:from>
    <xdr:to>
      <xdr:col>32</xdr:col>
      <xdr:colOff>124325</xdr:colOff>
      <xdr:row>34</xdr:row>
      <xdr:rowOff>160735</xdr:rowOff>
    </xdr:to>
    <xdr:sp macro="" textlink="">
      <xdr:nvSpPr>
        <xdr:cNvPr id="379" name="Rectangle 3351"/>
        <xdr:cNvSpPr>
          <a:spLocks noChangeArrowheads="1"/>
        </xdr:cNvSpPr>
      </xdr:nvSpPr>
      <xdr:spPr bwMode="auto">
        <a:xfrm>
          <a:off x="4172074"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34</xdr:row>
      <xdr:rowOff>17860</xdr:rowOff>
    </xdr:from>
    <xdr:to>
      <xdr:col>35</xdr:col>
      <xdr:colOff>114300</xdr:colOff>
      <xdr:row>34</xdr:row>
      <xdr:rowOff>160735</xdr:rowOff>
    </xdr:to>
    <xdr:sp macro="" textlink="">
      <xdr:nvSpPr>
        <xdr:cNvPr id="380"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34</xdr:row>
      <xdr:rowOff>17860</xdr:rowOff>
    </xdr:from>
    <xdr:to>
      <xdr:col>36</xdr:col>
      <xdr:colOff>124325</xdr:colOff>
      <xdr:row>34</xdr:row>
      <xdr:rowOff>160735</xdr:rowOff>
    </xdr:to>
    <xdr:sp macro="" textlink="">
      <xdr:nvSpPr>
        <xdr:cNvPr id="381" name="Rectangle 3351"/>
        <xdr:cNvSpPr>
          <a:spLocks noChangeArrowheads="1"/>
        </xdr:cNvSpPr>
      </xdr:nvSpPr>
      <xdr:spPr bwMode="auto">
        <a:xfrm>
          <a:off x="4673390"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34</xdr:row>
      <xdr:rowOff>17859</xdr:rowOff>
    </xdr:from>
    <xdr:to>
      <xdr:col>31</xdr:col>
      <xdr:colOff>114300</xdr:colOff>
      <xdr:row>34</xdr:row>
      <xdr:rowOff>160779</xdr:rowOff>
    </xdr:to>
    <xdr:grpSp>
      <xdr:nvGrpSpPr>
        <xdr:cNvPr id="382" name="グループ化 86"/>
        <xdr:cNvGrpSpPr>
          <a:grpSpLocks/>
        </xdr:cNvGrpSpPr>
      </xdr:nvGrpSpPr>
      <xdr:grpSpPr bwMode="auto">
        <a:xfrm>
          <a:off x="4257675" y="4996259"/>
          <a:ext cx="238125" cy="142920"/>
          <a:chOff x="1589434" y="2124548"/>
          <a:chExt cx="230183" cy="151889"/>
        </a:xfrm>
      </xdr:grpSpPr>
      <xdr:sp macro="" textlink="">
        <xdr:nvSpPr>
          <xdr:cNvPr id="38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34</xdr:row>
      <xdr:rowOff>17859</xdr:rowOff>
    </xdr:from>
    <xdr:to>
      <xdr:col>34</xdr:col>
      <xdr:colOff>114300</xdr:colOff>
      <xdr:row>34</xdr:row>
      <xdr:rowOff>160779</xdr:rowOff>
    </xdr:to>
    <xdr:grpSp>
      <xdr:nvGrpSpPr>
        <xdr:cNvPr id="386" name="グループ化 90"/>
        <xdr:cNvGrpSpPr>
          <a:grpSpLocks/>
        </xdr:cNvGrpSpPr>
      </xdr:nvGrpSpPr>
      <xdr:grpSpPr bwMode="auto">
        <a:xfrm>
          <a:off x="4657725" y="4996259"/>
          <a:ext cx="238125" cy="142920"/>
          <a:chOff x="1589434" y="2124548"/>
          <a:chExt cx="230183" cy="151889"/>
        </a:xfrm>
      </xdr:grpSpPr>
      <xdr:sp macro="" textlink="">
        <xdr:nvSpPr>
          <xdr:cNvPr id="38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33</xdr:row>
      <xdr:rowOff>17860</xdr:rowOff>
    </xdr:from>
    <xdr:to>
      <xdr:col>25</xdr:col>
      <xdr:colOff>114300</xdr:colOff>
      <xdr:row>33</xdr:row>
      <xdr:rowOff>160735</xdr:rowOff>
    </xdr:to>
    <xdr:sp macro="" textlink="">
      <xdr:nvSpPr>
        <xdr:cNvPr id="390"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33</xdr:row>
      <xdr:rowOff>17859</xdr:rowOff>
    </xdr:from>
    <xdr:to>
      <xdr:col>28</xdr:col>
      <xdr:colOff>114299</xdr:colOff>
      <xdr:row>33</xdr:row>
      <xdr:rowOff>160779</xdr:rowOff>
    </xdr:to>
    <xdr:grpSp>
      <xdr:nvGrpSpPr>
        <xdr:cNvPr id="391" name="グループ化 5"/>
        <xdr:cNvGrpSpPr>
          <a:grpSpLocks/>
        </xdr:cNvGrpSpPr>
      </xdr:nvGrpSpPr>
      <xdr:grpSpPr bwMode="auto">
        <a:xfrm>
          <a:off x="3857625" y="4824809"/>
          <a:ext cx="238124" cy="142920"/>
          <a:chOff x="1589434" y="2124548"/>
          <a:chExt cx="227237" cy="151889"/>
        </a:xfrm>
      </xdr:grpSpPr>
      <xdr:sp macro="" textlink="">
        <xdr:nvSpPr>
          <xdr:cNvPr id="39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33</xdr:row>
      <xdr:rowOff>17860</xdr:rowOff>
    </xdr:from>
    <xdr:to>
      <xdr:col>26</xdr:col>
      <xdr:colOff>114300</xdr:colOff>
      <xdr:row>33</xdr:row>
      <xdr:rowOff>160735</xdr:rowOff>
    </xdr:to>
    <xdr:sp macro="" textlink="">
      <xdr:nvSpPr>
        <xdr:cNvPr id="395"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33</xdr:row>
      <xdr:rowOff>17860</xdr:rowOff>
    </xdr:from>
    <xdr:to>
      <xdr:col>29</xdr:col>
      <xdr:colOff>114300</xdr:colOff>
      <xdr:row>33</xdr:row>
      <xdr:rowOff>160735</xdr:rowOff>
    </xdr:to>
    <xdr:sp macro="" textlink="">
      <xdr:nvSpPr>
        <xdr:cNvPr id="396"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33</xdr:row>
      <xdr:rowOff>17860</xdr:rowOff>
    </xdr:from>
    <xdr:to>
      <xdr:col>32</xdr:col>
      <xdr:colOff>124325</xdr:colOff>
      <xdr:row>33</xdr:row>
      <xdr:rowOff>160735</xdr:rowOff>
    </xdr:to>
    <xdr:sp macro="" textlink="">
      <xdr:nvSpPr>
        <xdr:cNvPr id="397" name="Rectangle 3351"/>
        <xdr:cNvSpPr>
          <a:spLocks noChangeArrowheads="1"/>
        </xdr:cNvSpPr>
      </xdr:nvSpPr>
      <xdr:spPr bwMode="auto">
        <a:xfrm>
          <a:off x="4172074"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33</xdr:row>
      <xdr:rowOff>17860</xdr:rowOff>
    </xdr:from>
    <xdr:to>
      <xdr:col>35</xdr:col>
      <xdr:colOff>114300</xdr:colOff>
      <xdr:row>33</xdr:row>
      <xdr:rowOff>160735</xdr:rowOff>
    </xdr:to>
    <xdr:sp macro="" textlink="">
      <xdr:nvSpPr>
        <xdr:cNvPr id="398"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33</xdr:row>
      <xdr:rowOff>17860</xdr:rowOff>
    </xdr:from>
    <xdr:to>
      <xdr:col>36</xdr:col>
      <xdr:colOff>124325</xdr:colOff>
      <xdr:row>33</xdr:row>
      <xdr:rowOff>160735</xdr:rowOff>
    </xdr:to>
    <xdr:sp macro="" textlink="">
      <xdr:nvSpPr>
        <xdr:cNvPr id="399" name="Rectangle 3351"/>
        <xdr:cNvSpPr>
          <a:spLocks noChangeArrowheads="1"/>
        </xdr:cNvSpPr>
      </xdr:nvSpPr>
      <xdr:spPr bwMode="auto">
        <a:xfrm>
          <a:off x="4673390"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33</xdr:row>
      <xdr:rowOff>17859</xdr:rowOff>
    </xdr:from>
    <xdr:to>
      <xdr:col>31</xdr:col>
      <xdr:colOff>114300</xdr:colOff>
      <xdr:row>33</xdr:row>
      <xdr:rowOff>160779</xdr:rowOff>
    </xdr:to>
    <xdr:grpSp>
      <xdr:nvGrpSpPr>
        <xdr:cNvPr id="400" name="グループ化 86"/>
        <xdr:cNvGrpSpPr>
          <a:grpSpLocks/>
        </xdr:cNvGrpSpPr>
      </xdr:nvGrpSpPr>
      <xdr:grpSpPr bwMode="auto">
        <a:xfrm>
          <a:off x="4257675" y="4824809"/>
          <a:ext cx="238125" cy="142920"/>
          <a:chOff x="1589434" y="2124548"/>
          <a:chExt cx="230183" cy="151889"/>
        </a:xfrm>
      </xdr:grpSpPr>
      <xdr:sp macro="" textlink="">
        <xdr:nvSpPr>
          <xdr:cNvPr id="40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33</xdr:row>
      <xdr:rowOff>17859</xdr:rowOff>
    </xdr:from>
    <xdr:to>
      <xdr:col>34</xdr:col>
      <xdr:colOff>114300</xdr:colOff>
      <xdr:row>33</xdr:row>
      <xdr:rowOff>160779</xdr:rowOff>
    </xdr:to>
    <xdr:grpSp>
      <xdr:nvGrpSpPr>
        <xdr:cNvPr id="404" name="グループ化 90"/>
        <xdr:cNvGrpSpPr>
          <a:grpSpLocks/>
        </xdr:cNvGrpSpPr>
      </xdr:nvGrpSpPr>
      <xdr:grpSpPr bwMode="auto">
        <a:xfrm>
          <a:off x="4657725" y="4824809"/>
          <a:ext cx="238125" cy="142920"/>
          <a:chOff x="1589434" y="2124548"/>
          <a:chExt cx="230183" cy="151889"/>
        </a:xfrm>
      </xdr:grpSpPr>
      <xdr:sp macro="" textlink="">
        <xdr:nvSpPr>
          <xdr:cNvPr id="40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32</xdr:row>
      <xdr:rowOff>17860</xdr:rowOff>
    </xdr:from>
    <xdr:to>
      <xdr:col>25</xdr:col>
      <xdr:colOff>114300</xdr:colOff>
      <xdr:row>32</xdr:row>
      <xdr:rowOff>160735</xdr:rowOff>
    </xdr:to>
    <xdr:sp macro="" textlink="">
      <xdr:nvSpPr>
        <xdr:cNvPr id="408"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32</xdr:row>
      <xdr:rowOff>17859</xdr:rowOff>
    </xdr:from>
    <xdr:to>
      <xdr:col>28</xdr:col>
      <xdr:colOff>114299</xdr:colOff>
      <xdr:row>32</xdr:row>
      <xdr:rowOff>160779</xdr:rowOff>
    </xdr:to>
    <xdr:grpSp>
      <xdr:nvGrpSpPr>
        <xdr:cNvPr id="409" name="グループ化 5"/>
        <xdr:cNvGrpSpPr>
          <a:grpSpLocks/>
        </xdr:cNvGrpSpPr>
      </xdr:nvGrpSpPr>
      <xdr:grpSpPr bwMode="auto">
        <a:xfrm>
          <a:off x="3857625" y="4653359"/>
          <a:ext cx="238124" cy="142920"/>
          <a:chOff x="1589434" y="2124548"/>
          <a:chExt cx="227237" cy="151889"/>
        </a:xfrm>
      </xdr:grpSpPr>
      <xdr:sp macro="" textlink="">
        <xdr:nvSpPr>
          <xdr:cNvPr id="41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32</xdr:row>
      <xdr:rowOff>17860</xdr:rowOff>
    </xdr:from>
    <xdr:to>
      <xdr:col>26</xdr:col>
      <xdr:colOff>114300</xdr:colOff>
      <xdr:row>32</xdr:row>
      <xdr:rowOff>160735</xdr:rowOff>
    </xdr:to>
    <xdr:sp macro="" textlink="">
      <xdr:nvSpPr>
        <xdr:cNvPr id="413"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32</xdr:row>
      <xdr:rowOff>17860</xdr:rowOff>
    </xdr:from>
    <xdr:to>
      <xdr:col>29</xdr:col>
      <xdr:colOff>114300</xdr:colOff>
      <xdr:row>32</xdr:row>
      <xdr:rowOff>160735</xdr:rowOff>
    </xdr:to>
    <xdr:sp macro="" textlink="">
      <xdr:nvSpPr>
        <xdr:cNvPr id="414"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32</xdr:row>
      <xdr:rowOff>17860</xdr:rowOff>
    </xdr:from>
    <xdr:to>
      <xdr:col>32</xdr:col>
      <xdr:colOff>124325</xdr:colOff>
      <xdr:row>32</xdr:row>
      <xdr:rowOff>160735</xdr:rowOff>
    </xdr:to>
    <xdr:sp macro="" textlink="">
      <xdr:nvSpPr>
        <xdr:cNvPr id="415" name="Rectangle 3351"/>
        <xdr:cNvSpPr>
          <a:spLocks noChangeArrowheads="1"/>
        </xdr:cNvSpPr>
      </xdr:nvSpPr>
      <xdr:spPr bwMode="auto">
        <a:xfrm>
          <a:off x="4172074"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32</xdr:row>
      <xdr:rowOff>17860</xdr:rowOff>
    </xdr:from>
    <xdr:to>
      <xdr:col>35</xdr:col>
      <xdr:colOff>114300</xdr:colOff>
      <xdr:row>32</xdr:row>
      <xdr:rowOff>160735</xdr:rowOff>
    </xdr:to>
    <xdr:sp macro="" textlink="">
      <xdr:nvSpPr>
        <xdr:cNvPr id="416"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32</xdr:row>
      <xdr:rowOff>17860</xdr:rowOff>
    </xdr:from>
    <xdr:to>
      <xdr:col>36</xdr:col>
      <xdr:colOff>124325</xdr:colOff>
      <xdr:row>32</xdr:row>
      <xdr:rowOff>160735</xdr:rowOff>
    </xdr:to>
    <xdr:sp macro="" textlink="">
      <xdr:nvSpPr>
        <xdr:cNvPr id="417" name="Rectangle 3351"/>
        <xdr:cNvSpPr>
          <a:spLocks noChangeArrowheads="1"/>
        </xdr:cNvSpPr>
      </xdr:nvSpPr>
      <xdr:spPr bwMode="auto">
        <a:xfrm>
          <a:off x="4673390"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32</xdr:row>
      <xdr:rowOff>17859</xdr:rowOff>
    </xdr:from>
    <xdr:to>
      <xdr:col>31</xdr:col>
      <xdr:colOff>114300</xdr:colOff>
      <xdr:row>32</xdr:row>
      <xdr:rowOff>160779</xdr:rowOff>
    </xdr:to>
    <xdr:grpSp>
      <xdr:nvGrpSpPr>
        <xdr:cNvPr id="418" name="グループ化 86"/>
        <xdr:cNvGrpSpPr>
          <a:grpSpLocks/>
        </xdr:cNvGrpSpPr>
      </xdr:nvGrpSpPr>
      <xdr:grpSpPr bwMode="auto">
        <a:xfrm>
          <a:off x="4257675" y="4653359"/>
          <a:ext cx="238125" cy="142920"/>
          <a:chOff x="1589434" y="2124548"/>
          <a:chExt cx="230183" cy="151889"/>
        </a:xfrm>
      </xdr:grpSpPr>
      <xdr:sp macro="" textlink="">
        <xdr:nvSpPr>
          <xdr:cNvPr id="41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32</xdr:row>
      <xdr:rowOff>17859</xdr:rowOff>
    </xdr:from>
    <xdr:to>
      <xdr:col>34</xdr:col>
      <xdr:colOff>114300</xdr:colOff>
      <xdr:row>32</xdr:row>
      <xdr:rowOff>160779</xdr:rowOff>
    </xdr:to>
    <xdr:grpSp>
      <xdr:nvGrpSpPr>
        <xdr:cNvPr id="422" name="グループ化 90"/>
        <xdr:cNvGrpSpPr>
          <a:grpSpLocks/>
        </xdr:cNvGrpSpPr>
      </xdr:nvGrpSpPr>
      <xdr:grpSpPr bwMode="auto">
        <a:xfrm>
          <a:off x="4657725" y="4653359"/>
          <a:ext cx="238125" cy="142920"/>
          <a:chOff x="1589434" y="2124548"/>
          <a:chExt cx="230183" cy="151889"/>
        </a:xfrm>
      </xdr:grpSpPr>
      <xdr:sp macro="" textlink="">
        <xdr:nvSpPr>
          <xdr:cNvPr id="42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38</xdr:row>
      <xdr:rowOff>17860</xdr:rowOff>
    </xdr:from>
    <xdr:to>
      <xdr:col>25</xdr:col>
      <xdr:colOff>114300</xdr:colOff>
      <xdr:row>38</xdr:row>
      <xdr:rowOff>160735</xdr:rowOff>
    </xdr:to>
    <xdr:sp macro="" textlink="">
      <xdr:nvSpPr>
        <xdr:cNvPr id="439"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38</xdr:row>
      <xdr:rowOff>17859</xdr:rowOff>
    </xdr:from>
    <xdr:to>
      <xdr:col>28</xdr:col>
      <xdr:colOff>114299</xdr:colOff>
      <xdr:row>38</xdr:row>
      <xdr:rowOff>160779</xdr:rowOff>
    </xdr:to>
    <xdr:grpSp>
      <xdr:nvGrpSpPr>
        <xdr:cNvPr id="440" name="グループ化 5"/>
        <xdr:cNvGrpSpPr>
          <a:grpSpLocks/>
        </xdr:cNvGrpSpPr>
      </xdr:nvGrpSpPr>
      <xdr:grpSpPr bwMode="auto">
        <a:xfrm>
          <a:off x="3857625" y="5682059"/>
          <a:ext cx="238124" cy="142920"/>
          <a:chOff x="1589434" y="2124548"/>
          <a:chExt cx="227237" cy="151889"/>
        </a:xfrm>
      </xdr:grpSpPr>
      <xdr:sp macro="" textlink="">
        <xdr:nvSpPr>
          <xdr:cNvPr id="44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444"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38</xdr:row>
      <xdr:rowOff>17860</xdr:rowOff>
    </xdr:from>
    <xdr:to>
      <xdr:col>29</xdr:col>
      <xdr:colOff>114300</xdr:colOff>
      <xdr:row>38</xdr:row>
      <xdr:rowOff>160735</xdr:rowOff>
    </xdr:to>
    <xdr:sp macro="" textlink="">
      <xdr:nvSpPr>
        <xdr:cNvPr id="445"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38</xdr:row>
      <xdr:rowOff>17860</xdr:rowOff>
    </xdr:from>
    <xdr:to>
      <xdr:col>32</xdr:col>
      <xdr:colOff>124325</xdr:colOff>
      <xdr:row>38</xdr:row>
      <xdr:rowOff>160735</xdr:rowOff>
    </xdr:to>
    <xdr:sp macro="" textlink="">
      <xdr:nvSpPr>
        <xdr:cNvPr id="446" name="Rectangle 3351"/>
        <xdr:cNvSpPr>
          <a:spLocks noChangeArrowheads="1"/>
        </xdr:cNvSpPr>
      </xdr:nvSpPr>
      <xdr:spPr bwMode="auto">
        <a:xfrm>
          <a:off x="4172074"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38</xdr:row>
      <xdr:rowOff>17860</xdr:rowOff>
    </xdr:from>
    <xdr:to>
      <xdr:col>35</xdr:col>
      <xdr:colOff>114300</xdr:colOff>
      <xdr:row>38</xdr:row>
      <xdr:rowOff>160735</xdr:rowOff>
    </xdr:to>
    <xdr:sp macro="" textlink="">
      <xdr:nvSpPr>
        <xdr:cNvPr id="447"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38</xdr:row>
      <xdr:rowOff>17860</xdr:rowOff>
    </xdr:from>
    <xdr:to>
      <xdr:col>36</xdr:col>
      <xdr:colOff>124325</xdr:colOff>
      <xdr:row>38</xdr:row>
      <xdr:rowOff>160735</xdr:rowOff>
    </xdr:to>
    <xdr:sp macro="" textlink="">
      <xdr:nvSpPr>
        <xdr:cNvPr id="448" name="Rectangle 3351"/>
        <xdr:cNvSpPr>
          <a:spLocks noChangeArrowheads="1"/>
        </xdr:cNvSpPr>
      </xdr:nvSpPr>
      <xdr:spPr bwMode="auto">
        <a:xfrm>
          <a:off x="4673390"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38</xdr:row>
      <xdr:rowOff>17859</xdr:rowOff>
    </xdr:from>
    <xdr:to>
      <xdr:col>31</xdr:col>
      <xdr:colOff>114300</xdr:colOff>
      <xdr:row>38</xdr:row>
      <xdr:rowOff>160779</xdr:rowOff>
    </xdr:to>
    <xdr:grpSp>
      <xdr:nvGrpSpPr>
        <xdr:cNvPr id="449" name="グループ化 86"/>
        <xdr:cNvGrpSpPr>
          <a:grpSpLocks/>
        </xdr:cNvGrpSpPr>
      </xdr:nvGrpSpPr>
      <xdr:grpSpPr bwMode="auto">
        <a:xfrm>
          <a:off x="4257675" y="5682059"/>
          <a:ext cx="238125" cy="142920"/>
          <a:chOff x="1589434" y="2124548"/>
          <a:chExt cx="230183" cy="151889"/>
        </a:xfrm>
      </xdr:grpSpPr>
      <xdr:sp macro="" textlink="">
        <xdr:nvSpPr>
          <xdr:cNvPr id="45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38</xdr:row>
      <xdr:rowOff>17859</xdr:rowOff>
    </xdr:from>
    <xdr:to>
      <xdr:col>34</xdr:col>
      <xdr:colOff>114300</xdr:colOff>
      <xdr:row>38</xdr:row>
      <xdr:rowOff>160779</xdr:rowOff>
    </xdr:to>
    <xdr:grpSp>
      <xdr:nvGrpSpPr>
        <xdr:cNvPr id="453" name="グループ化 90"/>
        <xdr:cNvGrpSpPr>
          <a:grpSpLocks/>
        </xdr:cNvGrpSpPr>
      </xdr:nvGrpSpPr>
      <xdr:grpSpPr bwMode="auto">
        <a:xfrm>
          <a:off x="4657725" y="5682059"/>
          <a:ext cx="238125" cy="142920"/>
          <a:chOff x="1589434" y="2124548"/>
          <a:chExt cx="230183" cy="151889"/>
        </a:xfrm>
      </xdr:grpSpPr>
      <xdr:sp macro="" textlink="">
        <xdr:nvSpPr>
          <xdr:cNvPr id="45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37</xdr:row>
      <xdr:rowOff>17860</xdr:rowOff>
    </xdr:from>
    <xdr:to>
      <xdr:col>25</xdr:col>
      <xdr:colOff>114300</xdr:colOff>
      <xdr:row>37</xdr:row>
      <xdr:rowOff>160735</xdr:rowOff>
    </xdr:to>
    <xdr:sp macro="" textlink="">
      <xdr:nvSpPr>
        <xdr:cNvPr id="457"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37</xdr:row>
      <xdr:rowOff>17859</xdr:rowOff>
    </xdr:from>
    <xdr:to>
      <xdr:col>28</xdr:col>
      <xdr:colOff>114299</xdr:colOff>
      <xdr:row>37</xdr:row>
      <xdr:rowOff>160779</xdr:rowOff>
    </xdr:to>
    <xdr:grpSp>
      <xdr:nvGrpSpPr>
        <xdr:cNvPr id="458" name="グループ化 5"/>
        <xdr:cNvGrpSpPr>
          <a:grpSpLocks/>
        </xdr:cNvGrpSpPr>
      </xdr:nvGrpSpPr>
      <xdr:grpSpPr bwMode="auto">
        <a:xfrm>
          <a:off x="3857625" y="5510609"/>
          <a:ext cx="238124" cy="142920"/>
          <a:chOff x="1589434" y="2124548"/>
          <a:chExt cx="227237" cy="151889"/>
        </a:xfrm>
      </xdr:grpSpPr>
      <xdr:sp macro="" textlink="">
        <xdr:nvSpPr>
          <xdr:cNvPr id="459"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37</xdr:row>
      <xdr:rowOff>17860</xdr:rowOff>
    </xdr:from>
    <xdr:to>
      <xdr:col>26</xdr:col>
      <xdr:colOff>114300</xdr:colOff>
      <xdr:row>37</xdr:row>
      <xdr:rowOff>160735</xdr:rowOff>
    </xdr:to>
    <xdr:sp macro="" textlink="">
      <xdr:nvSpPr>
        <xdr:cNvPr id="462"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37</xdr:row>
      <xdr:rowOff>17860</xdr:rowOff>
    </xdr:from>
    <xdr:to>
      <xdr:col>29</xdr:col>
      <xdr:colOff>114300</xdr:colOff>
      <xdr:row>37</xdr:row>
      <xdr:rowOff>160735</xdr:rowOff>
    </xdr:to>
    <xdr:sp macro="" textlink="">
      <xdr:nvSpPr>
        <xdr:cNvPr id="463"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37</xdr:row>
      <xdr:rowOff>17860</xdr:rowOff>
    </xdr:from>
    <xdr:to>
      <xdr:col>32</xdr:col>
      <xdr:colOff>124325</xdr:colOff>
      <xdr:row>37</xdr:row>
      <xdr:rowOff>160735</xdr:rowOff>
    </xdr:to>
    <xdr:sp macro="" textlink="">
      <xdr:nvSpPr>
        <xdr:cNvPr id="464" name="Rectangle 3351"/>
        <xdr:cNvSpPr>
          <a:spLocks noChangeArrowheads="1"/>
        </xdr:cNvSpPr>
      </xdr:nvSpPr>
      <xdr:spPr bwMode="auto">
        <a:xfrm>
          <a:off x="4172074"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37</xdr:row>
      <xdr:rowOff>17860</xdr:rowOff>
    </xdr:from>
    <xdr:to>
      <xdr:col>35</xdr:col>
      <xdr:colOff>114300</xdr:colOff>
      <xdr:row>37</xdr:row>
      <xdr:rowOff>160735</xdr:rowOff>
    </xdr:to>
    <xdr:sp macro="" textlink="">
      <xdr:nvSpPr>
        <xdr:cNvPr id="465"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37</xdr:row>
      <xdr:rowOff>17860</xdr:rowOff>
    </xdr:from>
    <xdr:to>
      <xdr:col>36</xdr:col>
      <xdr:colOff>124325</xdr:colOff>
      <xdr:row>37</xdr:row>
      <xdr:rowOff>160735</xdr:rowOff>
    </xdr:to>
    <xdr:sp macro="" textlink="">
      <xdr:nvSpPr>
        <xdr:cNvPr id="466" name="Rectangle 3351"/>
        <xdr:cNvSpPr>
          <a:spLocks noChangeArrowheads="1"/>
        </xdr:cNvSpPr>
      </xdr:nvSpPr>
      <xdr:spPr bwMode="auto">
        <a:xfrm>
          <a:off x="4673390"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37</xdr:row>
      <xdr:rowOff>17859</xdr:rowOff>
    </xdr:from>
    <xdr:to>
      <xdr:col>31</xdr:col>
      <xdr:colOff>114300</xdr:colOff>
      <xdr:row>37</xdr:row>
      <xdr:rowOff>160779</xdr:rowOff>
    </xdr:to>
    <xdr:grpSp>
      <xdr:nvGrpSpPr>
        <xdr:cNvPr id="467" name="グループ化 86"/>
        <xdr:cNvGrpSpPr>
          <a:grpSpLocks/>
        </xdr:cNvGrpSpPr>
      </xdr:nvGrpSpPr>
      <xdr:grpSpPr bwMode="auto">
        <a:xfrm>
          <a:off x="4257675" y="5510609"/>
          <a:ext cx="238125" cy="142920"/>
          <a:chOff x="1589434" y="2124548"/>
          <a:chExt cx="230183" cy="151889"/>
        </a:xfrm>
      </xdr:grpSpPr>
      <xdr:sp macro="" textlink="">
        <xdr:nvSpPr>
          <xdr:cNvPr id="468"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37</xdr:row>
      <xdr:rowOff>17859</xdr:rowOff>
    </xdr:from>
    <xdr:to>
      <xdr:col>34</xdr:col>
      <xdr:colOff>114300</xdr:colOff>
      <xdr:row>37</xdr:row>
      <xdr:rowOff>160779</xdr:rowOff>
    </xdr:to>
    <xdr:grpSp>
      <xdr:nvGrpSpPr>
        <xdr:cNvPr id="471" name="グループ化 90"/>
        <xdr:cNvGrpSpPr>
          <a:grpSpLocks/>
        </xdr:cNvGrpSpPr>
      </xdr:nvGrpSpPr>
      <xdr:grpSpPr bwMode="auto">
        <a:xfrm>
          <a:off x="4657725" y="5510609"/>
          <a:ext cx="238125" cy="142920"/>
          <a:chOff x="1589434" y="2124548"/>
          <a:chExt cx="230183" cy="151889"/>
        </a:xfrm>
      </xdr:grpSpPr>
      <xdr:sp macro="" textlink="">
        <xdr:nvSpPr>
          <xdr:cNvPr id="47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36</xdr:row>
      <xdr:rowOff>17860</xdr:rowOff>
    </xdr:from>
    <xdr:to>
      <xdr:col>25</xdr:col>
      <xdr:colOff>114300</xdr:colOff>
      <xdr:row>36</xdr:row>
      <xdr:rowOff>160735</xdr:rowOff>
    </xdr:to>
    <xdr:sp macro="" textlink="">
      <xdr:nvSpPr>
        <xdr:cNvPr id="475"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36</xdr:row>
      <xdr:rowOff>17859</xdr:rowOff>
    </xdr:from>
    <xdr:to>
      <xdr:col>28</xdr:col>
      <xdr:colOff>114299</xdr:colOff>
      <xdr:row>36</xdr:row>
      <xdr:rowOff>160779</xdr:rowOff>
    </xdr:to>
    <xdr:grpSp>
      <xdr:nvGrpSpPr>
        <xdr:cNvPr id="476" name="グループ化 5"/>
        <xdr:cNvGrpSpPr>
          <a:grpSpLocks/>
        </xdr:cNvGrpSpPr>
      </xdr:nvGrpSpPr>
      <xdr:grpSpPr bwMode="auto">
        <a:xfrm>
          <a:off x="3857625" y="5339159"/>
          <a:ext cx="238124" cy="142920"/>
          <a:chOff x="1589434" y="2124548"/>
          <a:chExt cx="227237" cy="151889"/>
        </a:xfrm>
      </xdr:grpSpPr>
      <xdr:sp macro="" textlink="">
        <xdr:nvSpPr>
          <xdr:cNvPr id="477"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480"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36</xdr:row>
      <xdr:rowOff>17860</xdr:rowOff>
    </xdr:from>
    <xdr:to>
      <xdr:col>29</xdr:col>
      <xdr:colOff>114300</xdr:colOff>
      <xdr:row>36</xdr:row>
      <xdr:rowOff>160735</xdr:rowOff>
    </xdr:to>
    <xdr:sp macro="" textlink="">
      <xdr:nvSpPr>
        <xdr:cNvPr id="481"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36</xdr:row>
      <xdr:rowOff>17860</xdr:rowOff>
    </xdr:from>
    <xdr:to>
      <xdr:col>32</xdr:col>
      <xdr:colOff>124325</xdr:colOff>
      <xdr:row>36</xdr:row>
      <xdr:rowOff>160735</xdr:rowOff>
    </xdr:to>
    <xdr:sp macro="" textlink="">
      <xdr:nvSpPr>
        <xdr:cNvPr id="482" name="Rectangle 3351"/>
        <xdr:cNvSpPr>
          <a:spLocks noChangeArrowheads="1"/>
        </xdr:cNvSpPr>
      </xdr:nvSpPr>
      <xdr:spPr bwMode="auto">
        <a:xfrm>
          <a:off x="4172074"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36</xdr:row>
      <xdr:rowOff>17860</xdr:rowOff>
    </xdr:from>
    <xdr:to>
      <xdr:col>35</xdr:col>
      <xdr:colOff>114300</xdr:colOff>
      <xdr:row>36</xdr:row>
      <xdr:rowOff>160735</xdr:rowOff>
    </xdr:to>
    <xdr:sp macro="" textlink="">
      <xdr:nvSpPr>
        <xdr:cNvPr id="483"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36</xdr:row>
      <xdr:rowOff>17860</xdr:rowOff>
    </xdr:from>
    <xdr:to>
      <xdr:col>36</xdr:col>
      <xdr:colOff>124325</xdr:colOff>
      <xdr:row>36</xdr:row>
      <xdr:rowOff>160735</xdr:rowOff>
    </xdr:to>
    <xdr:sp macro="" textlink="">
      <xdr:nvSpPr>
        <xdr:cNvPr id="484" name="Rectangle 3351"/>
        <xdr:cNvSpPr>
          <a:spLocks noChangeArrowheads="1"/>
        </xdr:cNvSpPr>
      </xdr:nvSpPr>
      <xdr:spPr bwMode="auto">
        <a:xfrm>
          <a:off x="4673390"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36</xdr:row>
      <xdr:rowOff>17859</xdr:rowOff>
    </xdr:from>
    <xdr:to>
      <xdr:col>31</xdr:col>
      <xdr:colOff>114300</xdr:colOff>
      <xdr:row>36</xdr:row>
      <xdr:rowOff>160779</xdr:rowOff>
    </xdr:to>
    <xdr:grpSp>
      <xdr:nvGrpSpPr>
        <xdr:cNvPr id="485" name="グループ化 86"/>
        <xdr:cNvGrpSpPr>
          <a:grpSpLocks/>
        </xdr:cNvGrpSpPr>
      </xdr:nvGrpSpPr>
      <xdr:grpSpPr bwMode="auto">
        <a:xfrm>
          <a:off x="4257675" y="5339159"/>
          <a:ext cx="238125" cy="142920"/>
          <a:chOff x="1589434" y="2124548"/>
          <a:chExt cx="230183" cy="151889"/>
        </a:xfrm>
      </xdr:grpSpPr>
      <xdr:sp macro="" textlink="">
        <xdr:nvSpPr>
          <xdr:cNvPr id="486"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36</xdr:row>
      <xdr:rowOff>17859</xdr:rowOff>
    </xdr:from>
    <xdr:to>
      <xdr:col>34</xdr:col>
      <xdr:colOff>114300</xdr:colOff>
      <xdr:row>36</xdr:row>
      <xdr:rowOff>160779</xdr:rowOff>
    </xdr:to>
    <xdr:grpSp>
      <xdr:nvGrpSpPr>
        <xdr:cNvPr id="489" name="グループ化 90"/>
        <xdr:cNvGrpSpPr>
          <a:grpSpLocks/>
        </xdr:cNvGrpSpPr>
      </xdr:nvGrpSpPr>
      <xdr:grpSpPr bwMode="auto">
        <a:xfrm>
          <a:off x="4657725" y="5339159"/>
          <a:ext cx="238125" cy="142920"/>
          <a:chOff x="1589434" y="2124548"/>
          <a:chExt cx="230183" cy="151889"/>
        </a:xfrm>
      </xdr:grpSpPr>
      <xdr:sp macro="" textlink="">
        <xdr:nvSpPr>
          <xdr:cNvPr id="49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42</xdr:row>
      <xdr:rowOff>17860</xdr:rowOff>
    </xdr:from>
    <xdr:to>
      <xdr:col>25</xdr:col>
      <xdr:colOff>114300</xdr:colOff>
      <xdr:row>42</xdr:row>
      <xdr:rowOff>160735</xdr:rowOff>
    </xdr:to>
    <xdr:sp macro="" textlink="">
      <xdr:nvSpPr>
        <xdr:cNvPr id="573"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42</xdr:row>
      <xdr:rowOff>17859</xdr:rowOff>
    </xdr:from>
    <xdr:to>
      <xdr:col>28</xdr:col>
      <xdr:colOff>114299</xdr:colOff>
      <xdr:row>42</xdr:row>
      <xdr:rowOff>160779</xdr:rowOff>
    </xdr:to>
    <xdr:grpSp>
      <xdr:nvGrpSpPr>
        <xdr:cNvPr id="574" name="グループ化 5"/>
        <xdr:cNvGrpSpPr>
          <a:grpSpLocks/>
        </xdr:cNvGrpSpPr>
      </xdr:nvGrpSpPr>
      <xdr:grpSpPr bwMode="auto">
        <a:xfrm>
          <a:off x="3857625" y="6367859"/>
          <a:ext cx="238124" cy="142920"/>
          <a:chOff x="1589434" y="2124548"/>
          <a:chExt cx="227237" cy="151889"/>
        </a:xfrm>
      </xdr:grpSpPr>
      <xdr:sp macro="" textlink="">
        <xdr:nvSpPr>
          <xdr:cNvPr id="57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42</xdr:row>
      <xdr:rowOff>17860</xdr:rowOff>
    </xdr:from>
    <xdr:to>
      <xdr:col>26</xdr:col>
      <xdr:colOff>114300</xdr:colOff>
      <xdr:row>42</xdr:row>
      <xdr:rowOff>160735</xdr:rowOff>
    </xdr:to>
    <xdr:sp macro="" textlink="">
      <xdr:nvSpPr>
        <xdr:cNvPr id="578"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42</xdr:row>
      <xdr:rowOff>17860</xdr:rowOff>
    </xdr:from>
    <xdr:to>
      <xdr:col>29</xdr:col>
      <xdr:colOff>114300</xdr:colOff>
      <xdr:row>42</xdr:row>
      <xdr:rowOff>160735</xdr:rowOff>
    </xdr:to>
    <xdr:sp macro="" textlink="">
      <xdr:nvSpPr>
        <xdr:cNvPr id="579"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42</xdr:row>
      <xdr:rowOff>17860</xdr:rowOff>
    </xdr:from>
    <xdr:to>
      <xdr:col>32</xdr:col>
      <xdr:colOff>124325</xdr:colOff>
      <xdr:row>42</xdr:row>
      <xdr:rowOff>160735</xdr:rowOff>
    </xdr:to>
    <xdr:sp macro="" textlink="">
      <xdr:nvSpPr>
        <xdr:cNvPr id="580" name="Rectangle 3351"/>
        <xdr:cNvSpPr>
          <a:spLocks noChangeArrowheads="1"/>
        </xdr:cNvSpPr>
      </xdr:nvSpPr>
      <xdr:spPr bwMode="auto">
        <a:xfrm>
          <a:off x="4172074"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42</xdr:row>
      <xdr:rowOff>17860</xdr:rowOff>
    </xdr:from>
    <xdr:to>
      <xdr:col>35</xdr:col>
      <xdr:colOff>114300</xdr:colOff>
      <xdr:row>42</xdr:row>
      <xdr:rowOff>160735</xdr:rowOff>
    </xdr:to>
    <xdr:sp macro="" textlink="">
      <xdr:nvSpPr>
        <xdr:cNvPr id="581"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42</xdr:row>
      <xdr:rowOff>17860</xdr:rowOff>
    </xdr:from>
    <xdr:to>
      <xdr:col>36</xdr:col>
      <xdr:colOff>124325</xdr:colOff>
      <xdr:row>42</xdr:row>
      <xdr:rowOff>160735</xdr:rowOff>
    </xdr:to>
    <xdr:sp macro="" textlink="">
      <xdr:nvSpPr>
        <xdr:cNvPr id="582" name="Rectangle 3351"/>
        <xdr:cNvSpPr>
          <a:spLocks noChangeArrowheads="1"/>
        </xdr:cNvSpPr>
      </xdr:nvSpPr>
      <xdr:spPr bwMode="auto">
        <a:xfrm>
          <a:off x="4673390"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42</xdr:row>
      <xdr:rowOff>17859</xdr:rowOff>
    </xdr:from>
    <xdr:to>
      <xdr:col>31</xdr:col>
      <xdr:colOff>114300</xdr:colOff>
      <xdr:row>42</xdr:row>
      <xdr:rowOff>160779</xdr:rowOff>
    </xdr:to>
    <xdr:grpSp>
      <xdr:nvGrpSpPr>
        <xdr:cNvPr id="583" name="グループ化 86"/>
        <xdr:cNvGrpSpPr>
          <a:grpSpLocks/>
        </xdr:cNvGrpSpPr>
      </xdr:nvGrpSpPr>
      <xdr:grpSpPr bwMode="auto">
        <a:xfrm>
          <a:off x="4257675" y="6367859"/>
          <a:ext cx="238125" cy="142920"/>
          <a:chOff x="1589434" y="2124548"/>
          <a:chExt cx="230183" cy="151889"/>
        </a:xfrm>
      </xdr:grpSpPr>
      <xdr:sp macro="" textlink="">
        <xdr:nvSpPr>
          <xdr:cNvPr id="58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42</xdr:row>
      <xdr:rowOff>17859</xdr:rowOff>
    </xdr:from>
    <xdr:to>
      <xdr:col>34</xdr:col>
      <xdr:colOff>114300</xdr:colOff>
      <xdr:row>42</xdr:row>
      <xdr:rowOff>160779</xdr:rowOff>
    </xdr:to>
    <xdr:grpSp>
      <xdr:nvGrpSpPr>
        <xdr:cNvPr id="587" name="グループ化 90"/>
        <xdr:cNvGrpSpPr>
          <a:grpSpLocks/>
        </xdr:cNvGrpSpPr>
      </xdr:nvGrpSpPr>
      <xdr:grpSpPr bwMode="auto">
        <a:xfrm>
          <a:off x="4657725" y="6367859"/>
          <a:ext cx="238125" cy="142920"/>
          <a:chOff x="1589434" y="2124548"/>
          <a:chExt cx="230183" cy="151889"/>
        </a:xfrm>
      </xdr:grpSpPr>
      <xdr:sp macro="" textlink="">
        <xdr:nvSpPr>
          <xdr:cNvPr id="58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41</xdr:row>
      <xdr:rowOff>17860</xdr:rowOff>
    </xdr:from>
    <xdr:to>
      <xdr:col>25</xdr:col>
      <xdr:colOff>114300</xdr:colOff>
      <xdr:row>41</xdr:row>
      <xdr:rowOff>160735</xdr:rowOff>
    </xdr:to>
    <xdr:sp macro="" textlink="">
      <xdr:nvSpPr>
        <xdr:cNvPr id="591"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41</xdr:row>
      <xdr:rowOff>17859</xdr:rowOff>
    </xdr:from>
    <xdr:to>
      <xdr:col>28</xdr:col>
      <xdr:colOff>114299</xdr:colOff>
      <xdr:row>41</xdr:row>
      <xdr:rowOff>160779</xdr:rowOff>
    </xdr:to>
    <xdr:grpSp>
      <xdr:nvGrpSpPr>
        <xdr:cNvPr id="592" name="グループ化 5"/>
        <xdr:cNvGrpSpPr>
          <a:grpSpLocks/>
        </xdr:cNvGrpSpPr>
      </xdr:nvGrpSpPr>
      <xdr:grpSpPr bwMode="auto">
        <a:xfrm>
          <a:off x="3857625" y="6196409"/>
          <a:ext cx="238124" cy="142920"/>
          <a:chOff x="1589434" y="2124548"/>
          <a:chExt cx="227237" cy="151889"/>
        </a:xfrm>
      </xdr:grpSpPr>
      <xdr:sp macro="" textlink="">
        <xdr:nvSpPr>
          <xdr:cNvPr id="59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41</xdr:row>
      <xdr:rowOff>17860</xdr:rowOff>
    </xdr:from>
    <xdr:to>
      <xdr:col>26</xdr:col>
      <xdr:colOff>114300</xdr:colOff>
      <xdr:row>41</xdr:row>
      <xdr:rowOff>160735</xdr:rowOff>
    </xdr:to>
    <xdr:sp macro="" textlink="">
      <xdr:nvSpPr>
        <xdr:cNvPr id="596"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41</xdr:row>
      <xdr:rowOff>17860</xdr:rowOff>
    </xdr:from>
    <xdr:to>
      <xdr:col>29</xdr:col>
      <xdr:colOff>114300</xdr:colOff>
      <xdr:row>41</xdr:row>
      <xdr:rowOff>160735</xdr:rowOff>
    </xdr:to>
    <xdr:sp macro="" textlink="">
      <xdr:nvSpPr>
        <xdr:cNvPr id="597"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41</xdr:row>
      <xdr:rowOff>17860</xdr:rowOff>
    </xdr:from>
    <xdr:to>
      <xdr:col>32</xdr:col>
      <xdr:colOff>124325</xdr:colOff>
      <xdr:row>41</xdr:row>
      <xdr:rowOff>160735</xdr:rowOff>
    </xdr:to>
    <xdr:sp macro="" textlink="">
      <xdr:nvSpPr>
        <xdr:cNvPr id="598" name="Rectangle 3351"/>
        <xdr:cNvSpPr>
          <a:spLocks noChangeArrowheads="1"/>
        </xdr:cNvSpPr>
      </xdr:nvSpPr>
      <xdr:spPr bwMode="auto">
        <a:xfrm>
          <a:off x="4172074"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41</xdr:row>
      <xdr:rowOff>17860</xdr:rowOff>
    </xdr:from>
    <xdr:to>
      <xdr:col>35</xdr:col>
      <xdr:colOff>114300</xdr:colOff>
      <xdr:row>41</xdr:row>
      <xdr:rowOff>160735</xdr:rowOff>
    </xdr:to>
    <xdr:sp macro="" textlink="">
      <xdr:nvSpPr>
        <xdr:cNvPr id="599"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41</xdr:row>
      <xdr:rowOff>17860</xdr:rowOff>
    </xdr:from>
    <xdr:to>
      <xdr:col>36</xdr:col>
      <xdr:colOff>124325</xdr:colOff>
      <xdr:row>41</xdr:row>
      <xdr:rowOff>160735</xdr:rowOff>
    </xdr:to>
    <xdr:sp macro="" textlink="">
      <xdr:nvSpPr>
        <xdr:cNvPr id="600" name="Rectangle 3351"/>
        <xdr:cNvSpPr>
          <a:spLocks noChangeArrowheads="1"/>
        </xdr:cNvSpPr>
      </xdr:nvSpPr>
      <xdr:spPr bwMode="auto">
        <a:xfrm>
          <a:off x="4673390"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41</xdr:row>
      <xdr:rowOff>17859</xdr:rowOff>
    </xdr:from>
    <xdr:to>
      <xdr:col>31</xdr:col>
      <xdr:colOff>114300</xdr:colOff>
      <xdr:row>41</xdr:row>
      <xdr:rowOff>160779</xdr:rowOff>
    </xdr:to>
    <xdr:grpSp>
      <xdr:nvGrpSpPr>
        <xdr:cNvPr id="601" name="グループ化 86"/>
        <xdr:cNvGrpSpPr>
          <a:grpSpLocks/>
        </xdr:cNvGrpSpPr>
      </xdr:nvGrpSpPr>
      <xdr:grpSpPr bwMode="auto">
        <a:xfrm>
          <a:off x="4257675" y="6196409"/>
          <a:ext cx="238125" cy="142920"/>
          <a:chOff x="1589434" y="2124548"/>
          <a:chExt cx="230183" cy="151889"/>
        </a:xfrm>
      </xdr:grpSpPr>
      <xdr:sp macro="" textlink="">
        <xdr:nvSpPr>
          <xdr:cNvPr id="60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41</xdr:row>
      <xdr:rowOff>17859</xdr:rowOff>
    </xdr:from>
    <xdr:to>
      <xdr:col>34</xdr:col>
      <xdr:colOff>114300</xdr:colOff>
      <xdr:row>41</xdr:row>
      <xdr:rowOff>160779</xdr:rowOff>
    </xdr:to>
    <xdr:grpSp>
      <xdr:nvGrpSpPr>
        <xdr:cNvPr id="605" name="グループ化 90"/>
        <xdr:cNvGrpSpPr>
          <a:grpSpLocks/>
        </xdr:cNvGrpSpPr>
      </xdr:nvGrpSpPr>
      <xdr:grpSpPr bwMode="auto">
        <a:xfrm>
          <a:off x="4657725" y="6196409"/>
          <a:ext cx="238125" cy="142920"/>
          <a:chOff x="1589434" y="2124548"/>
          <a:chExt cx="230183" cy="151889"/>
        </a:xfrm>
      </xdr:grpSpPr>
      <xdr:sp macro="" textlink="">
        <xdr:nvSpPr>
          <xdr:cNvPr id="60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40</xdr:row>
      <xdr:rowOff>17860</xdr:rowOff>
    </xdr:from>
    <xdr:to>
      <xdr:col>25</xdr:col>
      <xdr:colOff>114300</xdr:colOff>
      <xdr:row>40</xdr:row>
      <xdr:rowOff>160735</xdr:rowOff>
    </xdr:to>
    <xdr:sp macro="" textlink="">
      <xdr:nvSpPr>
        <xdr:cNvPr id="609"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40</xdr:row>
      <xdr:rowOff>17859</xdr:rowOff>
    </xdr:from>
    <xdr:to>
      <xdr:col>28</xdr:col>
      <xdr:colOff>114299</xdr:colOff>
      <xdr:row>40</xdr:row>
      <xdr:rowOff>160779</xdr:rowOff>
    </xdr:to>
    <xdr:grpSp>
      <xdr:nvGrpSpPr>
        <xdr:cNvPr id="610" name="グループ化 5"/>
        <xdr:cNvGrpSpPr>
          <a:grpSpLocks/>
        </xdr:cNvGrpSpPr>
      </xdr:nvGrpSpPr>
      <xdr:grpSpPr bwMode="auto">
        <a:xfrm>
          <a:off x="3857625" y="6024959"/>
          <a:ext cx="238124" cy="142920"/>
          <a:chOff x="1589434" y="2124548"/>
          <a:chExt cx="227237" cy="151889"/>
        </a:xfrm>
      </xdr:grpSpPr>
      <xdr:sp macro="" textlink="">
        <xdr:nvSpPr>
          <xdr:cNvPr id="61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40</xdr:row>
      <xdr:rowOff>17860</xdr:rowOff>
    </xdr:from>
    <xdr:to>
      <xdr:col>26</xdr:col>
      <xdr:colOff>114300</xdr:colOff>
      <xdr:row>40</xdr:row>
      <xdr:rowOff>160735</xdr:rowOff>
    </xdr:to>
    <xdr:sp macro="" textlink="">
      <xdr:nvSpPr>
        <xdr:cNvPr id="614"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40</xdr:row>
      <xdr:rowOff>17860</xdr:rowOff>
    </xdr:from>
    <xdr:to>
      <xdr:col>29</xdr:col>
      <xdr:colOff>114300</xdr:colOff>
      <xdr:row>40</xdr:row>
      <xdr:rowOff>160735</xdr:rowOff>
    </xdr:to>
    <xdr:sp macro="" textlink="">
      <xdr:nvSpPr>
        <xdr:cNvPr id="615"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40</xdr:row>
      <xdr:rowOff>17860</xdr:rowOff>
    </xdr:from>
    <xdr:to>
      <xdr:col>32</xdr:col>
      <xdr:colOff>124325</xdr:colOff>
      <xdr:row>40</xdr:row>
      <xdr:rowOff>160735</xdr:rowOff>
    </xdr:to>
    <xdr:sp macro="" textlink="">
      <xdr:nvSpPr>
        <xdr:cNvPr id="616" name="Rectangle 3351"/>
        <xdr:cNvSpPr>
          <a:spLocks noChangeArrowheads="1"/>
        </xdr:cNvSpPr>
      </xdr:nvSpPr>
      <xdr:spPr bwMode="auto">
        <a:xfrm>
          <a:off x="4172074"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40</xdr:row>
      <xdr:rowOff>17860</xdr:rowOff>
    </xdr:from>
    <xdr:to>
      <xdr:col>35</xdr:col>
      <xdr:colOff>114300</xdr:colOff>
      <xdr:row>40</xdr:row>
      <xdr:rowOff>160735</xdr:rowOff>
    </xdr:to>
    <xdr:sp macro="" textlink="">
      <xdr:nvSpPr>
        <xdr:cNvPr id="617"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40</xdr:row>
      <xdr:rowOff>17860</xdr:rowOff>
    </xdr:from>
    <xdr:to>
      <xdr:col>36</xdr:col>
      <xdr:colOff>124325</xdr:colOff>
      <xdr:row>40</xdr:row>
      <xdr:rowOff>160735</xdr:rowOff>
    </xdr:to>
    <xdr:sp macro="" textlink="">
      <xdr:nvSpPr>
        <xdr:cNvPr id="618" name="Rectangle 3351"/>
        <xdr:cNvSpPr>
          <a:spLocks noChangeArrowheads="1"/>
        </xdr:cNvSpPr>
      </xdr:nvSpPr>
      <xdr:spPr bwMode="auto">
        <a:xfrm>
          <a:off x="4673390"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40</xdr:row>
      <xdr:rowOff>17859</xdr:rowOff>
    </xdr:from>
    <xdr:to>
      <xdr:col>31</xdr:col>
      <xdr:colOff>114300</xdr:colOff>
      <xdr:row>40</xdr:row>
      <xdr:rowOff>160779</xdr:rowOff>
    </xdr:to>
    <xdr:grpSp>
      <xdr:nvGrpSpPr>
        <xdr:cNvPr id="619" name="グループ化 86"/>
        <xdr:cNvGrpSpPr>
          <a:grpSpLocks/>
        </xdr:cNvGrpSpPr>
      </xdr:nvGrpSpPr>
      <xdr:grpSpPr bwMode="auto">
        <a:xfrm>
          <a:off x="4257675" y="6024959"/>
          <a:ext cx="238125" cy="142920"/>
          <a:chOff x="1589434" y="2124548"/>
          <a:chExt cx="230183" cy="151889"/>
        </a:xfrm>
      </xdr:grpSpPr>
      <xdr:sp macro="" textlink="">
        <xdr:nvSpPr>
          <xdr:cNvPr id="62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40</xdr:row>
      <xdr:rowOff>17859</xdr:rowOff>
    </xdr:from>
    <xdr:to>
      <xdr:col>34</xdr:col>
      <xdr:colOff>114300</xdr:colOff>
      <xdr:row>40</xdr:row>
      <xdr:rowOff>160779</xdr:rowOff>
    </xdr:to>
    <xdr:grpSp>
      <xdr:nvGrpSpPr>
        <xdr:cNvPr id="623" name="グループ化 90"/>
        <xdr:cNvGrpSpPr>
          <a:grpSpLocks/>
        </xdr:cNvGrpSpPr>
      </xdr:nvGrpSpPr>
      <xdr:grpSpPr bwMode="auto">
        <a:xfrm>
          <a:off x="4657725" y="6024959"/>
          <a:ext cx="238125" cy="142920"/>
          <a:chOff x="1589434" y="2124548"/>
          <a:chExt cx="230183" cy="151889"/>
        </a:xfrm>
      </xdr:grpSpPr>
      <xdr:sp macro="" textlink="">
        <xdr:nvSpPr>
          <xdr:cNvPr id="62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17</xdr:row>
      <xdr:rowOff>53578</xdr:rowOff>
    </xdr:from>
    <xdr:to>
      <xdr:col>6</xdr:col>
      <xdr:colOff>11907</xdr:colOff>
      <xdr:row>18</xdr:row>
      <xdr:rowOff>119063</xdr:rowOff>
    </xdr:to>
    <xdr:grpSp>
      <xdr:nvGrpSpPr>
        <xdr:cNvPr id="15" name="グループ化 14"/>
        <xdr:cNvGrpSpPr/>
      </xdr:nvGrpSpPr>
      <xdr:grpSpPr>
        <a:xfrm>
          <a:off x="860028" y="2301478"/>
          <a:ext cx="167879" cy="173435"/>
          <a:chOff x="791766" y="2280047"/>
          <a:chExt cx="136922" cy="172641"/>
        </a:xfrm>
      </xdr:grpSpPr>
      <xdr:cxnSp macro="">
        <xdr:nvCxnSpPr>
          <xdr:cNvPr id="9" name="直線矢印コネクタ 8"/>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13" name="直線コネクタ 12"/>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26</xdr:col>
      <xdr:colOff>8084</xdr:colOff>
      <xdr:row>27</xdr:row>
      <xdr:rowOff>20304</xdr:rowOff>
    </xdr:from>
    <xdr:to>
      <xdr:col>26</xdr:col>
      <xdr:colOff>117513</xdr:colOff>
      <xdr:row>27</xdr:row>
      <xdr:rowOff>163189</xdr:rowOff>
    </xdr:to>
    <xdr:sp macro="" textlink="">
      <xdr:nvSpPr>
        <xdr:cNvPr id="650" name="Rectangle 3351"/>
        <xdr:cNvSpPr>
          <a:spLocks noChangeArrowheads="1"/>
        </xdr:cNvSpPr>
      </xdr:nvSpPr>
      <xdr:spPr bwMode="auto">
        <a:xfrm>
          <a:off x="3422045"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27</xdr:row>
      <xdr:rowOff>20304</xdr:rowOff>
    </xdr:from>
    <xdr:to>
      <xdr:col>27</xdr:col>
      <xdr:colOff>118812</xdr:colOff>
      <xdr:row>27</xdr:row>
      <xdr:rowOff>163189</xdr:rowOff>
    </xdr:to>
    <xdr:sp macro="" textlink="">
      <xdr:nvSpPr>
        <xdr:cNvPr id="651" name="Rectangle 3351"/>
        <xdr:cNvSpPr>
          <a:spLocks noChangeArrowheads="1"/>
        </xdr:cNvSpPr>
      </xdr:nvSpPr>
      <xdr:spPr bwMode="auto">
        <a:xfrm>
          <a:off x="3548672"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27</xdr:row>
      <xdr:rowOff>24063</xdr:rowOff>
    </xdr:from>
    <xdr:to>
      <xdr:col>30</xdr:col>
      <xdr:colOff>118807</xdr:colOff>
      <xdr:row>27</xdr:row>
      <xdr:rowOff>166938</xdr:rowOff>
    </xdr:to>
    <xdr:sp macro="" textlink="">
      <xdr:nvSpPr>
        <xdr:cNvPr id="652" name="Rectangle 3351"/>
        <xdr:cNvSpPr>
          <a:spLocks noChangeArrowheads="1"/>
        </xdr:cNvSpPr>
      </xdr:nvSpPr>
      <xdr:spPr bwMode="auto">
        <a:xfrm>
          <a:off x="3919783"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27</xdr:row>
      <xdr:rowOff>24063</xdr:rowOff>
    </xdr:from>
    <xdr:to>
      <xdr:col>29</xdr:col>
      <xdr:colOff>113799</xdr:colOff>
      <xdr:row>27</xdr:row>
      <xdr:rowOff>166938</xdr:rowOff>
    </xdr:to>
    <xdr:sp macro="" textlink="">
      <xdr:nvSpPr>
        <xdr:cNvPr id="653" name="Rectangle 3351"/>
        <xdr:cNvSpPr>
          <a:spLocks noChangeArrowheads="1"/>
        </xdr:cNvSpPr>
      </xdr:nvSpPr>
      <xdr:spPr bwMode="auto">
        <a:xfrm>
          <a:off x="3789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27</xdr:row>
      <xdr:rowOff>24063</xdr:rowOff>
    </xdr:from>
    <xdr:to>
      <xdr:col>31</xdr:col>
      <xdr:colOff>118812</xdr:colOff>
      <xdr:row>27</xdr:row>
      <xdr:rowOff>166938</xdr:rowOff>
    </xdr:to>
    <xdr:sp macro="" textlink="">
      <xdr:nvSpPr>
        <xdr:cNvPr id="654" name="Rectangle 3351"/>
        <xdr:cNvSpPr>
          <a:spLocks noChangeArrowheads="1"/>
        </xdr:cNvSpPr>
      </xdr:nvSpPr>
      <xdr:spPr bwMode="auto">
        <a:xfrm>
          <a:off x="4045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27</xdr:row>
      <xdr:rowOff>24063</xdr:rowOff>
    </xdr:from>
    <xdr:to>
      <xdr:col>32</xdr:col>
      <xdr:colOff>123825</xdr:colOff>
      <xdr:row>27</xdr:row>
      <xdr:rowOff>166938</xdr:rowOff>
    </xdr:to>
    <xdr:sp macro="" textlink="">
      <xdr:nvSpPr>
        <xdr:cNvPr id="655" name="Rectangle 3351"/>
        <xdr:cNvSpPr>
          <a:spLocks noChangeArrowheads="1"/>
        </xdr:cNvSpPr>
      </xdr:nvSpPr>
      <xdr:spPr bwMode="auto">
        <a:xfrm>
          <a:off x="4175459"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27</xdr:row>
      <xdr:rowOff>24063</xdr:rowOff>
    </xdr:from>
    <xdr:to>
      <xdr:col>33</xdr:col>
      <xdr:colOff>123825</xdr:colOff>
      <xdr:row>27</xdr:row>
      <xdr:rowOff>166938</xdr:rowOff>
    </xdr:to>
    <xdr:sp macro="" textlink="">
      <xdr:nvSpPr>
        <xdr:cNvPr id="656" name="Rectangle 3351"/>
        <xdr:cNvSpPr>
          <a:spLocks noChangeArrowheads="1"/>
        </xdr:cNvSpPr>
      </xdr:nvSpPr>
      <xdr:spPr bwMode="auto">
        <a:xfrm>
          <a:off x="4300788"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27</xdr:row>
      <xdr:rowOff>24063</xdr:rowOff>
    </xdr:from>
    <xdr:to>
      <xdr:col>34</xdr:col>
      <xdr:colOff>123825</xdr:colOff>
      <xdr:row>27</xdr:row>
      <xdr:rowOff>166938</xdr:rowOff>
    </xdr:to>
    <xdr:sp macro="" textlink="">
      <xdr:nvSpPr>
        <xdr:cNvPr id="657" name="Rectangle 3351"/>
        <xdr:cNvSpPr>
          <a:spLocks noChangeArrowheads="1"/>
        </xdr:cNvSpPr>
      </xdr:nvSpPr>
      <xdr:spPr bwMode="auto">
        <a:xfrm>
          <a:off x="4426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27</xdr:row>
      <xdr:rowOff>24063</xdr:rowOff>
    </xdr:from>
    <xdr:to>
      <xdr:col>35</xdr:col>
      <xdr:colOff>123825</xdr:colOff>
      <xdr:row>27</xdr:row>
      <xdr:rowOff>166938</xdr:rowOff>
    </xdr:to>
    <xdr:sp macro="" textlink="">
      <xdr:nvSpPr>
        <xdr:cNvPr id="658" name="Rectangle 3351"/>
        <xdr:cNvSpPr>
          <a:spLocks noChangeArrowheads="1"/>
        </xdr:cNvSpPr>
      </xdr:nvSpPr>
      <xdr:spPr bwMode="auto">
        <a:xfrm>
          <a:off x="4551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27</xdr:row>
      <xdr:rowOff>24063</xdr:rowOff>
    </xdr:from>
    <xdr:to>
      <xdr:col>36</xdr:col>
      <xdr:colOff>123825</xdr:colOff>
      <xdr:row>27</xdr:row>
      <xdr:rowOff>166938</xdr:rowOff>
    </xdr:to>
    <xdr:sp macro="" textlink="">
      <xdr:nvSpPr>
        <xdr:cNvPr id="659" name="Rectangle 3351"/>
        <xdr:cNvSpPr>
          <a:spLocks noChangeArrowheads="1"/>
        </xdr:cNvSpPr>
      </xdr:nvSpPr>
      <xdr:spPr bwMode="auto">
        <a:xfrm>
          <a:off x="4676775"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31</xdr:row>
      <xdr:rowOff>19049</xdr:rowOff>
    </xdr:from>
    <xdr:to>
      <xdr:col>25</xdr:col>
      <xdr:colOff>118812</xdr:colOff>
      <xdr:row>31</xdr:row>
      <xdr:rowOff>164129</xdr:rowOff>
    </xdr:to>
    <xdr:sp macro="" textlink="">
      <xdr:nvSpPr>
        <xdr:cNvPr id="660" name="Rectangle 3351"/>
        <xdr:cNvSpPr>
          <a:spLocks noChangeArrowheads="1"/>
        </xdr:cNvSpPr>
      </xdr:nvSpPr>
      <xdr:spPr bwMode="auto">
        <a:xfrm>
          <a:off x="3293144" y="443062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31</xdr:row>
      <xdr:rowOff>20304</xdr:rowOff>
    </xdr:from>
    <xdr:to>
      <xdr:col>26</xdr:col>
      <xdr:colOff>117513</xdr:colOff>
      <xdr:row>31</xdr:row>
      <xdr:rowOff>163189</xdr:rowOff>
    </xdr:to>
    <xdr:sp macro="" textlink="">
      <xdr:nvSpPr>
        <xdr:cNvPr id="661" name="Rectangle 3351"/>
        <xdr:cNvSpPr>
          <a:spLocks noChangeArrowheads="1"/>
        </xdr:cNvSpPr>
      </xdr:nvSpPr>
      <xdr:spPr bwMode="auto">
        <a:xfrm>
          <a:off x="3422045"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31</xdr:row>
      <xdr:rowOff>20304</xdr:rowOff>
    </xdr:from>
    <xdr:to>
      <xdr:col>27</xdr:col>
      <xdr:colOff>118812</xdr:colOff>
      <xdr:row>31</xdr:row>
      <xdr:rowOff>163189</xdr:rowOff>
    </xdr:to>
    <xdr:sp macro="" textlink="">
      <xdr:nvSpPr>
        <xdr:cNvPr id="662" name="Rectangle 3351"/>
        <xdr:cNvSpPr>
          <a:spLocks noChangeArrowheads="1"/>
        </xdr:cNvSpPr>
      </xdr:nvSpPr>
      <xdr:spPr bwMode="auto">
        <a:xfrm>
          <a:off x="3548672"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31</xdr:row>
      <xdr:rowOff>24063</xdr:rowOff>
    </xdr:from>
    <xdr:to>
      <xdr:col>30</xdr:col>
      <xdr:colOff>118807</xdr:colOff>
      <xdr:row>31</xdr:row>
      <xdr:rowOff>166938</xdr:rowOff>
    </xdr:to>
    <xdr:sp macro="" textlink="">
      <xdr:nvSpPr>
        <xdr:cNvPr id="663" name="Rectangle 3351"/>
        <xdr:cNvSpPr>
          <a:spLocks noChangeArrowheads="1"/>
        </xdr:cNvSpPr>
      </xdr:nvSpPr>
      <xdr:spPr bwMode="auto">
        <a:xfrm>
          <a:off x="3919783"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31</xdr:row>
      <xdr:rowOff>24063</xdr:rowOff>
    </xdr:from>
    <xdr:to>
      <xdr:col>29</xdr:col>
      <xdr:colOff>113799</xdr:colOff>
      <xdr:row>31</xdr:row>
      <xdr:rowOff>166938</xdr:rowOff>
    </xdr:to>
    <xdr:sp macro="" textlink="">
      <xdr:nvSpPr>
        <xdr:cNvPr id="664" name="Rectangle 3351"/>
        <xdr:cNvSpPr>
          <a:spLocks noChangeArrowheads="1"/>
        </xdr:cNvSpPr>
      </xdr:nvSpPr>
      <xdr:spPr bwMode="auto">
        <a:xfrm>
          <a:off x="3789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31</xdr:row>
      <xdr:rowOff>24063</xdr:rowOff>
    </xdr:from>
    <xdr:to>
      <xdr:col>31</xdr:col>
      <xdr:colOff>118812</xdr:colOff>
      <xdr:row>31</xdr:row>
      <xdr:rowOff>166938</xdr:rowOff>
    </xdr:to>
    <xdr:sp macro="" textlink="">
      <xdr:nvSpPr>
        <xdr:cNvPr id="665" name="Rectangle 3351"/>
        <xdr:cNvSpPr>
          <a:spLocks noChangeArrowheads="1"/>
        </xdr:cNvSpPr>
      </xdr:nvSpPr>
      <xdr:spPr bwMode="auto">
        <a:xfrm>
          <a:off x="4045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31</xdr:row>
      <xdr:rowOff>24063</xdr:rowOff>
    </xdr:from>
    <xdr:to>
      <xdr:col>32</xdr:col>
      <xdr:colOff>123825</xdr:colOff>
      <xdr:row>31</xdr:row>
      <xdr:rowOff>166938</xdr:rowOff>
    </xdr:to>
    <xdr:sp macro="" textlink="">
      <xdr:nvSpPr>
        <xdr:cNvPr id="666" name="Rectangle 3351"/>
        <xdr:cNvSpPr>
          <a:spLocks noChangeArrowheads="1"/>
        </xdr:cNvSpPr>
      </xdr:nvSpPr>
      <xdr:spPr bwMode="auto">
        <a:xfrm>
          <a:off x="4175459"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31</xdr:row>
      <xdr:rowOff>24063</xdr:rowOff>
    </xdr:from>
    <xdr:to>
      <xdr:col>33</xdr:col>
      <xdr:colOff>123825</xdr:colOff>
      <xdr:row>31</xdr:row>
      <xdr:rowOff>166938</xdr:rowOff>
    </xdr:to>
    <xdr:sp macro="" textlink="">
      <xdr:nvSpPr>
        <xdr:cNvPr id="667" name="Rectangle 3351"/>
        <xdr:cNvSpPr>
          <a:spLocks noChangeArrowheads="1"/>
        </xdr:cNvSpPr>
      </xdr:nvSpPr>
      <xdr:spPr bwMode="auto">
        <a:xfrm>
          <a:off x="4300788"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31</xdr:row>
      <xdr:rowOff>24063</xdr:rowOff>
    </xdr:from>
    <xdr:to>
      <xdr:col>34</xdr:col>
      <xdr:colOff>123825</xdr:colOff>
      <xdr:row>31</xdr:row>
      <xdr:rowOff>166938</xdr:rowOff>
    </xdr:to>
    <xdr:sp macro="" textlink="">
      <xdr:nvSpPr>
        <xdr:cNvPr id="668" name="Rectangle 3351"/>
        <xdr:cNvSpPr>
          <a:spLocks noChangeArrowheads="1"/>
        </xdr:cNvSpPr>
      </xdr:nvSpPr>
      <xdr:spPr bwMode="auto">
        <a:xfrm>
          <a:off x="4426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31</xdr:row>
      <xdr:rowOff>24063</xdr:rowOff>
    </xdr:from>
    <xdr:to>
      <xdr:col>35</xdr:col>
      <xdr:colOff>123825</xdr:colOff>
      <xdr:row>31</xdr:row>
      <xdr:rowOff>166938</xdr:rowOff>
    </xdr:to>
    <xdr:sp macro="" textlink="">
      <xdr:nvSpPr>
        <xdr:cNvPr id="669" name="Rectangle 3351"/>
        <xdr:cNvSpPr>
          <a:spLocks noChangeArrowheads="1"/>
        </xdr:cNvSpPr>
      </xdr:nvSpPr>
      <xdr:spPr bwMode="auto">
        <a:xfrm>
          <a:off x="4551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31</xdr:row>
      <xdr:rowOff>24063</xdr:rowOff>
    </xdr:from>
    <xdr:to>
      <xdr:col>36</xdr:col>
      <xdr:colOff>123825</xdr:colOff>
      <xdr:row>31</xdr:row>
      <xdr:rowOff>166938</xdr:rowOff>
    </xdr:to>
    <xdr:sp macro="" textlink="">
      <xdr:nvSpPr>
        <xdr:cNvPr id="670" name="Rectangle 3351"/>
        <xdr:cNvSpPr>
          <a:spLocks noChangeArrowheads="1"/>
        </xdr:cNvSpPr>
      </xdr:nvSpPr>
      <xdr:spPr bwMode="auto">
        <a:xfrm>
          <a:off x="4676775"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35</xdr:row>
      <xdr:rowOff>19049</xdr:rowOff>
    </xdr:from>
    <xdr:to>
      <xdr:col>25</xdr:col>
      <xdr:colOff>118812</xdr:colOff>
      <xdr:row>35</xdr:row>
      <xdr:rowOff>164129</xdr:rowOff>
    </xdr:to>
    <xdr:sp macro="" textlink="">
      <xdr:nvSpPr>
        <xdr:cNvPr id="671" name="Rectangle 3351"/>
        <xdr:cNvSpPr>
          <a:spLocks noChangeArrowheads="1"/>
        </xdr:cNvSpPr>
      </xdr:nvSpPr>
      <xdr:spPr bwMode="auto">
        <a:xfrm>
          <a:off x="3293144" y="511241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35</xdr:row>
      <xdr:rowOff>20304</xdr:rowOff>
    </xdr:from>
    <xdr:to>
      <xdr:col>26</xdr:col>
      <xdr:colOff>117513</xdr:colOff>
      <xdr:row>35</xdr:row>
      <xdr:rowOff>163189</xdr:rowOff>
    </xdr:to>
    <xdr:sp macro="" textlink="">
      <xdr:nvSpPr>
        <xdr:cNvPr id="672" name="Rectangle 3351"/>
        <xdr:cNvSpPr>
          <a:spLocks noChangeArrowheads="1"/>
        </xdr:cNvSpPr>
      </xdr:nvSpPr>
      <xdr:spPr bwMode="auto">
        <a:xfrm>
          <a:off x="3422045"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35</xdr:row>
      <xdr:rowOff>20304</xdr:rowOff>
    </xdr:from>
    <xdr:to>
      <xdr:col>27</xdr:col>
      <xdr:colOff>118812</xdr:colOff>
      <xdr:row>35</xdr:row>
      <xdr:rowOff>163189</xdr:rowOff>
    </xdr:to>
    <xdr:sp macro="" textlink="">
      <xdr:nvSpPr>
        <xdr:cNvPr id="673" name="Rectangle 3351"/>
        <xdr:cNvSpPr>
          <a:spLocks noChangeArrowheads="1"/>
        </xdr:cNvSpPr>
      </xdr:nvSpPr>
      <xdr:spPr bwMode="auto">
        <a:xfrm>
          <a:off x="3548672"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35</xdr:row>
      <xdr:rowOff>24063</xdr:rowOff>
    </xdr:from>
    <xdr:to>
      <xdr:col>30</xdr:col>
      <xdr:colOff>118807</xdr:colOff>
      <xdr:row>35</xdr:row>
      <xdr:rowOff>166938</xdr:rowOff>
    </xdr:to>
    <xdr:sp macro="" textlink="">
      <xdr:nvSpPr>
        <xdr:cNvPr id="674" name="Rectangle 3351"/>
        <xdr:cNvSpPr>
          <a:spLocks noChangeArrowheads="1"/>
        </xdr:cNvSpPr>
      </xdr:nvSpPr>
      <xdr:spPr bwMode="auto">
        <a:xfrm>
          <a:off x="3919783"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35</xdr:row>
      <xdr:rowOff>24063</xdr:rowOff>
    </xdr:from>
    <xdr:to>
      <xdr:col>29</xdr:col>
      <xdr:colOff>113799</xdr:colOff>
      <xdr:row>35</xdr:row>
      <xdr:rowOff>166938</xdr:rowOff>
    </xdr:to>
    <xdr:sp macro="" textlink="">
      <xdr:nvSpPr>
        <xdr:cNvPr id="675" name="Rectangle 3351"/>
        <xdr:cNvSpPr>
          <a:spLocks noChangeArrowheads="1"/>
        </xdr:cNvSpPr>
      </xdr:nvSpPr>
      <xdr:spPr bwMode="auto">
        <a:xfrm>
          <a:off x="3789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35</xdr:row>
      <xdr:rowOff>24063</xdr:rowOff>
    </xdr:from>
    <xdr:to>
      <xdr:col>31</xdr:col>
      <xdr:colOff>118812</xdr:colOff>
      <xdr:row>35</xdr:row>
      <xdr:rowOff>166938</xdr:rowOff>
    </xdr:to>
    <xdr:sp macro="" textlink="">
      <xdr:nvSpPr>
        <xdr:cNvPr id="676" name="Rectangle 3351"/>
        <xdr:cNvSpPr>
          <a:spLocks noChangeArrowheads="1"/>
        </xdr:cNvSpPr>
      </xdr:nvSpPr>
      <xdr:spPr bwMode="auto">
        <a:xfrm>
          <a:off x="4045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35</xdr:row>
      <xdr:rowOff>24063</xdr:rowOff>
    </xdr:from>
    <xdr:to>
      <xdr:col>32</xdr:col>
      <xdr:colOff>123825</xdr:colOff>
      <xdr:row>35</xdr:row>
      <xdr:rowOff>166938</xdr:rowOff>
    </xdr:to>
    <xdr:sp macro="" textlink="">
      <xdr:nvSpPr>
        <xdr:cNvPr id="677" name="Rectangle 3351"/>
        <xdr:cNvSpPr>
          <a:spLocks noChangeArrowheads="1"/>
        </xdr:cNvSpPr>
      </xdr:nvSpPr>
      <xdr:spPr bwMode="auto">
        <a:xfrm>
          <a:off x="4175459"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35</xdr:row>
      <xdr:rowOff>24063</xdr:rowOff>
    </xdr:from>
    <xdr:to>
      <xdr:col>33</xdr:col>
      <xdr:colOff>123825</xdr:colOff>
      <xdr:row>35</xdr:row>
      <xdr:rowOff>166938</xdr:rowOff>
    </xdr:to>
    <xdr:sp macro="" textlink="">
      <xdr:nvSpPr>
        <xdr:cNvPr id="678" name="Rectangle 3351"/>
        <xdr:cNvSpPr>
          <a:spLocks noChangeArrowheads="1"/>
        </xdr:cNvSpPr>
      </xdr:nvSpPr>
      <xdr:spPr bwMode="auto">
        <a:xfrm>
          <a:off x="4300788"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35</xdr:row>
      <xdr:rowOff>24063</xdr:rowOff>
    </xdr:from>
    <xdr:to>
      <xdr:col>34</xdr:col>
      <xdr:colOff>123825</xdr:colOff>
      <xdr:row>35</xdr:row>
      <xdr:rowOff>166938</xdr:rowOff>
    </xdr:to>
    <xdr:sp macro="" textlink="">
      <xdr:nvSpPr>
        <xdr:cNvPr id="679" name="Rectangle 3351"/>
        <xdr:cNvSpPr>
          <a:spLocks noChangeArrowheads="1"/>
        </xdr:cNvSpPr>
      </xdr:nvSpPr>
      <xdr:spPr bwMode="auto">
        <a:xfrm>
          <a:off x="4426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35</xdr:row>
      <xdr:rowOff>24063</xdr:rowOff>
    </xdr:from>
    <xdr:to>
      <xdr:col>35</xdr:col>
      <xdr:colOff>123825</xdr:colOff>
      <xdr:row>35</xdr:row>
      <xdr:rowOff>166938</xdr:rowOff>
    </xdr:to>
    <xdr:sp macro="" textlink="">
      <xdr:nvSpPr>
        <xdr:cNvPr id="680" name="Rectangle 3351"/>
        <xdr:cNvSpPr>
          <a:spLocks noChangeArrowheads="1"/>
        </xdr:cNvSpPr>
      </xdr:nvSpPr>
      <xdr:spPr bwMode="auto">
        <a:xfrm>
          <a:off x="4551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35</xdr:row>
      <xdr:rowOff>24063</xdr:rowOff>
    </xdr:from>
    <xdr:to>
      <xdr:col>36</xdr:col>
      <xdr:colOff>123825</xdr:colOff>
      <xdr:row>35</xdr:row>
      <xdr:rowOff>166938</xdr:rowOff>
    </xdr:to>
    <xdr:sp macro="" textlink="">
      <xdr:nvSpPr>
        <xdr:cNvPr id="681" name="Rectangle 3351"/>
        <xdr:cNvSpPr>
          <a:spLocks noChangeArrowheads="1"/>
        </xdr:cNvSpPr>
      </xdr:nvSpPr>
      <xdr:spPr bwMode="auto">
        <a:xfrm>
          <a:off x="4676775"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39</xdr:row>
      <xdr:rowOff>19049</xdr:rowOff>
    </xdr:from>
    <xdr:to>
      <xdr:col>25</xdr:col>
      <xdr:colOff>118812</xdr:colOff>
      <xdr:row>39</xdr:row>
      <xdr:rowOff>164129</xdr:rowOff>
    </xdr:to>
    <xdr:sp macro="" textlink="">
      <xdr:nvSpPr>
        <xdr:cNvPr id="682" name="Rectangle 3351"/>
        <xdr:cNvSpPr>
          <a:spLocks noChangeArrowheads="1"/>
        </xdr:cNvSpPr>
      </xdr:nvSpPr>
      <xdr:spPr bwMode="auto">
        <a:xfrm>
          <a:off x="3293144" y="579420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39</xdr:row>
      <xdr:rowOff>20304</xdr:rowOff>
    </xdr:from>
    <xdr:to>
      <xdr:col>26</xdr:col>
      <xdr:colOff>117513</xdr:colOff>
      <xdr:row>39</xdr:row>
      <xdr:rowOff>163189</xdr:rowOff>
    </xdr:to>
    <xdr:sp macro="" textlink="">
      <xdr:nvSpPr>
        <xdr:cNvPr id="683" name="Rectangle 3351"/>
        <xdr:cNvSpPr>
          <a:spLocks noChangeArrowheads="1"/>
        </xdr:cNvSpPr>
      </xdr:nvSpPr>
      <xdr:spPr bwMode="auto">
        <a:xfrm>
          <a:off x="3422045"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39</xdr:row>
      <xdr:rowOff>20304</xdr:rowOff>
    </xdr:from>
    <xdr:to>
      <xdr:col>27</xdr:col>
      <xdr:colOff>118812</xdr:colOff>
      <xdr:row>39</xdr:row>
      <xdr:rowOff>163189</xdr:rowOff>
    </xdr:to>
    <xdr:sp macro="" textlink="">
      <xdr:nvSpPr>
        <xdr:cNvPr id="684" name="Rectangle 3351"/>
        <xdr:cNvSpPr>
          <a:spLocks noChangeArrowheads="1"/>
        </xdr:cNvSpPr>
      </xdr:nvSpPr>
      <xdr:spPr bwMode="auto">
        <a:xfrm>
          <a:off x="3548672"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39</xdr:row>
      <xdr:rowOff>24063</xdr:rowOff>
    </xdr:from>
    <xdr:to>
      <xdr:col>30</xdr:col>
      <xdr:colOff>118807</xdr:colOff>
      <xdr:row>39</xdr:row>
      <xdr:rowOff>166938</xdr:rowOff>
    </xdr:to>
    <xdr:sp macro="" textlink="">
      <xdr:nvSpPr>
        <xdr:cNvPr id="685" name="Rectangle 3351"/>
        <xdr:cNvSpPr>
          <a:spLocks noChangeArrowheads="1"/>
        </xdr:cNvSpPr>
      </xdr:nvSpPr>
      <xdr:spPr bwMode="auto">
        <a:xfrm>
          <a:off x="3919783"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39</xdr:row>
      <xdr:rowOff>24063</xdr:rowOff>
    </xdr:from>
    <xdr:to>
      <xdr:col>29</xdr:col>
      <xdr:colOff>113799</xdr:colOff>
      <xdr:row>39</xdr:row>
      <xdr:rowOff>166938</xdr:rowOff>
    </xdr:to>
    <xdr:sp macro="" textlink="">
      <xdr:nvSpPr>
        <xdr:cNvPr id="686" name="Rectangle 3351"/>
        <xdr:cNvSpPr>
          <a:spLocks noChangeArrowheads="1"/>
        </xdr:cNvSpPr>
      </xdr:nvSpPr>
      <xdr:spPr bwMode="auto">
        <a:xfrm>
          <a:off x="3789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39</xdr:row>
      <xdr:rowOff>24063</xdr:rowOff>
    </xdr:from>
    <xdr:to>
      <xdr:col>31</xdr:col>
      <xdr:colOff>118812</xdr:colOff>
      <xdr:row>39</xdr:row>
      <xdr:rowOff>166938</xdr:rowOff>
    </xdr:to>
    <xdr:sp macro="" textlink="">
      <xdr:nvSpPr>
        <xdr:cNvPr id="687" name="Rectangle 3351"/>
        <xdr:cNvSpPr>
          <a:spLocks noChangeArrowheads="1"/>
        </xdr:cNvSpPr>
      </xdr:nvSpPr>
      <xdr:spPr bwMode="auto">
        <a:xfrm>
          <a:off x="4045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39</xdr:row>
      <xdr:rowOff>24063</xdr:rowOff>
    </xdr:from>
    <xdr:to>
      <xdr:col>32</xdr:col>
      <xdr:colOff>123825</xdr:colOff>
      <xdr:row>39</xdr:row>
      <xdr:rowOff>166938</xdr:rowOff>
    </xdr:to>
    <xdr:sp macro="" textlink="">
      <xdr:nvSpPr>
        <xdr:cNvPr id="688" name="Rectangle 3351"/>
        <xdr:cNvSpPr>
          <a:spLocks noChangeArrowheads="1"/>
        </xdr:cNvSpPr>
      </xdr:nvSpPr>
      <xdr:spPr bwMode="auto">
        <a:xfrm>
          <a:off x="4175459"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39</xdr:row>
      <xdr:rowOff>24063</xdr:rowOff>
    </xdr:from>
    <xdr:to>
      <xdr:col>33</xdr:col>
      <xdr:colOff>123825</xdr:colOff>
      <xdr:row>39</xdr:row>
      <xdr:rowOff>166938</xdr:rowOff>
    </xdr:to>
    <xdr:sp macro="" textlink="">
      <xdr:nvSpPr>
        <xdr:cNvPr id="689" name="Rectangle 3351"/>
        <xdr:cNvSpPr>
          <a:spLocks noChangeArrowheads="1"/>
        </xdr:cNvSpPr>
      </xdr:nvSpPr>
      <xdr:spPr bwMode="auto">
        <a:xfrm>
          <a:off x="4300788"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39</xdr:row>
      <xdr:rowOff>24063</xdr:rowOff>
    </xdr:from>
    <xdr:to>
      <xdr:col>34</xdr:col>
      <xdr:colOff>123825</xdr:colOff>
      <xdr:row>39</xdr:row>
      <xdr:rowOff>166938</xdr:rowOff>
    </xdr:to>
    <xdr:sp macro="" textlink="">
      <xdr:nvSpPr>
        <xdr:cNvPr id="690" name="Rectangle 3351"/>
        <xdr:cNvSpPr>
          <a:spLocks noChangeArrowheads="1"/>
        </xdr:cNvSpPr>
      </xdr:nvSpPr>
      <xdr:spPr bwMode="auto">
        <a:xfrm>
          <a:off x="4426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39</xdr:row>
      <xdr:rowOff>24063</xdr:rowOff>
    </xdr:from>
    <xdr:to>
      <xdr:col>35</xdr:col>
      <xdr:colOff>123825</xdr:colOff>
      <xdr:row>39</xdr:row>
      <xdr:rowOff>166938</xdr:rowOff>
    </xdr:to>
    <xdr:sp macro="" textlink="">
      <xdr:nvSpPr>
        <xdr:cNvPr id="691" name="Rectangle 3351"/>
        <xdr:cNvSpPr>
          <a:spLocks noChangeArrowheads="1"/>
        </xdr:cNvSpPr>
      </xdr:nvSpPr>
      <xdr:spPr bwMode="auto">
        <a:xfrm>
          <a:off x="4551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39</xdr:row>
      <xdr:rowOff>24063</xdr:rowOff>
    </xdr:from>
    <xdr:to>
      <xdr:col>36</xdr:col>
      <xdr:colOff>123825</xdr:colOff>
      <xdr:row>39</xdr:row>
      <xdr:rowOff>166938</xdr:rowOff>
    </xdr:to>
    <xdr:sp macro="" textlink="">
      <xdr:nvSpPr>
        <xdr:cNvPr id="692" name="Rectangle 3351"/>
        <xdr:cNvSpPr>
          <a:spLocks noChangeArrowheads="1"/>
        </xdr:cNvSpPr>
      </xdr:nvSpPr>
      <xdr:spPr bwMode="auto">
        <a:xfrm>
          <a:off x="4676775"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0</xdr:colOff>
      <xdr:row>19</xdr:row>
      <xdr:rowOff>101202</xdr:rowOff>
    </xdr:from>
    <xdr:to>
      <xdr:col>32</xdr:col>
      <xdr:colOff>77390</xdr:colOff>
      <xdr:row>21</xdr:row>
      <xdr:rowOff>83343</xdr:rowOff>
    </xdr:to>
    <xdr:grpSp>
      <xdr:nvGrpSpPr>
        <xdr:cNvPr id="501318" name="グループ化 501317"/>
        <xdr:cNvGrpSpPr/>
      </xdr:nvGrpSpPr>
      <xdr:grpSpPr>
        <a:xfrm>
          <a:off x="4381500" y="2584052"/>
          <a:ext cx="210740" cy="286941"/>
          <a:chOff x="5518548" y="1535906"/>
          <a:chExt cx="202406" cy="291703"/>
        </a:xfrm>
      </xdr:grpSpPr>
      <xdr:sp macro="" textlink="">
        <xdr:nvSpPr>
          <xdr:cNvPr id="16" name="テキスト ボックス 15"/>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18" name="直線コネクタ 17"/>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37</xdr:col>
      <xdr:colOff>35718</xdr:colOff>
      <xdr:row>51</xdr:row>
      <xdr:rowOff>17860</xdr:rowOff>
    </xdr:from>
    <xdr:to>
      <xdr:col>37</xdr:col>
      <xdr:colOff>143718</xdr:colOff>
      <xdr:row>52</xdr:row>
      <xdr:rowOff>75010</xdr:rowOff>
    </xdr:to>
    <xdr:sp macro="" textlink="">
      <xdr:nvSpPr>
        <xdr:cNvPr id="720" name="Rectangle 3351"/>
        <xdr:cNvSpPr>
          <a:spLocks noChangeArrowheads="1"/>
        </xdr:cNvSpPr>
      </xdr:nvSpPr>
      <xdr:spPr bwMode="auto">
        <a:xfrm>
          <a:off x="4833937" y="7084219"/>
          <a:ext cx="10800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18</xdr:row>
      <xdr:rowOff>10026</xdr:rowOff>
    </xdr:from>
    <xdr:to>
      <xdr:col>12</xdr:col>
      <xdr:colOff>70184</xdr:colOff>
      <xdr:row>18</xdr:row>
      <xdr:rowOff>115303</xdr:rowOff>
    </xdr:to>
    <xdr:sp macro="" textlink="">
      <xdr:nvSpPr>
        <xdr:cNvPr id="2" name="正方形/長方形 1"/>
        <xdr:cNvSpPr/>
      </xdr:nvSpPr>
      <xdr:spPr bwMode="auto">
        <a:xfrm>
          <a:off x="1624263"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18</xdr:row>
      <xdr:rowOff>10027</xdr:rowOff>
    </xdr:from>
    <xdr:to>
      <xdr:col>18</xdr:col>
      <xdr:colOff>65169</xdr:colOff>
      <xdr:row>18</xdr:row>
      <xdr:rowOff>115304</xdr:rowOff>
    </xdr:to>
    <xdr:sp macro="" textlink="">
      <xdr:nvSpPr>
        <xdr:cNvPr id="526" name="正方形/長方形 525"/>
        <xdr:cNvSpPr/>
      </xdr:nvSpPr>
      <xdr:spPr bwMode="auto">
        <a:xfrm>
          <a:off x="2371222" y="2331119"/>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85223</xdr:colOff>
      <xdr:row>18</xdr:row>
      <xdr:rowOff>10026</xdr:rowOff>
    </xdr:from>
    <xdr:to>
      <xdr:col>23</xdr:col>
      <xdr:colOff>165433</xdr:colOff>
      <xdr:row>18</xdr:row>
      <xdr:rowOff>115303</xdr:rowOff>
    </xdr:to>
    <xdr:sp macro="" textlink="">
      <xdr:nvSpPr>
        <xdr:cNvPr id="527" name="正方形/長方形 526"/>
        <xdr:cNvSpPr/>
      </xdr:nvSpPr>
      <xdr:spPr bwMode="auto">
        <a:xfrm>
          <a:off x="3128210"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115301</xdr:colOff>
      <xdr:row>18</xdr:row>
      <xdr:rowOff>10026</xdr:rowOff>
    </xdr:from>
    <xdr:to>
      <xdr:col>32</xdr:col>
      <xdr:colOff>70182</xdr:colOff>
      <xdr:row>18</xdr:row>
      <xdr:rowOff>115303</xdr:rowOff>
    </xdr:to>
    <xdr:sp macro="" textlink="">
      <xdr:nvSpPr>
        <xdr:cNvPr id="528" name="正方形/長方形 527"/>
        <xdr:cNvSpPr/>
      </xdr:nvSpPr>
      <xdr:spPr bwMode="auto">
        <a:xfrm>
          <a:off x="4155906"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130340</xdr:colOff>
      <xdr:row>43</xdr:row>
      <xdr:rowOff>10027</xdr:rowOff>
    </xdr:from>
    <xdr:to>
      <xdr:col>23</xdr:col>
      <xdr:colOff>56185</xdr:colOff>
      <xdr:row>43</xdr:row>
      <xdr:rowOff>100027</xdr:rowOff>
    </xdr:to>
    <xdr:sp macro="" textlink="">
      <xdr:nvSpPr>
        <xdr:cNvPr id="529" name="正方形/長方形 528"/>
        <xdr:cNvSpPr/>
      </xdr:nvSpPr>
      <xdr:spPr bwMode="auto">
        <a:xfrm>
          <a:off x="303797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135355</xdr:colOff>
      <xdr:row>43</xdr:row>
      <xdr:rowOff>10027</xdr:rowOff>
    </xdr:from>
    <xdr:to>
      <xdr:col>24</xdr:col>
      <xdr:colOff>6055</xdr:colOff>
      <xdr:row>43</xdr:row>
      <xdr:rowOff>100027</xdr:rowOff>
    </xdr:to>
    <xdr:sp macro="" textlink="">
      <xdr:nvSpPr>
        <xdr:cNvPr id="531" name="正方形/長方形 530"/>
        <xdr:cNvSpPr/>
      </xdr:nvSpPr>
      <xdr:spPr bwMode="auto">
        <a:xfrm>
          <a:off x="317834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100261</xdr:colOff>
      <xdr:row>43</xdr:row>
      <xdr:rowOff>10027</xdr:rowOff>
    </xdr:from>
    <xdr:to>
      <xdr:col>26</xdr:col>
      <xdr:colOff>36132</xdr:colOff>
      <xdr:row>43</xdr:row>
      <xdr:rowOff>100027</xdr:rowOff>
    </xdr:to>
    <xdr:sp macro="" textlink="">
      <xdr:nvSpPr>
        <xdr:cNvPr id="532" name="正方形/長方形 531"/>
        <xdr:cNvSpPr/>
      </xdr:nvSpPr>
      <xdr:spPr bwMode="auto">
        <a:xfrm>
          <a:off x="3388893"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45</xdr:col>
      <xdr:colOff>125015</xdr:colOff>
      <xdr:row>23</xdr:row>
      <xdr:rowOff>0</xdr:rowOff>
    </xdr:from>
    <xdr:to>
      <xdr:col>46</xdr:col>
      <xdr:colOff>148829</xdr:colOff>
      <xdr:row>39</xdr:row>
      <xdr:rowOff>154781</xdr:rowOff>
    </xdr:to>
    <xdr:sp macro="" textlink="">
      <xdr:nvSpPr>
        <xdr:cNvPr id="533" name="右中かっこ 532"/>
        <xdr:cNvSpPr/>
      </xdr:nvSpPr>
      <xdr:spPr bwMode="auto">
        <a:xfrm>
          <a:off x="8256984" y="3077766"/>
          <a:ext cx="148829" cy="291703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46</xdr:col>
      <xdr:colOff>95250</xdr:colOff>
      <xdr:row>30</xdr:row>
      <xdr:rowOff>130969</xdr:rowOff>
    </xdr:from>
    <xdr:to>
      <xdr:col>53</xdr:col>
      <xdr:colOff>5953</xdr:colOff>
      <xdr:row>32</xdr:row>
      <xdr:rowOff>113111</xdr:rowOff>
    </xdr:to>
    <xdr:sp macro="" textlink="">
      <xdr:nvSpPr>
        <xdr:cNvPr id="534" name="テキスト ボックス 533"/>
        <xdr:cNvSpPr txBox="1"/>
      </xdr:nvSpPr>
      <xdr:spPr>
        <a:xfrm>
          <a:off x="8352234" y="4417219"/>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40</xdr:col>
      <xdr:colOff>41672</xdr:colOff>
      <xdr:row>11</xdr:row>
      <xdr:rowOff>71437</xdr:rowOff>
    </xdr:from>
    <xdr:to>
      <xdr:col>44</xdr:col>
      <xdr:colOff>23813</xdr:colOff>
      <xdr:row>12</xdr:row>
      <xdr:rowOff>184546</xdr:rowOff>
    </xdr:to>
    <xdr:sp macro="" textlink="">
      <xdr:nvSpPr>
        <xdr:cNvPr id="536" name="テキスト ボックス 535"/>
        <xdr:cNvSpPr txBox="1"/>
      </xdr:nvSpPr>
      <xdr:spPr>
        <a:xfrm>
          <a:off x="5720953" y="1327546"/>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42</xdr:col>
      <xdr:colOff>506016</xdr:colOff>
      <xdr:row>13</xdr:row>
      <xdr:rowOff>107156</xdr:rowOff>
    </xdr:from>
    <xdr:to>
      <xdr:col>43</xdr:col>
      <xdr:colOff>17861</xdr:colOff>
      <xdr:row>21</xdr:row>
      <xdr:rowOff>53578</xdr:rowOff>
    </xdr:to>
    <xdr:sp macro="" textlink="">
      <xdr:nvSpPr>
        <xdr:cNvPr id="537" name="右中かっこ 536"/>
        <xdr:cNvSpPr/>
      </xdr:nvSpPr>
      <xdr:spPr bwMode="auto">
        <a:xfrm>
          <a:off x="7161610" y="1803797"/>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42</xdr:col>
      <xdr:colOff>583406</xdr:colOff>
      <xdr:row>16</xdr:row>
      <xdr:rowOff>83344</xdr:rowOff>
    </xdr:from>
    <xdr:to>
      <xdr:col>45</xdr:col>
      <xdr:colOff>107156</xdr:colOff>
      <xdr:row>18</xdr:row>
      <xdr:rowOff>119063</xdr:rowOff>
    </xdr:to>
    <xdr:sp macro="" textlink="">
      <xdr:nvSpPr>
        <xdr:cNvPr id="538" name="テキスト ボックス 537"/>
        <xdr:cNvSpPr txBox="1"/>
      </xdr:nvSpPr>
      <xdr:spPr>
        <a:xfrm>
          <a:off x="7239000" y="2202657"/>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下の４つの欄も同じ</a:t>
          </a:r>
        </a:p>
      </xdr:txBody>
    </xdr:sp>
    <xdr:clientData/>
  </xdr:twoCellAnchor>
  <xdr:oneCellAnchor>
    <xdr:from>
      <xdr:col>12</xdr:col>
      <xdr:colOff>88900</xdr:colOff>
      <xdr:row>14</xdr:row>
      <xdr:rowOff>69850</xdr:rowOff>
    </xdr:from>
    <xdr:ext cx="2502031" cy="1092671"/>
    <xdr:sp macro="" textlink="">
      <xdr:nvSpPr>
        <xdr:cNvPr id="539" name="正方形/長方形 538"/>
        <xdr:cNvSpPr/>
      </xdr:nvSpPr>
      <xdr:spPr>
        <a:xfrm>
          <a:off x="1905000" y="1930400"/>
          <a:ext cx="2502031" cy="1092671"/>
        </a:xfrm>
        <a:prstGeom prst="rect">
          <a:avLst/>
        </a:prstGeom>
        <a:noFill/>
      </xdr:spPr>
      <xdr:txBody>
        <a:bodyPr wrap="none" lIns="91440" tIns="45720" rIns="91440" bIns="45720">
          <a:spAutoFit/>
        </a:bodyPr>
        <a:lstStyle/>
        <a:p>
          <a:pPr algn="ctr"/>
          <a:r>
            <a:rPr lang="ja-JP" altLang="en-US" sz="60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217714</xdr:colOff>
      <xdr:row>3</xdr:row>
      <xdr:rowOff>0</xdr:rowOff>
    </xdr:to>
    <xdr:cxnSp macro="">
      <xdr:nvCxnSpPr>
        <xdr:cNvPr id="7" name="直線コネクタ 6"/>
        <xdr:cNvCxnSpPr/>
      </xdr:nvCxnSpPr>
      <xdr:spPr bwMode="auto">
        <a:xfrm flipH="1">
          <a:off x="264277" y="551089"/>
          <a:ext cx="472954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72164</xdr:colOff>
      <xdr:row>2</xdr:row>
      <xdr:rowOff>2093</xdr:rowOff>
    </xdr:from>
    <xdr:to>
      <xdr:col>21</xdr:col>
      <xdr:colOff>51288</xdr:colOff>
      <xdr:row>12</xdr:row>
      <xdr:rowOff>760</xdr:rowOff>
    </xdr:to>
    <xdr:grpSp>
      <xdr:nvGrpSpPr>
        <xdr:cNvPr id="62" name="グループ化 61"/>
        <xdr:cNvGrpSpPr/>
      </xdr:nvGrpSpPr>
      <xdr:grpSpPr>
        <a:xfrm>
          <a:off x="72164" y="265862"/>
          <a:ext cx="7408624" cy="1258898"/>
          <a:chOff x="73739" y="265339"/>
          <a:chExt cx="7376172" cy="1123350"/>
        </a:xfrm>
      </xdr:grpSpPr>
      <xdr:grpSp>
        <xdr:nvGrpSpPr>
          <xdr:cNvPr id="4" name="グループ化 3"/>
          <xdr:cNvGrpSpPr/>
        </xdr:nvGrpSpPr>
        <xdr:grpSpPr>
          <a:xfrm>
            <a:off x="4993821" y="265339"/>
            <a:ext cx="2456090" cy="281573"/>
            <a:chOff x="5084715" y="605222"/>
            <a:chExt cx="2462014" cy="206310"/>
          </a:xfrm>
        </xdr:grpSpPr>
        <xdr:cxnSp macro="">
          <xdr:nvCxnSpPr>
            <xdr:cNvPr id="13" name="直線コネクタ 12"/>
            <xdr:cNvCxnSpPr/>
          </xdr:nvCxnSpPr>
          <xdr:spPr bwMode="auto">
            <a:xfrm flipH="1">
              <a:off x="5200188" y="605222"/>
              <a:ext cx="215558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5" name="フリーフォーム 14"/>
            <xdr:cNvSpPr/>
          </xdr:nvSpPr>
          <xdr:spPr bwMode="auto">
            <a:xfrm flipH="1">
              <a:off x="7355772" y="605223"/>
              <a:ext cx="190957" cy="20630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6" name="フリーフォーム 15"/>
            <xdr:cNvSpPr/>
          </xdr:nvSpPr>
          <xdr:spPr bwMode="auto">
            <a:xfrm>
              <a:off x="5084715" y="605223"/>
              <a:ext cx="136664" cy="18545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6" name="直線コネクタ 5"/>
          <xdr:cNvCxnSpPr>
            <a:stCxn id="11" idx="2"/>
            <a:endCxn id="15" idx="2"/>
          </xdr:cNvCxnSpPr>
        </xdr:nvCxnSpPr>
        <xdr:spPr bwMode="auto">
          <a:xfrm flipV="1">
            <a:off x="7448539" y="546910"/>
            <a:ext cx="0" cy="6869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4839" y="644190"/>
            <a:ext cx="0" cy="57823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73739" y="518454"/>
            <a:ext cx="227240" cy="20647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5652</xdr:colOff>
      <xdr:row>13</xdr:row>
      <xdr:rowOff>0</xdr:rowOff>
    </xdr:from>
    <xdr:to>
      <xdr:col>21</xdr:col>
      <xdr:colOff>51288</xdr:colOff>
      <xdr:row>28</xdr:row>
      <xdr:rowOff>0</xdr:rowOff>
    </xdr:to>
    <xdr:sp macro="" textlink="">
      <xdr:nvSpPr>
        <xdr:cNvPr id="32" name="角丸四角形 31"/>
        <xdr:cNvSpPr/>
      </xdr:nvSpPr>
      <xdr:spPr bwMode="auto">
        <a:xfrm>
          <a:off x="78921" y="1787769"/>
          <a:ext cx="7401867" cy="3165231"/>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28</xdr:row>
      <xdr:rowOff>115660</xdr:rowOff>
    </xdr:from>
    <xdr:to>
      <xdr:col>22</xdr:col>
      <xdr:colOff>0</xdr:colOff>
      <xdr:row>63</xdr:row>
      <xdr:rowOff>0</xdr:rowOff>
    </xdr:to>
    <xdr:sp macro="" textlink="">
      <xdr:nvSpPr>
        <xdr:cNvPr id="33" name="角丸四角形 32"/>
        <xdr:cNvSpPr/>
      </xdr:nvSpPr>
      <xdr:spPr bwMode="auto">
        <a:xfrm>
          <a:off x="77560" y="4708071"/>
          <a:ext cx="7372351" cy="6599465"/>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53</xdr:row>
      <xdr:rowOff>0</xdr:rowOff>
    </xdr:from>
    <xdr:to>
      <xdr:col>22</xdr:col>
      <xdr:colOff>0</xdr:colOff>
      <xdr:row>53</xdr:row>
      <xdr:rowOff>0</xdr:rowOff>
    </xdr:to>
    <xdr:cxnSp macro="">
      <xdr:nvCxnSpPr>
        <xdr:cNvPr id="50" name="直線コネクタ 49"/>
        <xdr:cNvCxnSpPr/>
      </xdr:nvCxnSpPr>
      <xdr:spPr bwMode="auto">
        <a:xfrm>
          <a:off x="74839" y="8960304"/>
          <a:ext cx="737507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25</xdr:col>
      <xdr:colOff>74840</xdr:colOff>
      <xdr:row>19</xdr:row>
      <xdr:rowOff>240742</xdr:rowOff>
    </xdr:from>
    <xdr:to>
      <xdr:col>27</xdr:col>
      <xdr:colOff>538660</xdr:colOff>
      <xdr:row>22</xdr:row>
      <xdr:rowOff>186314</xdr:rowOff>
    </xdr:to>
    <xdr:sp macro="" textlink="">
      <xdr:nvSpPr>
        <xdr:cNvPr id="52" name="テキスト ボックス 51"/>
        <xdr:cNvSpPr txBox="1"/>
      </xdr:nvSpPr>
      <xdr:spPr>
        <a:xfrm>
          <a:off x="7899994" y="254139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25</xdr:col>
      <xdr:colOff>54103</xdr:colOff>
      <xdr:row>23</xdr:row>
      <xdr:rowOff>127763</xdr:rowOff>
    </xdr:from>
    <xdr:to>
      <xdr:col>28</xdr:col>
      <xdr:colOff>36635</xdr:colOff>
      <xdr:row>27</xdr:row>
      <xdr:rowOff>53305</xdr:rowOff>
    </xdr:to>
    <xdr:pic>
      <xdr:nvPicPr>
        <xdr:cNvPr id="53" name="図 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9257" y="3292994"/>
          <a:ext cx="1960801" cy="1244389"/>
        </a:xfrm>
        <a:prstGeom prst="rect">
          <a:avLst/>
        </a:prstGeom>
      </xdr:spPr>
    </xdr:pic>
    <xdr:clientData/>
  </xdr:twoCellAnchor>
  <xdr:oneCellAnchor>
    <xdr:from>
      <xdr:col>8</xdr:col>
      <xdr:colOff>124558</xdr:colOff>
      <xdr:row>30</xdr:row>
      <xdr:rowOff>0</xdr:rowOff>
    </xdr:from>
    <xdr:ext cx="2270237" cy="992579"/>
    <xdr:sp macro="" textlink="">
      <xdr:nvSpPr>
        <xdr:cNvPr id="19" name="正方形/長方形 18"/>
        <xdr:cNvSpPr/>
      </xdr:nvSpPr>
      <xdr:spPr>
        <a:xfrm>
          <a:off x="3004039" y="486507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5</xdr:row>
          <xdr:rowOff>38100</xdr:rowOff>
        </xdr:from>
        <xdr:to>
          <xdr:col>6</xdr:col>
          <xdr:colOff>28575</xdr:colOff>
          <xdr:row>5</xdr:row>
          <xdr:rowOff>247650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xdr:row>
          <xdr:rowOff>38100</xdr:rowOff>
        </xdr:from>
        <xdr:to>
          <xdr:col>6</xdr:col>
          <xdr:colOff>28575</xdr:colOff>
          <xdr:row>6</xdr:row>
          <xdr:rowOff>247650</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xdr:row>
          <xdr:rowOff>38100</xdr:rowOff>
        </xdr:from>
        <xdr:to>
          <xdr:col>6</xdr:col>
          <xdr:colOff>28575</xdr:colOff>
          <xdr:row>7</xdr:row>
          <xdr:rowOff>247650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38100</xdr:rowOff>
        </xdr:from>
        <xdr:to>
          <xdr:col>6</xdr:col>
          <xdr:colOff>28575</xdr:colOff>
          <xdr:row>8</xdr:row>
          <xdr:rowOff>247650</xdr:rowOff>
        </xdr:to>
        <xdr:sp macro="" textlink="">
          <xdr:nvSpPr>
            <xdr:cNvPr id="128008" name="Check Box 8" hidden="1">
              <a:extLst>
                <a:ext uri="{63B3BB69-23CF-44E3-9099-C40C66FF867C}">
                  <a14:compatExt spid="_x0000_s1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38100</xdr:rowOff>
        </xdr:from>
        <xdr:to>
          <xdr:col>6</xdr:col>
          <xdr:colOff>28575</xdr:colOff>
          <xdr:row>9</xdr:row>
          <xdr:rowOff>247650</xdr:rowOff>
        </xdr:to>
        <xdr:sp macro="" textlink="">
          <xdr:nvSpPr>
            <xdr:cNvPr id="128009" name="Check Box 9" hidden="1">
              <a:extLst>
                <a:ext uri="{63B3BB69-23CF-44E3-9099-C40C66FF867C}">
                  <a14:compatExt spid="_x0000_s1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38100</xdr:rowOff>
        </xdr:from>
        <xdr:to>
          <xdr:col>6</xdr:col>
          <xdr:colOff>28575</xdr:colOff>
          <xdr:row>10</xdr:row>
          <xdr:rowOff>247650</xdr:rowOff>
        </xdr:to>
        <xdr:sp macro="" textlink="">
          <xdr:nvSpPr>
            <xdr:cNvPr id="128010" name="Check Box 10" hidden="1">
              <a:extLst>
                <a:ext uri="{63B3BB69-23CF-44E3-9099-C40C66FF867C}">
                  <a14:compatExt spid="_x0000_s1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38100</xdr:rowOff>
        </xdr:from>
        <xdr:to>
          <xdr:col>6</xdr:col>
          <xdr:colOff>28575</xdr:colOff>
          <xdr:row>11</xdr:row>
          <xdr:rowOff>247650</xdr:rowOff>
        </xdr:to>
        <xdr:sp macro="" textlink="">
          <xdr:nvSpPr>
            <xdr:cNvPr id="128011" name="Check Box 11" hidden="1">
              <a:extLst>
                <a:ext uri="{63B3BB69-23CF-44E3-9099-C40C66FF867C}">
                  <a14:compatExt spid="_x0000_s1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38100</xdr:rowOff>
        </xdr:from>
        <xdr:to>
          <xdr:col>6</xdr:col>
          <xdr:colOff>28575</xdr:colOff>
          <xdr:row>12</xdr:row>
          <xdr:rowOff>247650</xdr:rowOff>
        </xdr:to>
        <xdr:sp macro="" textlink="">
          <xdr:nvSpPr>
            <xdr:cNvPr id="128013" name="Check Box 13" hidden="1">
              <a:extLst>
                <a:ext uri="{63B3BB69-23CF-44E3-9099-C40C66FF867C}">
                  <a14:compatExt spid="_x0000_s1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6</xdr:col>
          <xdr:colOff>28575</xdr:colOff>
          <xdr:row>13</xdr:row>
          <xdr:rowOff>247650</xdr:rowOff>
        </xdr:to>
        <xdr:sp macro="" textlink="">
          <xdr:nvSpPr>
            <xdr:cNvPr id="128014" name="Check Box 14" hidden="1">
              <a:extLst>
                <a:ext uri="{63B3BB69-23CF-44E3-9099-C40C66FF867C}">
                  <a14:compatExt spid="_x0000_s1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16" name="Check Box 16" hidden="1">
              <a:extLst>
                <a:ext uri="{63B3BB69-23CF-44E3-9099-C40C66FF867C}">
                  <a14:compatExt spid="_x0000_s1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17" name="Check Box 17" hidden="1">
              <a:extLst>
                <a:ext uri="{63B3BB69-23CF-44E3-9099-C40C66FF867C}">
                  <a14:compatExt spid="_x0000_s1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18" name="Check Box 18" hidden="1">
              <a:extLst>
                <a:ext uri="{63B3BB69-23CF-44E3-9099-C40C66FF867C}">
                  <a14:compatExt spid="_x0000_s1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19" name="Check Box 19" hidden="1">
              <a:extLst>
                <a:ext uri="{63B3BB69-23CF-44E3-9099-C40C66FF867C}">
                  <a14:compatExt spid="_x0000_s1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20" name="Check Box 20" hidden="1">
              <a:extLst>
                <a:ext uri="{63B3BB69-23CF-44E3-9099-C40C66FF867C}">
                  <a14:compatExt spid="_x0000_s1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21" name="Check Box 21" hidden="1">
              <a:extLst>
                <a:ext uri="{63B3BB69-23CF-44E3-9099-C40C66FF867C}">
                  <a14:compatExt spid="_x0000_s1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22" name="Check Box 22" hidden="1">
              <a:extLst>
                <a:ext uri="{63B3BB69-23CF-44E3-9099-C40C66FF867C}">
                  <a14:compatExt spid="_x0000_s1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23" name="Check Box 23" hidden="1">
              <a:extLst>
                <a:ext uri="{63B3BB69-23CF-44E3-9099-C40C66FF867C}">
                  <a14:compatExt spid="_x0000_s1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24" name="Check Box 24" hidden="1">
              <a:extLst>
                <a:ext uri="{63B3BB69-23CF-44E3-9099-C40C66FF867C}">
                  <a14:compatExt spid="_x0000_s1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28" name="Check Box 28" hidden="1">
              <a:extLst>
                <a:ext uri="{63B3BB69-23CF-44E3-9099-C40C66FF867C}">
                  <a14:compatExt spid="_x0000_s1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29" name="Check Box 29" hidden="1">
              <a:extLst>
                <a:ext uri="{63B3BB69-23CF-44E3-9099-C40C66FF867C}">
                  <a14:compatExt spid="_x0000_s1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30" name="Check Box 30" hidden="1">
              <a:extLst>
                <a:ext uri="{63B3BB69-23CF-44E3-9099-C40C66FF867C}">
                  <a14:compatExt spid="_x0000_s1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31" name="Check Box 31" hidden="1">
              <a:extLst>
                <a:ext uri="{63B3BB69-23CF-44E3-9099-C40C66FF867C}">
                  <a14:compatExt spid="_x0000_s1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32" name="Check Box 32" hidden="1">
              <a:extLst>
                <a:ext uri="{63B3BB69-23CF-44E3-9099-C40C66FF867C}">
                  <a14:compatExt spid="_x0000_s1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33" name="Check Box 33" hidden="1">
              <a:extLst>
                <a:ext uri="{63B3BB69-23CF-44E3-9099-C40C66FF867C}">
                  <a14:compatExt spid="_x0000_s1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34" name="Check Box 34" hidden="1">
              <a:extLst>
                <a:ext uri="{63B3BB69-23CF-44E3-9099-C40C66FF867C}">
                  <a14:compatExt spid="_x0000_s1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35" name="Check Box 35" hidden="1">
              <a:extLst>
                <a:ext uri="{63B3BB69-23CF-44E3-9099-C40C66FF867C}">
                  <a14:compatExt spid="_x0000_s1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36" name="Check Box 36" hidden="1">
              <a:extLst>
                <a:ext uri="{63B3BB69-23CF-44E3-9099-C40C66FF867C}">
                  <a14:compatExt spid="_x0000_s1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37" name="Check Box 37" hidden="1">
              <a:extLst>
                <a:ext uri="{63B3BB69-23CF-44E3-9099-C40C66FF867C}">
                  <a14:compatExt spid="_x0000_s1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38" name="Check Box 38" hidden="1">
              <a:extLst>
                <a:ext uri="{63B3BB69-23CF-44E3-9099-C40C66FF867C}">
                  <a14:compatExt spid="_x0000_s1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39" name="Check Box 39" hidden="1">
              <a:extLst>
                <a:ext uri="{63B3BB69-23CF-44E3-9099-C40C66FF867C}">
                  <a14:compatExt spid="_x0000_s1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0" name="Check Box 40" hidden="1">
              <a:extLst>
                <a:ext uri="{63B3BB69-23CF-44E3-9099-C40C66FF867C}">
                  <a14:compatExt spid="_x0000_s1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41" name="Check Box 41" hidden="1">
              <a:extLst>
                <a:ext uri="{63B3BB69-23CF-44E3-9099-C40C66FF867C}">
                  <a14:compatExt spid="_x0000_s1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42" name="Check Box 42" hidden="1">
              <a:extLst>
                <a:ext uri="{63B3BB69-23CF-44E3-9099-C40C66FF867C}">
                  <a14:compatExt spid="_x0000_s1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43" name="Check Box 43" hidden="1">
              <a:extLst>
                <a:ext uri="{63B3BB69-23CF-44E3-9099-C40C66FF867C}">
                  <a14:compatExt spid="_x0000_s1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44" name="Check Box 44" hidden="1">
              <a:extLst>
                <a:ext uri="{63B3BB69-23CF-44E3-9099-C40C66FF867C}">
                  <a14:compatExt spid="_x0000_s1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45" name="Check Box 45" hidden="1">
              <a:extLst>
                <a:ext uri="{63B3BB69-23CF-44E3-9099-C40C66FF867C}">
                  <a14:compatExt spid="_x0000_s1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7" name="Check Box 47" hidden="1">
              <a:extLst>
                <a:ext uri="{63B3BB69-23CF-44E3-9099-C40C66FF867C}">
                  <a14:compatExt spid="_x0000_s1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152399</xdr:colOff>
      <xdr:row>21</xdr:row>
      <xdr:rowOff>219075</xdr:rowOff>
    </xdr:from>
    <xdr:ext cx="1762125" cy="314324"/>
    <xdr:sp macro="" textlink="">
      <xdr:nvSpPr>
        <xdr:cNvPr id="40" name="額縁 39">
          <a:hlinkClick xmlns:r="http://schemas.openxmlformats.org/officeDocument/2006/relationships" r:id="rId1"/>
        </xdr:cNvPr>
        <xdr:cNvSpPr/>
      </xdr:nvSpPr>
      <xdr:spPr bwMode="auto">
        <a:xfrm>
          <a:off x="6810374" y="5172075"/>
          <a:ext cx="1762125" cy="314324"/>
        </a:xfrm>
        <a:prstGeom prst="bevel">
          <a:avLst/>
        </a:prstGeom>
        <a:solidFill>
          <a:srgbClr val="CCEC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3333CC"/>
              </a:solidFill>
              <a:effectLst/>
              <a:latin typeface="+mn-lt"/>
              <a:ea typeface="+mn-ea"/>
              <a:cs typeface="+mn-cs"/>
            </a:rPr>
            <a:t>（入力シート）</a:t>
          </a:r>
          <a:r>
            <a:rPr kumimoji="1" lang="ja-JP" altLang="en-US" sz="1100" b="1">
              <a:solidFill>
                <a:srgbClr val="3333CC"/>
              </a:solidFill>
            </a:rPr>
            <a:t>マニュアルへ</a:t>
          </a:r>
          <a:endParaRPr kumimoji="1" lang="ja-JP" altLang="en-US" sz="1000">
            <a:solidFill>
              <a:srgbClr val="3333CC"/>
            </a:solidFill>
          </a:endParaRPr>
        </a:p>
      </xdr:txBody>
    </xdr:sp>
    <xdr:clientData/>
  </xdr:oneCellAnchor>
  <xdr:oneCellAnchor>
    <xdr:from>
      <xdr:col>12</xdr:col>
      <xdr:colOff>485777</xdr:colOff>
      <xdr:row>29</xdr:row>
      <xdr:rowOff>9527</xdr:rowOff>
    </xdr:from>
    <xdr:ext cx="814388" cy="330874"/>
    <xdr:sp macro="" textlink="">
      <xdr:nvSpPr>
        <xdr:cNvPr id="41" name="額縁 40">
          <a:hlinkClick xmlns:r="http://schemas.openxmlformats.org/officeDocument/2006/relationships" r:id="rId2"/>
        </xdr:cNvPr>
        <xdr:cNvSpPr/>
      </xdr:nvSpPr>
      <xdr:spPr bwMode="auto">
        <a:xfrm>
          <a:off x="5381627" y="607695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２表へ</a:t>
          </a:r>
          <a:endParaRPr kumimoji="1" lang="ja-JP" altLang="en-US" sz="1000">
            <a:solidFill>
              <a:srgbClr val="3333CC"/>
            </a:solidFill>
          </a:endParaRPr>
        </a:p>
      </xdr:txBody>
    </xdr:sp>
    <xdr:clientData/>
  </xdr:oneCellAnchor>
  <xdr:oneCellAnchor>
    <xdr:from>
      <xdr:col>12</xdr:col>
      <xdr:colOff>485777</xdr:colOff>
      <xdr:row>46</xdr:row>
      <xdr:rowOff>19052</xdr:rowOff>
    </xdr:from>
    <xdr:ext cx="814388" cy="330874"/>
    <xdr:sp macro="" textlink="">
      <xdr:nvSpPr>
        <xdr:cNvPr id="42" name="額縁 41">
          <a:hlinkClick xmlns:r="http://schemas.openxmlformats.org/officeDocument/2006/relationships" r:id="rId3"/>
        </xdr:cNvPr>
        <xdr:cNvSpPr/>
      </xdr:nvSpPr>
      <xdr:spPr bwMode="auto">
        <a:xfrm>
          <a:off x="5381627" y="67151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４表へ</a:t>
          </a:r>
          <a:endParaRPr kumimoji="1" lang="ja-JP" altLang="en-US" sz="1000">
            <a:solidFill>
              <a:srgbClr val="3333CC"/>
            </a:solidFill>
          </a:endParaRPr>
        </a:p>
      </xdr:txBody>
    </xdr:sp>
    <xdr:clientData/>
  </xdr:oneCellAnchor>
  <xdr:oneCellAnchor>
    <xdr:from>
      <xdr:col>12</xdr:col>
      <xdr:colOff>485777</xdr:colOff>
      <xdr:row>52</xdr:row>
      <xdr:rowOff>9527</xdr:rowOff>
    </xdr:from>
    <xdr:ext cx="814388" cy="330874"/>
    <xdr:sp macro="" textlink="">
      <xdr:nvSpPr>
        <xdr:cNvPr id="43" name="額縁 42">
          <a:hlinkClick xmlns:r="http://schemas.openxmlformats.org/officeDocument/2006/relationships" r:id="rId4"/>
        </xdr:cNvPr>
        <xdr:cNvSpPr/>
      </xdr:nvSpPr>
      <xdr:spPr bwMode="auto">
        <a:xfrm>
          <a:off x="5381627" y="71723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６表へ</a:t>
          </a:r>
          <a:endParaRPr kumimoji="1" lang="ja-JP" altLang="en-US" sz="1000">
            <a:solidFill>
              <a:srgbClr val="3333CC"/>
            </a:solidFill>
          </a:endParaRPr>
        </a:p>
      </xdr:txBody>
    </xdr:sp>
    <xdr:clientData/>
  </xdr:oneCellAnchor>
  <xdr:oneCellAnchor>
    <xdr:from>
      <xdr:col>12</xdr:col>
      <xdr:colOff>485777</xdr:colOff>
      <xdr:row>33</xdr:row>
      <xdr:rowOff>28577</xdr:rowOff>
    </xdr:from>
    <xdr:ext cx="814388" cy="330874"/>
    <xdr:sp macro="" textlink="">
      <xdr:nvSpPr>
        <xdr:cNvPr id="44" name="額縁 43">
          <a:hlinkClick xmlns:r="http://schemas.openxmlformats.org/officeDocument/2006/relationships" r:id="rId5"/>
        </xdr:cNvPr>
        <xdr:cNvSpPr/>
      </xdr:nvSpPr>
      <xdr:spPr bwMode="auto">
        <a:xfrm>
          <a:off x="5381627" y="765810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１５表へ</a:t>
          </a:r>
          <a:endParaRPr kumimoji="1" lang="ja-JP" altLang="en-US" sz="1000">
            <a:solidFill>
              <a:srgbClr val="3333CC"/>
            </a:solidFill>
          </a:endParaRPr>
        </a:p>
      </xdr:txBody>
    </xdr:sp>
    <xdr:clientData/>
  </xdr:oneCellAnchor>
  <xdr:oneCellAnchor>
    <xdr:from>
      <xdr:col>12</xdr:col>
      <xdr:colOff>485777</xdr:colOff>
      <xdr:row>37</xdr:row>
      <xdr:rowOff>2</xdr:rowOff>
    </xdr:from>
    <xdr:ext cx="814388" cy="330874"/>
    <xdr:sp macro="" textlink="">
      <xdr:nvSpPr>
        <xdr:cNvPr id="45" name="額縁 44">
          <a:hlinkClick xmlns:r="http://schemas.openxmlformats.org/officeDocument/2006/relationships" r:id="rId6"/>
        </xdr:cNvPr>
        <xdr:cNvSpPr/>
      </xdr:nvSpPr>
      <xdr:spPr bwMode="auto">
        <a:xfrm>
          <a:off x="5381627" y="8277227"/>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endParaRPr kumimoji="1" lang="ja-JP" altLang="en-US" sz="1000">
            <a:solidFill>
              <a:srgbClr val="3333CC"/>
            </a:solidFill>
          </a:endParaRPr>
        </a:p>
      </xdr:txBody>
    </xdr:sp>
    <xdr:clientData/>
  </xdr:oneCellAnchor>
  <xdr:oneCellAnchor>
    <xdr:from>
      <xdr:col>12</xdr:col>
      <xdr:colOff>485777</xdr:colOff>
      <xdr:row>43</xdr:row>
      <xdr:rowOff>2</xdr:rowOff>
    </xdr:from>
    <xdr:ext cx="814388" cy="330874"/>
    <xdr:sp macro="" textlink="">
      <xdr:nvSpPr>
        <xdr:cNvPr id="46" name="額縁 45">
          <a:hlinkClick xmlns:r="http://schemas.openxmlformats.org/officeDocument/2006/relationships" r:id="rId7"/>
        </xdr:cNvPr>
        <xdr:cNvSpPr/>
      </xdr:nvSpPr>
      <xdr:spPr bwMode="auto">
        <a:xfrm>
          <a:off x="5381627" y="93059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endParaRPr kumimoji="1" lang="ja-JP" altLang="en-US" sz="1000">
            <a:solidFill>
              <a:srgbClr val="3333CC"/>
            </a:solidFill>
          </a:endParaRPr>
        </a:p>
      </xdr:txBody>
    </xdr:sp>
    <xdr:clientData/>
  </xdr:oneCellAnchor>
  <xdr:oneCellAnchor>
    <xdr:from>
      <xdr:col>12</xdr:col>
      <xdr:colOff>485777</xdr:colOff>
      <xdr:row>49</xdr:row>
      <xdr:rowOff>19052</xdr:rowOff>
    </xdr:from>
    <xdr:ext cx="814388" cy="330874"/>
    <xdr:sp macro="" textlink="">
      <xdr:nvSpPr>
        <xdr:cNvPr id="48" name="額縁 47">
          <a:hlinkClick xmlns:r="http://schemas.openxmlformats.org/officeDocument/2006/relationships" r:id="rId8"/>
        </xdr:cNvPr>
        <xdr:cNvSpPr/>
      </xdr:nvSpPr>
      <xdr:spPr bwMode="auto">
        <a:xfrm>
          <a:off x="5381627" y="98012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４表の２へ</a:t>
          </a:r>
          <a:endParaRPr kumimoji="1" lang="ja-JP" altLang="en-US" sz="1000">
            <a:solidFill>
              <a:srgbClr val="3333CC"/>
            </a:solidFill>
          </a:endParaRPr>
        </a:p>
      </xdr:txBody>
    </xdr:sp>
    <xdr:clientData/>
  </xdr:oneCellAnchor>
  <xdr:oneCellAnchor>
    <xdr:from>
      <xdr:col>12</xdr:col>
      <xdr:colOff>485777</xdr:colOff>
      <xdr:row>59</xdr:row>
      <xdr:rowOff>2</xdr:rowOff>
    </xdr:from>
    <xdr:ext cx="814388" cy="330874"/>
    <xdr:sp macro="" textlink="">
      <xdr:nvSpPr>
        <xdr:cNvPr id="49" name="額縁 48">
          <a:hlinkClick xmlns:r="http://schemas.openxmlformats.org/officeDocument/2006/relationships" r:id="rId9"/>
        </xdr:cNvPr>
        <xdr:cNvSpPr/>
      </xdr:nvSpPr>
      <xdr:spPr bwMode="auto">
        <a:xfrm>
          <a:off x="5381627" y="102584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７表へ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13</xdr:col>
          <xdr:colOff>371475</xdr:colOff>
          <xdr:row>29</xdr:row>
          <xdr:rowOff>38100</xdr:rowOff>
        </xdr:from>
        <xdr:to>
          <xdr:col>14</xdr:col>
          <xdr:colOff>0</xdr:colOff>
          <xdr:row>30</xdr:row>
          <xdr:rowOff>123825</xdr:rowOff>
        </xdr:to>
        <xdr:sp macro="" textlink="">
          <xdr:nvSpPr>
            <xdr:cNvPr id="128058" name="Check Box 58" hidden="1">
              <a:extLst>
                <a:ext uri="{63B3BB69-23CF-44E3-9099-C40C66FF867C}">
                  <a14:compatExt spid="_x0000_s1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33</xdr:row>
          <xdr:rowOff>76200</xdr:rowOff>
        </xdr:from>
        <xdr:to>
          <xdr:col>14</xdr:col>
          <xdr:colOff>0</xdr:colOff>
          <xdr:row>34</xdr:row>
          <xdr:rowOff>152400</xdr:rowOff>
        </xdr:to>
        <xdr:sp macro="" textlink="">
          <xdr:nvSpPr>
            <xdr:cNvPr id="128059" name="Check Box 59" descr="済チェック" hidden="1">
              <a:extLst>
                <a:ext uri="{63B3BB69-23CF-44E3-9099-C40C66FF867C}">
                  <a14:compatExt spid="_x0000_s1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37</xdr:row>
          <xdr:rowOff>28575</xdr:rowOff>
        </xdr:from>
        <xdr:to>
          <xdr:col>14</xdr:col>
          <xdr:colOff>0</xdr:colOff>
          <xdr:row>38</xdr:row>
          <xdr:rowOff>114300</xdr:rowOff>
        </xdr:to>
        <xdr:sp macro="" textlink="">
          <xdr:nvSpPr>
            <xdr:cNvPr id="128060" name="Check Box 60" descr="済チェック" hidden="1">
              <a:extLst>
                <a:ext uri="{63B3BB69-23CF-44E3-9099-C40C66FF867C}">
                  <a14:compatExt spid="_x0000_s1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9527</xdr:colOff>
      <xdr:row>64</xdr:row>
      <xdr:rowOff>104777</xdr:rowOff>
    </xdr:from>
    <xdr:ext cx="814388" cy="276223"/>
    <xdr:sp macro="" textlink="">
      <xdr:nvSpPr>
        <xdr:cNvPr id="53" name="額縁 52">
          <a:hlinkClick xmlns:r="http://schemas.openxmlformats.org/officeDocument/2006/relationships" r:id="rId10"/>
        </xdr:cNvPr>
        <xdr:cNvSpPr/>
      </xdr:nvSpPr>
      <xdr:spPr bwMode="auto">
        <a:xfrm>
          <a:off x="4362452" y="110680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９表へ</a:t>
          </a:r>
          <a:endParaRPr kumimoji="1" lang="ja-JP" altLang="en-US" sz="1000">
            <a:solidFill>
              <a:srgbClr val="3333CC"/>
            </a:solidFill>
          </a:endParaRPr>
        </a:p>
      </xdr:txBody>
    </xdr:sp>
    <xdr:clientData/>
  </xdr:oneCellAnchor>
  <xdr:oneCellAnchor>
    <xdr:from>
      <xdr:col>11</xdr:col>
      <xdr:colOff>9527</xdr:colOff>
      <xdr:row>68</xdr:row>
      <xdr:rowOff>155577</xdr:rowOff>
    </xdr:from>
    <xdr:ext cx="814388" cy="276223"/>
    <xdr:sp macro="" textlink="">
      <xdr:nvSpPr>
        <xdr:cNvPr id="56" name="額縁 55">
          <a:hlinkClick xmlns:r="http://schemas.openxmlformats.org/officeDocument/2006/relationships" r:id="rId11"/>
        </xdr:cNvPr>
        <xdr:cNvSpPr/>
      </xdr:nvSpPr>
      <xdr:spPr bwMode="auto">
        <a:xfrm>
          <a:off x="4362452" y="1174750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900" b="1">
              <a:solidFill>
                <a:srgbClr val="3333CC"/>
              </a:solidFill>
            </a:rPr>
            <a:t>１１表付表</a:t>
          </a:r>
          <a:r>
            <a:rPr kumimoji="1" lang="en-US" altLang="ja-JP" sz="900" b="1">
              <a:solidFill>
                <a:srgbClr val="3333CC"/>
              </a:solidFill>
            </a:rPr>
            <a:t>1</a:t>
          </a:r>
          <a:r>
            <a:rPr kumimoji="1" lang="ja-JP" altLang="en-US" sz="900" b="1">
              <a:solidFill>
                <a:srgbClr val="3333CC"/>
              </a:solidFill>
            </a:rPr>
            <a:t>へ</a:t>
          </a:r>
          <a:endParaRPr kumimoji="1" lang="ja-JP" altLang="en-US" sz="700">
            <a:solidFill>
              <a:srgbClr val="3333CC"/>
            </a:solidFill>
          </a:endParaRPr>
        </a:p>
      </xdr:txBody>
    </xdr:sp>
    <xdr:clientData/>
  </xdr:oneCellAnchor>
  <xdr:oneCellAnchor>
    <xdr:from>
      <xdr:col>11</xdr:col>
      <xdr:colOff>9527</xdr:colOff>
      <xdr:row>66</xdr:row>
      <xdr:rowOff>158752</xdr:rowOff>
    </xdr:from>
    <xdr:ext cx="814388" cy="276223"/>
    <xdr:sp macro="" textlink="">
      <xdr:nvSpPr>
        <xdr:cNvPr id="57" name="額縁 56">
          <a:hlinkClick xmlns:r="http://schemas.openxmlformats.org/officeDocument/2006/relationships" r:id="rId12"/>
        </xdr:cNvPr>
        <xdr:cNvSpPr/>
      </xdr:nvSpPr>
      <xdr:spPr bwMode="auto">
        <a:xfrm>
          <a:off x="4362452" y="11407777"/>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１０表へ</a:t>
          </a:r>
          <a:endParaRPr kumimoji="1" lang="ja-JP" altLang="en-US" sz="1000">
            <a:solidFill>
              <a:srgbClr val="3333CC"/>
            </a:solidFill>
          </a:endParaRPr>
        </a:p>
      </xdr:txBody>
    </xdr:sp>
    <xdr:clientData/>
  </xdr:oneCellAnchor>
  <xdr:oneCellAnchor>
    <xdr:from>
      <xdr:col>11</xdr:col>
      <xdr:colOff>9527</xdr:colOff>
      <xdr:row>72</xdr:row>
      <xdr:rowOff>149227</xdr:rowOff>
    </xdr:from>
    <xdr:ext cx="814388" cy="276223"/>
    <xdr:sp macro="" textlink="">
      <xdr:nvSpPr>
        <xdr:cNvPr id="61" name="額縁 60">
          <a:hlinkClick xmlns:r="http://schemas.openxmlformats.org/officeDocument/2006/relationships" r:id="rId13"/>
        </xdr:cNvPr>
        <xdr:cNvSpPr/>
      </xdr:nvSpPr>
      <xdr:spPr bwMode="auto">
        <a:xfrm>
          <a:off x="4362452" y="124269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050" b="1">
              <a:solidFill>
                <a:srgbClr val="3333CC"/>
              </a:solidFill>
            </a:rPr>
            <a:t>１１の２表へ</a:t>
          </a:r>
          <a:endParaRPr kumimoji="1" lang="ja-JP" altLang="en-US" sz="900">
            <a:solidFill>
              <a:srgbClr val="3333CC"/>
            </a:solidFill>
          </a:endParaRPr>
        </a:p>
      </xdr:txBody>
    </xdr:sp>
    <xdr:clientData/>
  </xdr:oneCellAnchor>
  <xdr:oneCellAnchor>
    <xdr:from>
      <xdr:col>11</xdr:col>
      <xdr:colOff>9527</xdr:colOff>
      <xdr:row>70</xdr:row>
      <xdr:rowOff>152402</xdr:rowOff>
    </xdr:from>
    <xdr:ext cx="814388" cy="276223"/>
    <xdr:sp macro="" textlink="">
      <xdr:nvSpPr>
        <xdr:cNvPr id="62" name="額縁 61">
          <a:hlinkClick xmlns:r="http://schemas.openxmlformats.org/officeDocument/2006/relationships" r:id="rId14"/>
        </xdr:cNvPr>
        <xdr:cNvSpPr/>
      </xdr:nvSpPr>
      <xdr:spPr bwMode="auto">
        <a:xfrm>
          <a:off x="4362452" y="1208722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１１表へ</a:t>
          </a:r>
          <a:endParaRPr kumimoji="1" lang="ja-JP" altLang="en-US" sz="1000">
            <a:solidFill>
              <a:srgbClr val="3333CC"/>
            </a:solidFill>
          </a:endParaRPr>
        </a:p>
      </xdr:txBody>
    </xdr:sp>
    <xdr:clientData/>
  </xdr:oneCellAnchor>
  <xdr:oneCellAnchor>
    <xdr:from>
      <xdr:col>11</xdr:col>
      <xdr:colOff>9527</xdr:colOff>
      <xdr:row>74</xdr:row>
      <xdr:rowOff>136527</xdr:rowOff>
    </xdr:from>
    <xdr:ext cx="814388" cy="276223"/>
    <xdr:sp macro="" textlink="">
      <xdr:nvSpPr>
        <xdr:cNvPr id="63" name="額縁 62">
          <a:hlinkClick xmlns:r="http://schemas.openxmlformats.org/officeDocument/2006/relationships" r:id="rId15"/>
        </xdr:cNvPr>
        <xdr:cNvSpPr/>
      </xdr:nvSpPr>
      <xdr:spPr bwMode="auto">
        <a:xfrm>
          <a:off x="4362452" y="1276667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１３表へ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6</xdr:col>
          <xdr:colOff>47625</xdr:colOff>
          <xdr:row>5</xdr:row>
          <xdr:rowOff>38100</xdr:rowOff>
        </xdr:from>
        <xdr:to>
          <xdr:col>7</xdr:col>
          <xdr:colOff>28575</xdr:colOff>
          <xdr:row>5</xdr:row>
          <xdr:rowOff>247650</xdr:rowOff>
        </xdr:to>
        <xdr:sp macro="" textlink="">
          <xdr:nvSpPr>
            <xdr:cNvPr id="128061" name="Check Box 61" hidden="1">
              <a:extLst>
                <a:ext uri="{63B3BB69-23CF-44E3-9099-C40C66FF867C}">
                  <a14:compatExt spid="_x0000_s1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38100</xdr:rowOff>
        </xdr:from>
        <xdr:to>
          <xdr:col>7</xdr:col>
          <xdr:colOff>28575</xdr:colOff>
          <xdr:row>6</xdr:row>
          <xdr:rowOff>247650</xdr:rowOff>
        </xdr:to>
        <xdr:sp macro="" textlink="">
          <xdr:nvSpPr>
            <xdr:cNvPr id="128062" name="Check Box 62" hidden="1">
              <a:extLst>
                <a:ext uri="{63B3BB69-23CF-44E3-9099-C40C66FF867C}">
                  <a14:compatExt spid="_x0000_s1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7</xdr:row>
          <xdr:rowOff>38100</xdr:rowOff>
        </xdr:from>
        <xdr:to>
          <xdr:col>7</xdr:col>
          <xdr:colOff>28575</xdr:colOff>
          <xdr:row>7</xdr:row>
          <xdr:rowOff>247650</xdr:rowOff>
        </xdr:to>
        <xdr:sp macro="" textlink="">
          <xdr:nvSpPr>
            <xdr:cNvPr id="128063" name="Check Box 63" hidden="1">
              <a:extLst>
                <a:ext uri="{63B3BB69-23CF-44E3-9099-C40C66FF867C}">
                  <a14:compatExt spid="_x0000_s1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8</xdr:row>
          <xdr:rowOff>38100</xdr:rowOff>
        </xdr:from>
        <xdr:to>
          <xdr:col>7</xdr:col>
          <xdr:colOff>28575</xdr:colOff>
          <xdr:row>8</xdr:row>
          <xdr:rowOff>247650</xdr:rowOff>
        </xdr:to>
        <xdr:sp macro="" textlink="">
          <xdr:nvSpPr>
            <xdr:cNvPr id="128064" name="Check Box 64" hidden="1">
              <a:extLst>
                <a:ext uri="{63B3BB69-23CF-44E3-9099-C40C66FF867C}">
                  <a14:compatExt spid="_x0000_s1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38100</xdr:rowOff>
        </xdr:from>
        <xdr:to>
          <xdr:col>7</xdr:col>
          <xdr:colOff>28575</xdr:colOff>
          <xdr:row>9</xdr:row>
          <xdr:rowOff>247650</xdr:rowOff>
        </xdr:to>
        <xdr:sp macro="" textlink="">
          <xdr:nvSpPr>
            <xdr:cNvPr id="128065" name="Check Box 65" hidden="1">
              <a:extLst>
                <a:ext uri="{63B3BB69-23CF-44E3-9099-C40C66FF867C}">
                  <a14:compatExt spid="_x0000_s1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10</xdr:row>
          <xdr:rowOff>38100</xdr:rowOff>
        </xdr:from>
        <xdr:to>
          <xdr:col>7</xdr:col>
          <xdr:colOff>28575</xdr:colOff>
          <xdr:row>10</xdr:row>
          <xdr:rowOff>247650</xdr:rowOff>
        </xdr:to>
        <xdr:sp macro="" textlink="">
          <xdr:nvSpPr>
            <xdr:cNvPr id="128066" name="Check Box 66" hidden="1">
              <a:extLst>
                <a:ext uri="{63B3BB69-23CF-44E3-9099-C40C66FF867C}">
                  <a14:compatExt spid="_x0000_s1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38100</xdr:rowOff>
        </xdr:from>
        <xdr:to>
          <xdr:col>7</xdr:col>
          <xdr:colOff>28575</xdr:colOff>
          <xdr:row>11</xdr:row>
          <xdr:rowOff>247650</xdr:rowOff>
        </xdr:to>
        <xdr:sp macro="" textlink="">
          <xdr:nvSpPr>
            <xdr:cNvPr id="128067" name="Check Box 67" hidden="1">
              <a:extLst>
                <a:ext uri="{63B3BB69-23CF-44E3-9099-C40C66FF867C}">
                  <a14:compatExt spid="_x0000_s1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38100</xdr:rowOff>
        </xdr:from>
        <xdr:to>
          <xdr:col>7</xdr:col>
          <xdr:colOff>28575</xdr:colOff>
          <xdr:row>12</xdr:row>
          <xdr:rowOff>247650</xdr:rowOff>
        </xdr:to>
        <xdr:sp macro="" textlink="">
          <xdr:nvSpPr>
            <xdr:cNvPr id="128068" name="Check Box 68" hidden="1">
              <a:extLst>
                <a:ext uri="{63B3BB69-23CF-44E3-9099-C40C66FF867C}">
                  <a14:compatExt spid="_x0000_s1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38100</xdr:rowOff>
        </xdr:from>
        <xdr:to>
          <xdr:col>7</xdr:col>
          <xdr:colOff>28575</xdr:colOff>
          <xdr:row>13</xdr:row>
          <xdr:rowOff>247650</xdr:rowOff>
        </xdr:to>
        <xdr:sp macro="" textlink="">
          <xdr:nvSpPr>
            <xdr:cNvPr id="128069" name="Check Box 69" hidden="1">
              <a:extLst>
                <a:ext uri="{63B3BB69-23CF-44E3-9099-C40C66FF867C}">
                  <a14:compatExt spid="_x0000_s1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70" name="Check Box 70" hidden="1">
              <a:extLst>
                <a:ext uri="{63B3BB69-23CF-44E3-9099-C40C66FF867C}">
                  <a14:compatExt spid="_x0000_s1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71" name="Check Box 71" hidden="1">
              <a:extLst>
                <a:ext uri="{63B3BB69-23CF-44E3-9099-C40C66FF867C}">
                  <a14:compatExt spid="_x0000_s1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72" name="Check Box 72" hidden="1">
              <a:extLst>
                <a:ext uri="{63B3BB69-23CF-44E3-9099-C40C66FF867C}">
                  <a14:compatExt spid="_x0000_s1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73" name="Check Box 73" hidden="1">
              <a:extLst>
                <a:ext uri="{63B3BB69-23CF-44E3-9099-C40C66FF867C}">
                  <a14:compatExt spid="_x0000_s1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74" name="Check Box 74" hidden="1">
              <a:extLst>
                <a:ext uri="{63B3BB69-23CF-44E3-9099-C40C66FF867C}">
                  <a14:compatExt spid="_x0000_s1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75" name="Check Box 75" hidden="1">
              <a:extLst>
                <a:ext uri="{63B3BB69-23CF-44E3-9099-C40C66FF867C}">
                  <a14:compatExt spid="_x0000_s1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76" name="Check Box 76" hidden="1">
              <a:extLst>
                <a:ext uri="{63B3BB69-23CF-44E3-9099-C40C66FF867C}">
                  <a14:compatExt spid="_x0000_s1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77" name="Check Box 77" hidden="1">
              <a:extLst>
                <a:ext uri="{63B3BB69-23CF-44E3-9099-C40C66FF867C}">
                  <a14:compatExt spid="_x0000_s1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78" name="Check Box 78" hidden="1">
              <a:extLst>
                <a:ext uri="{63B3BB69-23CF-44E3-9099-C40C66FF867C}">
                  <a14:compatExt spid="_x0000_s1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xdr:row>
          <xdr:rowOff>38100</xdr:rowOff>
        </xdr:from>
        <xdr:to>
          <xdr:col>10</xdr:col>
          <xdr:colOff>28575</xdr:colOff>
          <xdr:row>5</xdr:row>
          <xdr:rowOff>247650</xdr:rowOff>
        </xdr:to>
        <xdr:sp macro="" textlink="">
          <xdr:nvSpPr>
            <xdr:cNvPr id="128079" name="Check Box 79" hidden="1">
              <a:extLst>
                <a:ext uri="{63B3BB69-23CF-44E3-9099-C40C66FF867C}">
                  <a14:compatExt spid="_x0000_s1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6</xdr:row>
          <xdr:rowOff>38100</xdr:rowOff>
        </xdr:from>
        <xdr:to>
          <xdr:col>10</xdr:col>
          <xdr:colOff>28575</xdr:colOff>
          <xdr:row>6</xdr:row>
          <xdr:rowOff>247650</xdr:rowOff>
        </xdr:to>
        <xdr:sp macro="" textlink="">
          <xdr:nvSpPr>
            <xdr:cNvPr id="128080" name="Check Box 80" hidden="1">
              <a:extLst>
                <a:ext uri="{63B3BB69-23CF-44E3-9099-C40C66FF867C}">
                  <a14:compatExt spid="_x0000_s1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7</xdr:row>
          <xdr:rowOff>38100</xdr:rowOff>
        </xdr:from>
        <xdr:to>
          <xdr:col>10</xdr:col>
          <xdr:colOff>28575</xdr:colOff>
          <xdr:row>7</xdr:row>
          <xdr:rowOff>247650</xdr:rowOff>
        </xdr:to>
        <xdr:sp macro="" textlink="">
          <xdr:nvSpPr>
            <xdr:cNvPr id="128081" name="Check Box 81" hidden="1">
              <a:extLst>
                <a:ext uri="{63B3BB69-23CF-44E3-9099-C40C66FF867C}">
                  <a14:compatExt spid="_x0000_s1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8</xdr:row>
          <xdr:rowOff>38100</xdr:rowOff>
        </xdr:from>
        <xdr:to>
          <xdr:col>10</xdr:col>
          <xdr:colOff>28575</xdr:colOff>
          <xdr:row>8</xdr:row>
          <xdr:rowOff>247650</xdr:rowOff>
        </xdr:to>
        <xdr:sp macro="" textlink="">
          <xdr:nvSpPr>
            <xdr:cNvPr id="128082" name="Check Box 82" hidden="1">
              <a:extLst>
                <a:ext uri="{63B3BB69-23CF-44E3-9099-C40C66FF867C}">
                  <a14:compatExt spid="_x0000_s1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9</xdr:row>
          <xdr:rowOff>38100</xdr:rowOff>
        </xdr:from>
        <xdr:to>
          <xdr:col>10</xdr:col>
          <xdr:colOff>28575</xdr:colOff>
          <xdr:row>9</xdr:row>
          <xdr:rowOff>247650</xdr:rowOff>
        </xdr:to>
        <xdr:sp macro="" textlink="">
          <xdr:nvSpPr>
            <xdr:cNvPr id="128083" name="Check Box 83" hidden="1">
              <a:extLst>
                <a:ext uri="{63B3BB69-23CF-44E3-9099-C40C66FF867C}">
                  <a14:compatExt spid="_x0000_s1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10</xdr:row>
          <xdr:rowOff>38100</xdr:rowOff>
        </xdr:from>
        <xdr:to>
          <xdr:col>10</xdr:col>
          <xdr:colOff>28575</xdr:colOff>
          <xdr:row>10</xdr:row>
          <xdr:rowOff>247650</xdr:rowOff>
        </xdr:to>
        <xdr:sp macro="" textlink="">
          <xdr:nvSpPr>
            <xdr:cNvPr id="128084" name="Check Box 84" hidden="1">
              <a:extLst>
                <a:ext uri="{63B3BB69-23CF-44E3-9099-C40C66FF867C}">
                  <a14:compatExt spid="_x0000_s1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11</xdr:row>
          <xdr:rowOff>38100</xdr:rowOff>
        </xdr:from>
        <xdr:to>
          <xdr:col>10</xdr:col>
          <xdr:colOff>28575</xdr:colOff>
          <xdr:row>11</xdr:row>
          <xdr:rowOff>247650</xdr:rowOff>
        </xdr:to>
        <xdr:sp macro="" textlink="">
          <xdr:nvSpPr>
            <xdr:cNvPr id="128085" name="Check Box 85" hidden="1">
              <a:extLst>
                <a:ext uri="{63B3BB69-23CF-44E3-9099-C40C66FF867C}">
                  <a14:compatExt spid="_x0000_s1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12</xdr:row>
          <xdr:rowOff>38100</xdr:rowOff>
        </xdr:from>
        <xdr:to>
          <xdr:col>10</xdr:col>
          <xdr:colOff>28575</xdr:colOff>
          <xdr:row>12</xdr:row>
          <xdr:rowOff>247650</xdr:rowOff>
        </xdr:to>
        <xdr:sp macro="" textlink="">
          <xdr:nvSpPr>
            <xdr:cNvPr id="128086" name="Check Box 86" hidden="1">
              <a:extLst>
                <a:ext uri="{63B3BB69-23CF-44E3-9099-C40C66FF867C}">
                  <a14:compatExt spid="_x0000_s1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13</xdr:row>
          <xdr:rowOff>38100</xdr:rowOff>
        </xdr:from>
        <xdr:to>
          <xdr:col>10</xdr:col>
          <xdr:colOff>28575</xdr:colOff>
          <xdr:row>13</xdr:row>
          <xdr:rowOff>247650</xdr:rowOff>
        </xdr:to>
        <xdr:sp macro="" textlink="">
          <xdr:nvSpPr>
            <xdr:cNvPr id="128087" name="Check Box 87" hidden="1">
              <a:extLst>
                <a:ext uri="{63B3BB69-23CF-44E3-9099-C40C66FF867C}">
                  <a14:compatExt spid="_x0000_s1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257176</xdr:colOff>
      <xdr:row>11</xdr:row>
      <xdr:rowOff>180975</xdr:rowOff>
    </xdr:from>
    <xdr:to>
      <xdr:col>7</xdr:col>
      <xdr:colOff>314325</xdr:colOff>
      <xdr:row>14</xdr:row>
      <xdr:rowOff>104775</xdr:rowOff>
    </xdr:to>
    <xdr:cxnSp macro="">
      <xdr:nvCxnSpPr>
        <xdr:cNvPr id="3" name="直線矢印コネクタ 2"/>
        <xdr:cNvCxnSpPr/>
      </xdr:nvCxnSpPr>
      <xdr:spPr bwMode="auto">
        <a:xfrm flipH="1" flipV="1">
          <a:off x="2362201" y="3076575"/>
          <a:ext cx="704849" cy="695325"/>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twoCellAnchor>
    <xdr:from>
      <xdr:col>2</xdr:col>
      <xdr:colOff>228600</xdr:colOff>
      <xdr:row>18</xdr:row>
      <xdr:rowOff>66675</xdr:rowOff>
    </xdr:from>
    <xdr:to>
      <xdr:col>12</xdr:col>
      <xdr:colOff>1104900</xdr:colOff>
      <xdr:row>21</xdr:row>
      <xdr:rowOff>19050</xdr:rowOff>
    </xdr:to>
    <xdr:sp macro="" textlink="">
      <xdr:nvSpPr>
        <xdr:cNvPr id="11" name="テキスト ボックス 10"/>
        <xdr:cNvSpPr txBox="1"/>
      </xdr:nvSpPr>
      <xdr:spPr>
        <a:xfrm>
          <a:off x="438150" y="4505325"/>
          <a:ext cx="6210300" cy="466725"/>
        </a:xfrm>
        <a:prstGeom prst="rect">
          <a:avLst/>
        </a:prstGeom>
        <a:solidFill>
          <a:srgbClr val="FFFFCC"/>
        </a:solidFill>
        <a:ln w="63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latin typeface="+mj-ea"/>
              <a:ea typeface="+mj-ea"/>
            </a:rPr>
            <a:t>相続、遺贈や相続時精算課税に係る贈与によって</a:t>
          </a:r>
          <a:r>
            <a:rPr kumimoji="1" lang="ja-JP" altLang="en-US" sz="1000" b="1" u="sng">
              <a:latin typeface="+mj-ea"/>
              <a:ea typeface="+mj-ea"/>
            </a:rPr>
            <a:t>財産を取得した全ての人</a:t>
          </a:r>
          <a:r>
            <a:rPr kumimoji="1" lang="ja-JP" altLang="en-US" sz="1000" b="1">
              <a:latin typeface="+mj-ea"/>
              <a:ea typeface="+mj-ea"/>
            </a:rPr>
            <a:t>と、財産の取得の有無にかかわらず</a:t>
          </a:r>
          <a:r>
            <a:rPr kumimoji="1" lang="ja-JP" altLang="en-US" sz="1000" b="1" u="sng">
              <a:latin typeface="+mj-ea"/>
              <a:ea typeface="+mj-ea"/>
            </a:rPr>
            <a:t>法定相続人の全員</a:t>
          </a:r>
          <a:r>
            <a:rPr kumimoji="1" lang="ja-JP" altLang="en-US" sz="1000" b="1">
              <a:latin typeface="+mj-ea"/>
              <a:ea typeface="+mj-ea"/>
            </a:rPr>
            <a:t>を入力してください 　</a:t>
          </a:r>
          <a:r>
            <a:rPr kumimoji="1" lang="ja-JP" altLang="en-US" sz="900">
              <a:latin typeface="+mj-ea"/>
              <a:ea typeface="+mj-ea"/>
            </a:rPr>
            <a:t>（参考）この入力順で申告書１表に表示されます　</a:t>
          </a:r>
          <a:r>
            <a:rPr kumimoji="1" lang="en-US" altLang="ja-JP" sz="900">
              <a:latin typeface="+mj-ea"/>
              <a:ea typeface="+mj-ea"/>
            </a:rPr>
            <a:t>※</a:t>
          </a:r>
          <a:r>
            <a:rPr kumimoji="1" lang="ja-JP" altLang="en-US" sz="900">
              <a:latin typeface="+mj-ea"/>
              <a:ea typeface="+mj-ea"/>
            </a:rPr>
            <a:t>合計７人までの制限あり</a:t>
          </a:r>
          <a:endParaRPr kumimoji="1" lang="ja-JP" altLang="en-US" sz="1050"/>
        </a:p>
      </xdr:txBody>
    </xdr:sp>
    <xdr:clientData/>
  </xdr:twoCellAnchor>
  <xdr:twoCellAnchor>
    <xdr:from>
      <xdr:col>2</xdr:col>
      <xdr:colOff>219076</xdr:colOff>
      <xdr:row>13</xdr:row>
      <xdr:rowOff>104776</xdr:rowOff>
    </xdr:from>
    <xdr:to>
      <xdr:col>2</xdr:col>
      <xdr:colOff>342900</xdr:colOff>
      <xdr:row>18</xdr:row>
      <xdr:rowOff>95250</xdr:rowOff>
    </xdr:to>
    <xdr:cxnSp macro="">
      <xdr:nvCxnSpPr>
        <xdr:cNvPr id="93" name="直線矢印コネクタ 92"/>
        <xdr:cNvCxnSpPr/>
      </xdr:nvCxnSpPr>
      <xdr:spPr bwMode="auto">
        <a:xfrm flipH="1" flipV="1">
          <a:off x="428626" y="3514726"/>
          <a:ext cx="123824" cy="1019174"/>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oneCellAnchor>
    <xdr:from>
      <xdr:col>10</xdr:col>
      <xdr:colOff>1276348</xdr:colOff>
      <xdr:row>76</xdr:row>
      <xdr:rowOff>114300</xdr:rowOff>
    </xdr:from>
    <xdr:ext cx="828677" cy="276223"/>
    <xdr:sp macro="" textlink="">
      <xdr:nvSpPr>
        <xdr:cNvPr id="90" name="額縁 89">
          <a:hlinkClick xmlns:r="http://schemas.openxmlformats.org/officeDocument/2006/relationships" r:id="rId16"/>
        </xdr:cNvPr>
        <xdr:cNvSpPr/>
      </xdr:nvSpPr>
      <xdr:spPr bwMode="auto">
        <a:xfrm>
          <a:off x="5000623" y="13649325"/>
          <a:ext cx="828677" cy="276223"/>
        </a:xfrm>
        <a:prstGeom prst="bevel">
          <a:avLst/>
        </a:prstGeom>
        <a:solidFill>
          <a:srgbClr val="CCECFF">
            <a:alpha val="50000"/>
          </a:srgbClr>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１４表 </a:t>
          </a:r>
          <a:r>
            <a:rPr kumimoji="1" lang="ja-JP" altLang="en-US" sz="1050" b="1">
              <a:solidFill>
                <a:srgbClr val="3333CC"/>
              </a:solidFill>
              <a:latin typeface="+mj-ea"/>
              <a:ea typeface="+mj-ea"/>
            </a:rPr>
            <a:t>へ</a:t>
          </a:r>
          <a:endParaRPr kumimoji="1" lang="en-US" altLang="ja-JP" sz="1050" b="1">
            <a:solidFill>
              <a:srgbClr val="3333CC"/>
            </a:solidFill>
            <a:latin typeface="+mj-ea"/>
            <a:ea typeface="+mj-ea"/>
          </a:endParaRPr>
        </a:p>
      </xdr:txBody>
    </xdr:sp>
    <xdr:clientData/>
  </xdr:oneCellAnchor>
  <xdr:oneCellAnchor>
    <xdr:from>
      <xdr:col>12</xdr:col>
      <xdr:colOff>485777</xdr:colOff>
      <xdr:row>55</xdr:row>
      <xdr:rowOff>85726</xdr:rowOff>
    </xdr:from>
    <xdr:ext cx="1276348" cy="352423"/>
    <xdr:sp macro="" textlink="">
      <xdr:nvSpPr>
        <xdr:cNvPr id="88" name="額縁 87">
          <a:hlinkClick xmlns:r="http://schemas.openxmlformats.org/officeDocument/2006/relationships" r:id="rId17"/>
        </xdr:cNvPr>
        <xdr:cNvSpPr/>
      </xdr:nvSpPr>
      <xdr:spPr bwMode="auto">
        <a:xfrm>
          <a:off x="6029327" y="9734551"/>
          <a:ext cx="1276348" cy="352423"/>
        </a:xfrm>
        <a:prstGeom prst="bevel">
          <a:avLst/>
        </a:prstGeom>
        <a:solidFill>
          <a:srgbClr val="FFAE9B"/>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900" b="1">
              <a:solidFill>
                <a:srgbClr val="3333CC"/>
              </a:solidFill>
            </a:rPr>
            <a:t>６表（４年４月以降用）へ</a:t>
          </a:r>
          <a:endParaRPr kumimoji="1" lang="ja-JP" altLang="en-US" sz="700">
            <a:solidFill>
              <a:srgbClr val="3333CC"/>
            </a:solidFill>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0</xdr:colOff>
      <xdr:row>3</xdr:row>
      <xdr:rowOff>0</xdr:rowOff>
    </xdr:to>
    <xdr:cxnSp macro="">
      <xdr:nvCxnSpPr>
        <xdr:cNvPr id="2" name="直線コネクタ 1"/>
        <xdr:cNvCxnSpPr/>
      </xdr:nvCxnSpPr>
      <xdr:spPr bwMode="auto">
        <a:xfrm flipH="1">
          <a:off x="262707" y="549519"/>
          <a:ext cx="4888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65119</xdr:rowOff>
    </xdr:from>
    <xdr:to>
      <xdr:col>21</xdr:col>
      <xdr:colOff>3663</xdr:colOff>
      <xdr:row>10</xdr:row>
      <xdr:rowOff>761</xdr:rowOff>
    </xdr:to>
    <xdr:grpSp>
      <xdr:nvGrpSpPr>
        <xdr:cNvPr id="3" name="グループ化 2"/>
        <xdr:cNvGrpSpPr/>
      </xdr:nvGrpSpPr>
      <xdr:grpSpPr>
        <a:xfrm>
          <a:off x="73269" y="262946"/>
          <a:ext cx="7301279" cy="1005373"/>
          <a:chOff x="74839" y="263295"/>
          <a:chExt cx="7375072" cy="1125394"/>
        </a:xfrm>
      </xdr:grpSpPr>
      <xdr:grpSp>
        <xdr:nvGrpSpPr>
          <xdr:cNvPr id="4" name="グループ化 3"/>
          <xdr:cNvGrpSpPr/>
        </xdr:nvGrpSpPr>
        <xdr:grpSpPr>
          <a:xfrm>
            <a:off x="5181511" y="263295"/>
            <a:ext cx="2264753" cy="320786"/>
            <a:chOff x="5272857" y="603723"/>
            <a:chExt cx="2270215" cy="235041"/>
          </a:xfrm>
        </xdr:grpSpPr>
        <xdr:cxnSp macro="">
          <xdr:nvCxnSpPr>
            <xdr:cNvPr id="11" name="直線コネクタ 10"/>
            <xdr:cNvCxnSpPr>
              <a:endCxn id="13" idx="0"/>
            </xdr:cNvCxnSpPr>
          </xdr:nvCxnSpPr>
          <xdr:spPr bwMode="auto">
            <a:xfrm flipH="1">
              <a:off x="5398852" y="604398"/>
              <a:ext cx="1956606" cy="143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7342913" y="603723"/>
              <a:ext cx="200159" cy="204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5272857" y="604399"/>
              <a:ext cx="125994" cy="2343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5" name="直線コネクタ 4"/>
          <xdr:cNvCxnSpPr>
            <a:stCxn id="9" idx="2"/>
            <a:endCxn id="12" idx="2"/>
          </xdr:cNvCxnSpPr>
        </xdr:nvCxnSpPr>
        <xdr:spPr bwMode="auto">
          <a:xfrm flipH="1" flipV="1">
            <a:off x="7444826" y="542666"/>
            <a:ext cx="3712" cy="69123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flipV="1">
            <a:off x="74839" y="748393"/>
            <a:ext cx="0" cy="47402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74839" y="584079"/>
            <a:ext cx="227240" cy="19833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0</xdr:col>
      <xdr:colOff>88446</xdr:colOff>
      <xdr:row>11</xdr:row>
      <xdr:rowOff>0</xdr:rowOff>
    </xdr:from>
    <xdr:to>
      <xdr:col>21</xdr:col>
      <xdr:colOff>0</xdr:colOff>
      <xdr:row>25</xdr:row>
      <xdr:rowOff>0</xdr:rowOff>
    </xdr:to>
    <xdr:sp macro="" textlink="">
      <xdr:nvSpPr>
        <xdr:cNvPr id="14" name="角丸四角形 13"/>
        <xdr:cNvSpPr/>
      </xdr:nvSpPr>
      <xdr:spPr bwMode="auto">
        <a:xfrm>
          <a:off x="78921" y="1476375"/>
          <a:ext cx="7369629" cy="3152775"/>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26</xdr:row>
      <xdr:rowOff>1359</xdr:rowOff>
    </xdr:from>
    <xdr:to>
      <xdr:col>21</xdr:col>
      <xdr:colOff>0</xdr:colOff>
      <xdr:row>76</xdr:row>
      <xdr:rowOff>124556</xdr:rowOff>
    </xdr:to>
    <xdr:sp macro="" textlink="">
      <xdr:nvSpPr>
        <xdr:cNvPr id="15" name="角丸四角形 14"/>
        <xdr:cNvSpPr/>
      </xdr:nvSpPr>
      <xdr:spPr bwMode="auto">
        <a:xfrm>
          <a:off x="75990" y="3826013"/>
          <a:ext cx="7265587" cy="7472101"/>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45</xdr:row>
      <xdr:rowOff>0</xdr:rowOff>
    </xdr:from>
    <xdr:to>
      <xdr:col>21</xdr:col>
      <xdr:colOff>0</xdr:colOff>
      <xdr:row>45</xdr:row>
      <xdr:rowOff>0</xdr:rowOff>
    </xdr:to>
    <xdr:cxnSp macro="">
      <xdr:nvCxnSpPr>
        <xdr:cNvPr id="16" name="直線コネクタ 15"/>
        <xdr:cNvCxnSpPr/>
      </xdr:nvCxnSpPr>
      <xdr:spPr bwMode="auto">
        <a:xfrm>
          <a:off x="73269" y="6462346"/>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24</xdr:col>
      <xdr:colOff>133455</xdr:colOff>
      <xdr:row>14</xdr:row>
      <xdr:rowOff>189453</xdr:rowOff>
    </xdr:from>
    <xdr:to>
      <xdr:col>26</xdr:col>
      <xdr:colOff>597275</xdr:colOff>
      <xdr:row>17</xdr:row>
      <xdr:rowOff>135025</xdr:rowOff>
    </xdr:to>
    <xdr:sp macro="" textlink="">
      <xdr:nvSpPr>
        <xdr:cNvPr id="17" name="テキスト ボックス 16"/>
        <xdr:cNvSpPr txBox="1"/>
      </xdr:nvSpPr>
      <xdr:spPr>
        <a:xfrm>
          <a:off x="7848705" y="180137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24</xdr:col>
      <xdr:colOff>134700</xdr:colOff>
      <xdr:row>18</xdr:row>
      <xdr:rowOff>3205</xdr:rowOff>
    </xdr:from>
    <xdr:to>
      <xdr:col>27</xdr:col>
      <xdr:colOff>117232</xdr:colOff>
      <xdr:row>25</xdr:row>
      <xdr:rowOff>2017</xdr:rowOff>
    </xdr:to>
    <xdr:pic>
      <xdr:nvPicPr>
        <xdr:cNvPr id="18" name="図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57277" y="2816743"/>
          <a:ext cx="1960801" cy="1244389"/>
        </a:xfrm>
        <a:prstGeom prst="rect">
          <a:avLst/>
        </a:prstGeom>
      </xdr:spPr>
    </xdr:pic>
    <xdr:clientData/>
  </xdr:twoCellAnchor>
  <xdr:twoCellAnchor>
    <xdr:from>
      <xdr:col>1</xdr:col>
      <xdr:colOff>0</xdr:colOff>
      <xdr:row>61</xdr:row>
      <xdr:rowOff>0</xdr:rowOff>
    </xdr:from>
    <xdr:to>
      <xdr:col>21</xdr:col>
      <xdr:colOff>0</xdr:colOff>
      <xdr:row>61</xdr:row>
      <xdr:rowOff>0</xdr:rowOff>
    </xdr:to>
    <xdr:cxnSp macro="">
      <xdr:nvCxnSpPr>
        <xdr:cNvPr id="31" name="直線コネクタ 30"/>
        <xdr:cNvCxnSpPr/>
      </xdr:nvCxnSpPr>
      <xdr:spPr bwMode="auto">
        <a:xfrm>
          <a:off x="73269" y="8880231"/>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9</xdr:col>
      <xdr:colOff>0</xdr:colOff>
      <xdr:row>36</xdr:row>
      <xdr:rowOff>0</xdr:rowOff>
    </xdr:from>
    <xdr:to>
      <xdr:col>14</xdr:col>
      <xdr:colOff>0</xdr:colOff>
      <xdr:row>36</xdr:row>
      <xdr:rowOff>0</xdr:rowOff>
    </xdr:to>
    <xdr:cxnSp macro="">
      <xdr:nvCxnSpPr>
        <xdr:cNvPr id="33" name="直線コネクタ 32"/>
        <xdr:cNvCxnSpPr/>
      </xdr:nvCxnSpPr>
      <xdr:spPr bwMode="auto">
        <a:xfrm>
          <a:off x="2857500" y="5326673"/>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52</xdr:row>
      <xdr:rowOff>0</xdr:rowOff>
    </xdr:from>
    <xdr:to>
      <xdr:col>14</xdr:col>
      <xdr:colOff>0</xdr:colOff>
      <xdr:row>52</xdr:row>
      <xdr:rowOff>0</xdr:rowOff>
    </xdr:to>
    <xdr:cxnSp macro="">
      <xdr:nvCxnSpPr>
        <xdr:cNvPr id="34" name="直線コネクタ 33"/>
        <xdr:cNvCxnSpPr/>
      </xdr:nvCxnSpPr>
      <xdr:spPr bwMode="auto">
        <a:xfrm>
          <a:off x="2857500" y="7744558"/>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68</xdr:row>
      <xdr:rowOff>0</xdr:rowOff>
    </xdr:from>
    <xdr:to>
      <xdr:col>14</xdr:col>
      <xdr:colOff>0</xdr:colOff>
      <xdr:row>68</xdr:row>
      <xdr:rowOff>0</xdr:rowOff>
    </xdr:to>
    <xdr:cxnSp macro="">
      <xdr:nvCxnSpPr>
        <xdr:cNvPr id="35" name="直線コネクタ 34"/>
        <xdr:cNvCxnSpPr/>
      </xdr:nvCxnSpPr>
      <xdr:spPr bwMode="auto">
        <a:xfrm>
          <a:off x="2857500" y="10162442"/>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oneCellAnchor>
    <xdr:from>
      <xdr:col>9</xdr:col>
      <xdr:colOff>542192</xdr:colOff>
      <xdr:row>29</xdr:row>
      <xdr:rowOff>58616</xdr:rowOff>
    </xdr:from>
    <xdr:ext cx="2270237" cy="992579"/>
    <xdr:sp macro="" textlink="">
      <xdr:nvSpPr>
        <xdr:cNvPr id="23" name="正方形/長方形 22"/>
        <xdr:cNvSpPr/>
      </xdr:nvSpPr>
      <xdr:spPr>
        <a:xfrm>
          <a:off x="3399692" y="420565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73269</xdr:colOff>
      <xdr:row>10</xdr:row>
      <xdr:rowOff>0</xdr:rowOff>
    </xdr:from>
    <xdr:to>
      <xdr:col>25</xdr:col>
      <xdr:colOff>0</xdr:colOff>
      <xdr:row>18</xdr:row>
      <xdr:rowOff>0</xdr:rowOff>
    </xdr:to>
    <xdr:sp macro="" textlink="">
      <xdr:nvSpPr>
        <xdr:cNvPr id="28" name="角丸四角形 27"/>
        <xdr:cNvSpPr/>
      </xdr:nvSpPr>
      <xdr:spPr bwMode="auto">
        <a:xfrm>
          <a:off x="241788" y="1824404"/>
          <a:ext cx="6879981" cy="1875692"/>
        </a:xfrm>
        <a:prstGeom prst="roundRect">
          <a:avLst>
            <a:gd name="adj" fmla="val 503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15</xdr:col>
      <xdr:colOff>67407</xdr:colOff>
      <xdr:row>27</xdr:row>
      <xdr:rowOff>41519</xdr:rowOff>
    </xdr:from>
    <xdr:to>
      <xdr:col>16</xdr:col>
      <xdr:colOff>138518</xdr:colOff>
      <xdr:row>29</xdr:row>
      <xdr:rowOff>69661</xdr:rowOff>
    </xdr:to>
    <xdr:grpSp>
      <xdr:nvGrpSpPr>
        <xdr:cNvPr id="15" name="グループ化 14"/>
        <xdr:cNvGrpSpPr>
          <a:grpSpLocks noChangeAspect="1"/>
        </xdr:cNvGrpSpPr>
      </xdr:nvGrpSpPr>
      <xdr:grpSpPr>
        <a:xfrm>
          <a:off x="4317022" y="4891942"/>
          <a:ext cx="159034" cy="321219"/>
          <a:chOff x="7143750" y="4911329"/>
          <a:chExt cx="148828" cy="255983"/>
        </a:xfrm>
      </xdr:grpSpPr>
      <xdr:sp macro="" textlink="">
        <xdr:nvSpPr>
          <xdr:cNvPr id="16" name="テキスト ボックス 15"/>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a:latin typeface="ＭＳ Ｐ明朝" panose="02020600040205080304" pitchFamily="18" charset="-128"/>
                <a:ea typeface="ＭＳ Ｐ明朝" panose="02020600040205080304" pitchFamily="18" charset="-128"/>
              </a:rPr>
              <a:t>１１</a:t>
            </a:r>
          </a:p>
        </xdr:txBody>
      </xdr:sp>
      <xdr:cxnSp macro="">
        <xdr:nvCxnSpPr>
          <xdr:cNvPr id="17" name="直線コネクタ 16"/>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1</xdr:colOff>
      <xdr:row>19</xdr:row>
      <xdr:rowOff>12700</xdr:rowOff>
    </xdr:from>
    <xdr:to>
      <xdr:col>25</xdr:col>
      <xdr:colOff>1</xdr:colOff>
      <xdr:row>51</xdr:row>
      <xdr:rowOff>12700</xdr:rowOff>
    </xdr:to>
    <xdr:sp macro="" textlink="">
      <xdr:nvSpPr>
        <xdr:cNvPr id="18" name="角丸四角形 17"/>
        <xdr:cNvSpPr/>
      </xdr:nvSpPr>
      <xdr:spPr bwMode="auto">
        <a:xfrm>
          <a:off x="247651" y="3816350"/>
          <a:ext cx="6921500" cy="5365750"/>
        </a:xfrm>
        <a:prstGeom prst="roundRect">
          <a:avLst>
            <a:gd name="adj" fmla="val 170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0</xdr:colOff>
      <xdr:row>54</xdr:row>
      <xdr:rowOff>177800</xdr:rowOff>
    </xdr:from>
    <xdr:to>
      <xdr:col>20</xdr:col>
      <xdr:colOff>0</xdr:colOff>
      <xdr:row>54</xdr:row>
      <xdr:rowOff>177800</xdr:rowOff>
    </xdr:to>
    <xdr:cxnSp macro="">
      <xdr:nvCxnSpPr>
        <xdr:cNvPr id="14" name="直線矢印コネクタ 13"/>
        <xdr:cNvCxnSpPr/>
      </xdr:nvCxnSpPr>
      <xdr:spPr bwMode="auto">
        <a:xfrm flipH="1">
          <a:off x="5149850" y="9709150"/>
          <a:ext cx="336550" cy="0"/>
        </a:xfrm>
        <a:prstGeom prst="straightConnector1">
          <a:avLst/>
        </a:prstGeom>
        <a:solidFill>
          <a:srgbClr val="FFFFFF"/>
        </a:solidFill>
        <a:ln w="3175" cap="flat" cmpd="sng" algn="ctr">
          <a:solidFill>
            <a:srgbClr val="534121"/>
          </a:solidFill>
          <a:prstDash val="solid"/>
          <a:round/>
          <a:headEnd type="none" w="med" len="med"/>
          <a:tailEnd type="triangle"/>
        </a:ln>
        <a:effectLst/>
      </xdr:spPr>
    </xdr:cxnSp>
    <xdr:clientData/>
  </xdr:twoCellAnchor>
  <xdr:twoCellAnchor>
    <xdr:from>
      <xdr:col>1</xdr:col>
      <xdr:colOff>0</xdr:colOff>
      <xdr:row>52</xdr:row>
      <xdr:rowOff>0</xdr:rowOff>
    </xdr:from>
    <xdr:to>
      <xdr:col>25</xdr:col>
      <xdr:colOff>2931</xdr:colOff>
      <xdr:row>57</xdr:row>
      <xdr:rowOff>0</xdr:rowOff>
    </xdr:to>
    <xdr:sp macro="" textlink="">
      <xdr:nvSpPr>
        <xdr:cNvPr id="24" name="角丸四角形 23"/>
        <xdr:cNvSpPr/>
      </xdr:nvSpPr>
      <xdr:spPr bwMode="auto">
        <a:xfrm>
          <a:off x="247650" y="9232900"/>
          <a:ext cx="6924431" cy="698500"/>
        </a:xfrm>
        <a:prstGeom prst="roundRect">
          <a:avLst>
            <a:gd name="adj" fmla="val 1049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177800</xdr:colOff>
      <xdr:row>16</xdr:row>
      <xdr:rowOff>88900</xdr:rowOff>
    </xdr:from>
    <xdr:to>
      <xdr:col>27</xdr:col>
      <xdr:colOff>43685</xdr:colOff>
      <xdr:row>17</xdr:row>
      <xdr:rowOff>91203</xdr:rowOff>
    </xdr:to>
    <xdr:sp macro="" textlink="">
      <xdr:nvSpPr>
        <xdr:cNvPr id="26" name="テキスト ボックス 25"/>
        <xdr:cNvSpPr txBox="1"/>
      </xdr:nvSpPr>
      <xdr:spPr>
        <a:xfrm>
          <a:off x="7143750" y="3467100"/>
          <a:ext cx="354835" cy="17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900">
              <a:latin typeface="ＭＳ 明朝" panose="02020609040205080304" pitchFamily="17" charset="-128"/>
              <a:ea typeface="ＭＳ 明朝" panose="02020609040205080304" pitchFamily="17" charset="-128"/>
            </a:rPr>
            <a:t>31</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1</xdr:col>
      <xdr:colOff>0</xdr:colOff>
      <xdr:row>50</xdr:row>
      <xdr:rowOff>0</xdr:rowOff>
    </xdr:from>
    <xdr:to>
      <xdr:col>25</xdr:col>
      <xdr:colOff>0</xdr:colOff>
      <xdr:row>50</xdr:row>
      <xdr:rowOff>0</xdr:rowOff>
    </xdr:to>
    <xdr:cxnSp macro="">
      <xdr:nvCxnSpPr>
        <xdr:cNvPr id="29" name="直線コネクタ 28"/>
        <xdr:cNvCxnSpPr/>
      </xdr:nvCxnSpPr>
      <xdr:spPr bwMode="auto">
        <a:xfrm>
          <a:off x="247650" y="8890000"/>
          <a:ext cx="692150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0</xdr:col>
      <xdr:colOff>73269</xdr:colOff>
      <xdr:row>1</xdr:row>
      <xdr:rowOff>3</xdr:rowOff>
    </xdr:from>
    <xdr:to>
      <xdr:col>25</xdr:col>
      <xdr:colOff>1</xdr:colOff>
      <xdr:row>9</xdr:row>
      <xdr:rowOff>0</xdr:rowOff>
    </xdr:to>
    <xdr:grpSp>
      <xdr:nvGrpSpPr>
        <xdr:cNvPr id="51" name="グループ化 50"/>
        <xdr:cNvGrpSpPr/>
      </xdr:nvGrpSpPr>
      <xdr:grpSpPr>
        <a:xfrm>
          <a:off x="73269" y="73272"/>
          <a:ext cx="6887309" cy="1450728"/>
          <a:chOff x="244719" y="241303"/>
          <a:chExt cx="6924432" cy="1447797"/>
        </a:xfrm>
      </xdr:grpSpPr>
      <xdr:grpSp>
        <xdr:nvGrpSpPr>
          <xdr:cNvPr id="2" name="グループ化 1"/>
          <xdr:cNvGrpSpPr/>
        </xdr:nvGrpSpPr>
        <xdr:grpSpPr>
          <a:xfrm>
            <a:off x="244719" y="241303"/>
            <a:ext cx="6924432" cy="1447797"/>
            <a:chOff x="74839" y="265340"/>
            <a:chExt cx="7375073" cy="1123349"/>
          </a:xfrm>
        </xdr:grpSpPr>
        <xdr:grpSp>
          <xdr:nvGrpSpPr>
            <xdr:cNvPr id="3" name="グループ化 2"/>
            <xdr:cNvGrpSpPr/>
          </xdr:nvGrpSpPr>
          <xdr:grpSpPr>
            <a:xfrm>
              <a:off x="4636398" y="265340"/>
              <a:ext cx="2813514" cy="147807"/>
              <a:chOff x="4726429" y="605223"/>
              <a:chExt cx="2820300" cy="108299"/>
            </a:xfrm>
          </xdr:grpSpPr>
          <xdr:cxnSp macro="">
            <xdr:nvCxnSpPr>
              <xdr:cNvPr id="10" name="直線コネクタ 9"/>
              <xdr:cNvCxnSpPr>
                <a:stCxn id="11" idx="0"/>
              </xdr:cNvCxnSpPr>
            </xdr:nvCxnSpPr>
            <xdr:spPr bwMode="auto">
              <a:xfrm flipH="1" flipV="1">
                <a:off x="4943374" y="605223"/>
                <a:ext cx="2412398" cy="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1" name="フリーフォーム 10"/>
              <xdr:cNvSpPr/>
            </xdr:nvSpPr>
            <xdr:spPr bwMode="auto">
              <a:xfrm flipH="1">
                <a:off x="7355771" y="605223"/>
                <a:ext cx="190958" cy="10829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4726429" y="606513"/>
                <a:ext cx="215394" cy="9617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4" name="直線コネクタ 3"/>
            <xdr:cNvCxnSpPr>
              <a:stCxn id="8" idx="2"/>
              <a:endCxn id="11" idx="2"/>
            </xdr:cNvCxnSpPr>
          </xdr:nvCxnSpPr>
          <xdr:spPr bwMode="auto">
            <a:xfrm flipH="1" flipV="1">
              <a:off x="7448537" y="413148"/>
              <a:ext cx="1" cy="8207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 name="直線コネクタ 4"/>
            <xdr:cNvCxnSpPr>
              <a:stCxn id="7" idx="2"/>
              <a:endCxn id="9" idx="2"/>
            </xdr:cNvCxnSpPr>
          </xdr:nvCxnSpPr>
          <xdr:spPr bwMode="auto">
            <a:xfrm flipV="1">
              <a:off x="76476" y="738328"/>
              <a:ext cx="6763" cy="51240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flipV="1">
              <a:off x="74839" y="1250734"/>
              <a:ext cx="227240" cy="13795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フリーフォーム 7"/>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81602" y="560956"/>
              <a:ext cx="227240" cy="1773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19" name="直線コネクタ 18"/>
          <xdr:cNvCxnSpPr/>
        </xdr:nvCxnSpPr>
        <xdr:spPr bwMode="auto">
          <a:xfrm flipH="1">
            <a:off x="406400" y="622300"/>
            <a:ext cx="412115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5" name="直線コネクタ 34"/>
          <xdr:cNvCxnSpPr/>
        </xdr:nvCxnSpPr>
        <xdr:spPr bwMode="auto">
          <a:xfrm flipV="1">
            <a:off x="4527550" y="400050"/>
            <a:ext cx="1" cy="2222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clientData/>
  </xdr:twoCellAnchor>
  <xdr:twoCellAnchor>
    <xdr:from>
      <xdr:col>6</xdr:col>
      <xdr:colOff>88900</xdr:colOff>
      <xdr:row>13</xdr:row>
      <xdr:rowOff>69850</xdr:rowOff>
    </xdr:from>
    <xdr:to>
      <xdr:col>7</xdr:col>
      <xdr:colOff>165100</xdr:colOff>
      <xdr:row>13</xdr:row>
      <xdr:rowOff>279400</xdr:rowOff>
    </xdr:to>
    <xdr:sp macro="" textlink="">
      <xdr:nvSpPr>
        <xdr:cNvPr id="52" name="円/楕円 51"/>
        <xdr:cNvSpPr/>
      </xdr:nvSpPr>
      <xdr:spPr bwMode="auto">
        <a:xfrm>
          <a:off x="2762250" y="2584450"/>
          <a:ext cx="412750" cy="2095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76200</xdr:colOff>
      <xdr:row>17</xdr:row>
      <xdr:rowOff>6350</xdr:rowOff>
    </xdr:from>
    <xdr:to>
      <xdr:col>5</xdr:col>
      <xdr:colOff>361950</xdr:colOff>
      <xdr:row>17</xdr:row>
      <xdr:rowOff>165100</xdr:rowOff>
    </xdr:to>
    <xdr:sp macro="" textlink="">
      <xdr:nvSpPr>
        <xdr:cNvPr id="53" name="円/楕円 52"/>
        <xdr:cNvSpPr/>
      </xdr:nvSpPr>
      <xdr:spPr bwMode="auto">
        <a:xfrm>
          <a:off x="2330450" y="3556000"/>
          <a:ext cx="285750" cy="158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6</xdr:col>
      <xdr:colOff>271096</xdr:colOff>
      <xdr:row>18</xdr:row>
      <xdr:rowOff>29307</xdr:rowOff>
    </xdr:from>
    <xdr:ext cx="2270237" cy="992579"/>
    <xdr:sp macro="" textlink="">
      <xdr:nvSpPr>
        <xdr:cNvPr id="27" name="正方形/長方形 26"/>
        <xdr:cNvSpPr/>
      </xdr:nvSpPr>
      <xdr:spPr>
        <a:xfrm>
          <a:off x="2762250" y="35755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42</xdr:row>
      <xdr:rowOff>0</xdr:rowOff>
    </xdr:from>
    <xdr:to>
      <xdr:col>26</xdr:col>
      <xdr:colOff>0</xdr:colOff>
      <xdr:row>42</xdr:row>
      <xdr:rowOff>0</xdr:rowOff>
    </xdr:to>
    <xdr:cxnSp macro="">
      <xdr:nvCxnSpPr>
        <xdr:cNvPr id="10" name="直線コネクタ 10"/>
        <xdr:cNvCxnSpPr>
          <a:cxnSpLocks noChangeShapeType="1"/>
        </xdr:cNvCxnSpPr>
      </xdr:nvCxnSpPr>
      <xdr:spPr bwMode="auto">
        <a:xfrm>
          <a:off x="153865" y="7854462"/>
          <a:ext cx="679938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xdr:row>
      <xdr:rowOff>0</xdr:rowOff>
    </xdr:from>
    <xdr:to>
      <xdr:col>26</xdr:col>
      <xdr:colOff>0</xdr:colOff>
      <xdr:row>32</xdr:row>
      <xdr:rowOff>7327</xdr:rowOff>
    </xdr:to>
    <xdr:grpSp>
      <xdr:nvGrpSpPr>
        <xdr:cNvPr id="42" name="グループ化 41"/>
        <xdr:cNvGrpSpPr/>
      </xdr:nvGrpSpPr>
      <xdr:grpSpPr>
        <a:xfrm>
          <a:off x="212481" y="300404"/>
          <a:ext cx="6828692" cy="4784481"/>
          <a:chOff x="212481" y="300404"/>
          <a:chExt cx="6828692" cy="10455519"/>
        </a:xfrm>
      </xdr:grpSpPr>
      <xdr:grpSp>
        <xdr:nvGrpSpPr>
          <xdr:cNvPr id="40" name="グループ化 39"/>
          <xdr:cNvGrpSpPr/>
        </xdr:nvGrpSpPr>
        <xdr:grpSpPr>
          <a:xfrm>
            <a:off x="212481" y="300404"/>
            <a:ext cx="6828692" cy="1052403"/>
            <a:chOff x="212481" y="300404"/>
            <a:chExt cx="6828692" cy="1052403"/>
          </a:xfrm>
        </xdr:grpSpPr>
        <xdr:cxnSp macro="">
          <xdr:nvCxnSpPr>
            <xdr:cNvPr id="2" name="直線コネクタ 1"/>
            <xdr:cNvCxnSpPr>
              <a:endCxn id="5" idx="0"/>
            </xdr:cNvCxnSpPr>
          </xdr:nvCxnSpPr>
          <xdr:spPr bwMode="auto">
            <a:xfrm flipH="1">
              <a:off x="4894385" y="300404"/>
              <a:ext cx="1934310" cy="202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696558" y="631801"/>
              <a:ext cx="1" cy="513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696558" y="300404"/>
              <a:ext cx="197827" cy="33139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 name="直線コネクタ 5"/>
            <xdr:cNvCxnSpPr/>
          </xdr:nvCxnSpPr>
          <xdr:spPr bwMode="auto">
            <a:xfrm flipH="1">
              <a:off x="337038" y="1145462"/>
              <a:ext cx="43595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212481" y="1145462"/>
              <a:ext cx="171449"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1" name="グループ化 40"/>
          <xdr:cNvGrpSpPr/>
        </xdr:nvGrpSpPr>
        <xdr:grpSpPr>
          <a:xfrm>
            <a:off x="212481" y="446943"/>
            <a:ext cx="6828692" cy="10308980"/>
            <a:chOff x="212481" y="446943"/>
            <a:chExt cx="6828692" cy="10308980"/>
          </a:xfrm>
        </xdr:grpSpPr>
        <xdr:cxnSp macro="">
          <xdr:nvCxnSpPr>
            <xdr:cNvPr id="12" name="直線コネクタ 11"/>
            <xdr:cNvCxnSpPr/>
          </xdr:nvCxnSpPr>
          <xdr:spPr bwMode="auto">
            <a:xfrm flipV="1">
              <a:off x="212481" y="1261448"/>
              <a:ext cx="0" cy="93406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212481" y="10557084"/>
              <a:ext cx="199153" cy="19883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23</xdr:row>
      <xdr:rowOff>146538</xdr:rowOff>
    </xdr:from>
    <xdr:to>
      <xdr:col>2</xdr:col>
      <xdr:colOff>270678</xdr:colOff>
      <xdr:row>25</xdr:row>
      <xdr:rowOff>58615</xdr:rowOff>
    </xdr:to>
    <xdr:sp macro="" textlink="">
      <xdr:nvSpPr>
        <xdr:cNvPr id="34" name="円/楕円 1"/>
        <xdr:cNvSpPr>
          <a:spLocks noChangeArrowheads="1"/>
        </xdr:cNvSpPr>
      </xdr:nvSpPr>
      <xdr:spPr bwMode="auto">
        <a:xfrm>
          <a:off x="373673" y="3194538"/>
          <a:ext cx="234043" cy="219808"/>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38</xdr:row>
      <xdr:rowOff>80596</xdr:rowOff>
    </xdr:from>
    <xdr:to>
      <xdr:col>30</xdr:col>
      <xdr:colOff>65943</xdr:colOff>
      <xdr:row>52</xdr:row>
      <xdr:rowOff>1</xdr:rowOff>
    </xdr:to>
    <xdr:sp macro="" textlink="">
      <xdr:nvSpPr>
        <xdr:cNvPr id="35" name="テキスト ボックス 34"/>
        <xdr:cNvSpPr txBox="1"/>
      </xdr:nvSpPr>
      <xdr:spPr>
        <a:xfrm>
          <a:off x="7348904" y="5114192"/>
          <a:ext cx="505558" cy="2608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②～⑦欄には数式は入れてありませんので、適宜数字を入力してください</a:t>
          </a:r>
        </a:p>
      </xdr:txBody>
    </xdr:sp>
    <xdr:clientData/>
  </xdr:twoCellAnchor>
  <xdr:twoCellAnchor>
    <xdr:from>
      <xdr:col>1</xdr:col>
      <xdr:colOff>0</xdr:colOff>
      <xdr:row>39</xdr:row>
      <xdr:rowOff>0</xdr:rowOff>
    </xdr:from>
    <xdr:to>
      <xdr:col>26</xdr:col>
      <xdr:colOff>0</xdr:colOff>
      <xdr:row>39</xdr:row>
      <xdr:rowOff>0</xdr:rowOff>
    </xdr:to>
    <xdr:cxnSp macro="">
      <xdr:nvCxnSpPr>
        <xdr:cNvPr id="39" name="直線コネクタ 10"/>
        <xdr:cNvCxnSpPr>
          <a:cxnSpLocks noChangeShapeType="1"/>
        </xdr:cNvCxnSpPr>
      </xdr:nvCxnSpPr>
      <xdr:spPr bwMode="auto">
        <a:xfrm>
          <a:off x="212481" y="4857750"/>
          <a:ext cx="680671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34</xdr:row>
      <xdr:rowOff>73270</xdr:rowOff>
    </xdr:from>
    <xdr:to>
      <xdr:col>26</xdr:col>
      <xdr:colOff>0</xdr:colOff>
      <xdr:row>51</xdr:row>
      <xdr:rowOff>100485</xdr:rowOff>
    </xdr:to>
    <xdr:cxnSp macro="">
      <xdr:nvCxnSpPr>
        <xdr:cNvPr id="49" name="直線コネクタ 48"/>
        <xdr:cNvCxnSpPr/>
      </xdr:nvCxnSpPr>
      <xdr:spPr bwMode="auto">
        <a:xfrm flipV="1">
          <a:off x="7041173" y="5092212"/>
          <a:ext cx="0" cy="325106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52</xdr:row>
      <xdr:rowOff>0</xdr:rowOff>
    </xdr:from>
    <xdr:to>
      <xdr:col>24</xdr:col>
      <xdr:colOff>21982</xdr:colOff>
      <xdr:row>52</xdr:row>
      <xdr:rowOff>0</xdr:rowOff>
    </xdr:to>
    <xdr:cxnSp macro="">
      <xdr:nvCxnSpPr>
        <xdr:cNvPr id="50" name="直線コネクタ 49"/>
        <xdr:cNvCxnSpPr/>
      </xdr:nvCxnSpPr>
      <xdr:spPr bwMode="auto">
        <a:xfrm flipH="1">
          <a:off x="337038" y="8411308"/>
          <a:ext cx="651363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51</xdr:row>
      <xdr:rowOff>80595</xdr:rowOff>
    </xdr:from>
    <xdr:to>
      <xdr:col>2</xdr:col>
      <xdr:colOff>74596</xdr:colOff>
      <xdr:row>51</xdr:row>
      <xdr:rowOff>227134</xdr:rowOff>
    </xdr:to>
    <xdr:sp macro="" textlink="">
      <xdr:nvSpPr>
        <xdr:cNvPr id="51" name="フリーフォーム 50"/>
        <xdr:cNvSpPr/>
      </xdr:nvSpPr>
      <xdr:spPr bwMode="auto">
        <a:xfrm flipV="1">
          <a:off x="212481" y="8367345"/>
          <a:ext cx="199153" cy="14653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1306482</xdr:colOff>
      <xdr:row>51</xdr:row>
      <xdr:rowOff>35692</xdr:rowOff>
    </xdr:from>
    <xdr:to>
      <xdr:col>26</xdr:col>
      <xdr:colOff>0</xdr:colOff>
      <xdr:row>52</xdr:row>
      <xdr:rowOff>0</xdr:rowOff>
    </xdr:to>
    <xdr:sp macro="" textlink="">
      <xdr:nvSpPr>
        <xdr:cNvPr id="52" name="フリーフォーム 51"/>
        <xdr:cNvSpPr/>
      </xdr:nvSpPr>
      <xdr:spPr bwMode="auto">
        <a:xfrm flipH="1" flipV="1">
          <a:off x="6809001" y="8278480"/>
          <a:ext cx="232172" cy="13282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34</xdr:row>
      <xdr:rowOff>87923</xdr:rowOff>
    </xdr:from>
    <xdr:to>
      <xdr:col>1</xdr:col>
      <xdr:colOff>0</xdr:colOff>
      <xdr:row>51</xdr:row>
      <xdr:rowOff>93158</xdr:rowOff>
    </xdr:to>
    <xdr:cxnSp macro="">
      <xdr:nvCxnSpPr>
        <xdr:cNvPr id="54" name="直線コネクタ 53"/>
        <xdr:cNvCxnSpPr/>
      </xdr:nvCxnSpPr>
      <xdr:spPr bwMode="auto">
        <a:xfrm flipV="1">
          <a:off x="212481" y="5106865"/>
          <a:ext cx="0" cy="322908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33</xdr:row>
      <xdr:rowOff>0</xdr:rowOff>
    </xdr:from>
    <xdr:to>
      <xdr:col>25</xdr:col>
      <xdr:colOff>0</xdr:colOff>
      <xdr:row>33</xdr:row>
      <xdr:rowOff>0</xdr:rowOff>
    </xdr:to>
    <xdr:cxnSp macro="">
      <xdr:nvCxnSpPr>
        <xdr:cNvPr id="55" name="直線コネクタ 54"/>
        <xdr:cNvCxnSpPr/>
      </xdr:nvCxnSpPr>
      <xdr:spPr bwMode="auto">
        <a:xfrm flipH="1">
          <a:off x="337038" y="4967654"/>
          <a:ext cx="661621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xdr:colOff>
      <xdr:row>33</xdr:row>
      <xdr:rowOff>0</xdr:rowOff>
    </xdr:from>
    <xdr:to>
      <xdr:col>2</xdr:col>
      <xdr:colOff>36636</xdr:colOff>
      <xdr:row>34</xdr:row>
      <xdr:rowOff>131884</xdr:rowOff>
    </xdr:to>
    <xdr:sp macro="" textlink="">
      <xdr:nvSpPr>
        <xdr:cNvPr id="57" name="フリーフォーム 56"/>
        <xdr:cNvSpPr/>
      </xdr:nvSpPr>
      <xdr:spPr bwMode="auto">
        <a:xfrm>
          <a:off x="212482" y="5011615"/>
          <a:ext cx="161192"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1326171</xdr:colOff>
      <xdr:row>33</xdr:row>
      <xdr:rowOff>0</xdr:rowOff>
    </xdr:from>
    <xdr:to>
      <xdr:col>25</xdr:col>
      <xdr:colOff>87921</xdr:colOff>
      <xdr:row>34</xdr:row>
      <xdr:rowOff>131884</xdr:rowOff>
    </xdr:to>
    <xdr:sp macro="" textlink="">
      <xdr:nvSpPr>
        <xdr:cNvPr id="58" name="フリーフォーム 57"/>
        <xdr:cNvSpPr/>
      </xdr:nvSpPr>
      <xdr:spPr bwMode="auto">
        <a:xfrm flipH="1">
          <a:off x="6828690" y="5011615"/>
          <a:ext cx="212481"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10</xdr:col>
      <xdr:colOff>205154</xdr:colOff>
      <xdr:row>21</xdr:row>
      <xdr:rowOff>87924</xdr:rowOff>
    </xdr:from>
    <xdr:ext cx="2270237" cy="992579"/>
    <xdr:sp macro="" textlink="">
      <xdr:nvSpPr>
        <xdr:cNvPr id="28" name="正方形/長方形 27"/>
        <xdr:cNvSpPr/>
      </xdr:nvSpPr>
      <xdr:spPr>
        <a:xfrm>
          <a:off x="2901462" y="348028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0</xdr:colOff>
      <xdr:row>48</xdr:row>
      <xdr:rowOff>0</xdr:rowOff>
    </xdr:from>
    <xdr:to>
      <xdr:col>25</xdr:col>
      <xdr:colOff>0</xdr:colOff>
      <xdr:row>48</xdr:row>
      <xdr:rowOff>0</xdr:rowOff>
    </xdr:to>
    <xdr:cxnSp macro="">
      <xdr:nvCxnSpPr>
        <xdr:cNvPr id="2" name="直線コネクタ 10"/>
        <xdr:cNvCxnSpPr>
          <a:cxnSpLocks noChangeShapeType="1"/>
        </xdr:cNvCxnSpPr>
      </xdr:nvCxnSpPr>
      <xdr:spPr bwMode="auto">
        <a:xfrm>
          <a:off x="209550" y="8362950"/>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absolute">
    <xdr:from>
      <xdr:col>3</xdr:col>
      <xdr:colOff>534866</xdr:colOff>
      <xdr:row>38</xdr:row>
      <xdr:rowOff>73270</xdr:rowOff>
    </xdr:from>
    <xdr:to>
      <xdr:col>3</xdr:col>
      <xdr:colOff>693900</xdr:colOff>
      <xdr:row>40</xdr:row>
      <xdr:rowOff>60382</xdr:rowOff>
    </xdr:to>
    <xdr:grpSp>
      <xdr:nvGrpSpPr>
        <xdr:cNvPr id="3" name="グループ化 2"/>
        <xdr:cNvGrpSpPr>
          <a:grpSpLocks noChangeAspect="1"/>
        </xdr:cNvGrpSpPr>
      </xdr:nvGrpSpPr>
      <xdr:grpSpPr>
        <a:xfrm>
          <a:off x="1157654" y="6528289"/>
          <a:ext cx="159034" cy="250881"/>
          <a:chOff x="7143750" y="4911329"/>
          <a:chExt cx="148828" cy="255983"/>
        </a:xfrm>
      </xdr:grpSpPr>
      <xdr:sp macro="" textlink="">
        <xdr:nvSpPr>
          <xdr:cNvPr id="4" name="テキスト ボックス 3"/>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
                <a:latin typeface="ＭＳ Ｐ明朝" panose="02020600040205080304" pitchFamily="18" charset="-128"/>
                <a:ea typeface="ＭＳ Ｐ明朝" panose="02020600040205080304" pitchFamily="18" charset="-128"/>
              </a:rPr>
              <a:t>２</a:t>
            </a:r>
            <a:endParaRPr kumimoji="1" lang="en-US" altLang="ja-JP" sz="400">
              <a:latin typeface="ＭＳ Ｐ明朝" panose="02020600040205080304" pitchFamily="18" charset="-128"/>
              <a:ea typeface="ＭＳ Ｐ明朝" panose="02020600040205080304" pitchFamily="18" charset="-128"/>
            </a:endParaRPr>
          </a:p>
          <a:p>
            <a:pPr algn="ctr"/>
            <a:r>
              <a:rPr kumimoji="1" lang="ja-JP" altLang="en-US" sz="400">
                <a:latin typeface="ＭＳ Ｐ明朝" panose="02020600040205080304" pitchFamily="18" charset="-128"/>
                <a:ea typeface="ＭＳ Ｐ明朝" panose="02020600040205080304" pitchFamily="18" charset="-128"/>
              </a:rPr>
              <a:t>３</a:t>
            </a:r>
          </a:p>
        </xdr:txBody>
      </xdr:sp>
      <xdr:cxnSp macro="">
        <xdr:nvCxnSpPr>
          <xdr:cNvPr id="5" name="直線コネクタ 4"/>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0</xdr:colOff>
      <xdr:row>2</xdr:row>
      <xdr:rowOff>0</xdr:rowOff>
    </xdr:from>
    <xdr:to>
      <xdr:col>25</xdr:col>
      <xdr:colOff>0</xdr:colOff>
      <xdr:row>59</xdr:row>
      <xdr:rowOff>0</xdr:rowOff>
    </xdr:to>
    <xdr:grpSp>
      <xdr:nvGrpSpPr>
        <xdr:cNvPr id="6" name="グループ化 5"/>
        <xdr:cNvGrpSpPr/>
      </xdr:nvGrpSpPr>
      <xdr:grpSpPr>
        <a:xfrm>
          <a:off x="212481" y="249115"/>
          <a:ext cx="6828692" cy="9525000"/>
          <a:chOff x="212481" y="300404"/>
          <a:chExt cx="6828692" cy="10455519"/>
        </a:xfrm>
      </xdr:grpSpPr>
      <xdr:grpSp>
        <xdr:nvGrpSpPr>
          <xdr:cNvPr id="7" name="グループ化 6"/>
          <xdr:cNvGrpSpPr/>
        </xdr:nvGrpSpPr>
        <xdr:grpSpPr>
          <a:xfrm>
            <a:off x="212481" y="300404"/>
            <a:ext cx="6828692" cy="617523"/>
            <a:chOff x="212481" y="300404"/>
            <a:chExt cx="6828692" cy="617523"/>
          </a:xfrm>
        </xdr:grpSpPr>
        <xdr:cxnSp macro="">
          <xdr:nvCxnSpPr>
            <xdr:cNvPr id="14" name="直線コネクタ 13"/>
            <xdr:cNvCxnSpPr/>
          </xdr:nvCxnSpPr>
          <xdr:spPr bwMode="auto">
            <a:xfrm flipH="1">
              <a:off x="4511919" y="300404"/>
              <a:ext cx="23167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4315558" y="446943"/>
              <a:ext cx="0" cy="26363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a:off x="4315558" y="300404"/>
              <a:ext cx="197827" cy="23446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8" name="直線コネクタ 17"/>
            <xdr:cNvCxnSpPr/>
          </xdr:nvCxnSpPr>
          <xdr:spPr bwMode="auto">
            <a:xfrm flipH="1">
              <a:off x="326525" y="714290"/>
              <a:ext cx="399636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9" name="フリーフォーム 18"/>
            <xdr:cNvSpPr/>
          </xdr:nvSpPr>
          <xdr:spPr bwMode="auto">
            <a:xfrm>
              <a:off x="212481" y="710582"/>
              <a:ext cx="124557"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8" name="グループ化 7"/>
          <xdr:cNvGrpSpPr/>
        </xdr:nvGrpSpPr>
        <xdr:grpSpPr>
          <a:xfrm>
            <a:off x="212481" y="446943"/>
            <a:ext cx="6828692" cy="10308980"/>
            <a:chOff x="212481" y="446943"/>
            <a:chExt cx="6828692" cy="10308980"/>
          </a:xfrm>
        </xdr:grpSpPr>
        <xdr:cxnSp macro="">
          <xdr:nvCxnSpPr>
            <xdr:cNvPr id="9" name="直線コネクタ 8"/>
            <xdr:cNvCxnSpPr/>
          </xdr:nvCxnSpPr>
          <xdr:spPr bwMode="auto">
            <a:xfrm flipV="1">
              <a:off x="212481" y="871904"/>
              <a:ext cx="0" cy="97301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 name="直線コネクタ 9"/>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212481" y="10602058"/>
              <a:ext cx="199153" cy="1538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18</xdr:row>
      <xdr:rowOff>146538</xdr:rowOff>
    </xdr:from>
    <xdr:to>
      <xdr:col>2</xdr:col>
      <xdr:colOff>270678</xdr:colOff>
      <xdr:row>20</xdr:row>
      <xdr:rowOff>58615</xdr:rowOff>
    </xdr:to>
    <xdr:sp macro="" textlink="">
      <xdr:nvSpPr>
        <xdr:cNvPr id="26" name="円/楕円 1"/>
        <xdr:cNvSpPr>
          <a:spLocks noChangeArrowheads="1"/>
        </xdr:cNvSpPr>
      </xdr:nvSpPr>
      <xdr:spPr bwMode="auto">
        <a:xfrm>
          <a:off x="370010" y="3156438"/>
          <a:ext cx="234043" cy="216877"/>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32</xdr:row>
      <xdr:rowOff>0</xdr:rowOff>
    </xdr:from>
    <xdr:to>
      <xdr:col>28</xdr:col>
      <xdr:colOff>312964</xdr:colOff>
      <xdr:row>58</xdr:row>
      <xdr:rowOff>131362</xdr:rowOff>
    </xdr:to>
    <xdr:sp macro="" textlink="">
      <xdr:nvSpPr>
        <xdr:cNvPr id="27" name="テキスト ボックス 26"/>
        <xdr:cNvSpPr txBox="1"/>
      </xdr:nvSpPr>
      <xdr:spPr>
        <a:xfrm>
          <a:off x="7334250" y="5391150"/>
          <a:ext cx="312964" cy="4703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②～⑩欄には数式は入れてありませんので、適宜数字を入力してください</a:t>
          </a:r>
        </a:p>
      </xdr:txBody>
    </xdr:sp>
    <xdr:clientData/>
  </xdr:twoCellAnchor>
  <xdr:twoCellAnchor>
    <xdr:from>
      <xdr:col>1</xdr:col>
      <xdr:colOff>0</xdr:colOff>
      <xdr:row>30</xdr:row>
      <xdr:rowOff>0</xdr:rowOff>
    </xdr:from>
    <xdr:to>
      <xdr:col>25</xdr:col>
      <xdr:colOff>0</xdr:colOff>
      <xdr:row>30</xdr:row>
      <xdr:rowOff>0</xdr:rowOff>
    </xdr:to>
    <xdr:cxnSp macro="">
      <xdr:nvCxnSpPr>
        <xdr:cNvPr id="28" name="直線コネクタ 10"/>
        <xdr:cNvCxnSpPr>
          <a:cxnSpLocks noChangeShapeType="1"/>
        </xdr:cNvCxnSpPr>
      </xdr:nvCxnSpPr>
      <xdr:spPr bwMode="auto">
        <a:xfrm>
          <a:off x="209550" y="4867275"/>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11</xdr:col>
      <xdr:colOff>95251</xdr:colOff>
      <xdr:row>18</xdr:row>
      <xdr:rowOff>7326</xdr:rowOff>
    </xdr:from>
    <xdr:ext cx="2270237" cy="992579"/>
    <xdr:sp macro="" textlink="">
      <xdr:nvSpPr>
        <xdr:cNvPr id="24" name="正方形/長方形 23"/>
        <xdr:cNvSpPr/>
      </xdr:nvSpPr>
      <xdr:spPr>
        <a:xfrm>
          <a:off x="3004039" y="30040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142400</xdr:colOff>
      <xdr:row>2</xdr:row>
      <xdr:rowOff>4186</xdr:rowOff>
    </xdr:from>
    <xdr:to>
      <xdr:col>33</xdr:col>
      <xdr:colOff>1570</xdr:colOff>
      <xdr:row>21</xdr:row>
      <xdr:rowOff>1031</xdr:rowOff>
    </xdr:to>
    <xdr:grpSp>
      <xdr:nvGrpSpPr>
        <xdr:cNvPr id="12" name="グループ化 11"/>
        <xdr:cNvGrpSpPr/>
      </xdr:nvGrpSpPr>
      <xdr:grpSpPr>
        <a:xfrm>
          <a:off x="142400" y="231321"/>
          <a:ext cx="6900343" cy="3616345"/>
          <a:chOff x="142400" y="231321"/>
          <a:chExt cx="6907670" cy="3616345"/>
        </a:xfrm>
      </xdr:grpSpPr>
      <xdr:grpSp>
        <xdr:nvGrpSpPr>
          <xdr:cNvPr id="11" name="グループ化 10"/>
          <xdr:cNvGrpSpPr/>
        </xdr:nvGrpSpPr>
        <xdr:grpSpPr>
          <a:xfrm>
            <a:off x="4432788" y="231321"/>
            <a:ext cx="2617282" cy="332853"/>
            <a:chOff x="4432788" y="231321"/>
            <a:chExt cx="2617282" cy="332853"/>
          </a:xfrm>
        </xdr:grpSpPr>
        <xdr:cxnSp macro="">
          <xdr:nvCxnSpPr>
            <xdr:cNvPr id="2" name="直線コネクタ 1"/>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a:endCxn id="5"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0" name="グループ化 9"/>
          <xdr:cNvGrpSpPr/>
        </xdr:nvGrpSpPr>
        <xdr:grpSpPr>
          <a:xfrm>
            <a:off x="142400" y="397226"/>
            <a:ext cx="6907670" cy="3450440"/>
            <a:chOff x="142400" y="397226"/>
            <a:chExt cx="6907670" cy="3450440"/>
          </a:xfrm>
        </xdr:grpSpPr>
        <xdr:cxnSp macro="">
          <xdr:nvCxnSpPr>
            <xdr:cNvPr id="6" name="直線コネクタ 5"/>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 name="直線コネクタ 7"/>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4" name="直線コネクタ 13"/>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24</xdr:col>
      <xdr:colOff>0</xdr:colOff>
      <xdr:row>21</xdr:row>
      <xdr:rowOff>196780</xdr:rowOff>
    </xdr:from>
    <xdr:to>
      <xdr:col>24</xdr:col>
      <xdr:colOff>1421</xdr:colOff>
      <xdr:row>22</xdr:row>
      <xdr:rowOff>1</xdr:rowOff>
    </xdr:to>
    <xdr:cxnSp macro="">
      <xdr:nvCxnSpPr>
        <xdr:cNvPr id="20" name="直線コネクタ 19"/>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22</xdr:row>
      <xdr:rowOff>0</xdr:rowOff>
    </xdr:from>
    <xdr:to>
      <xdr:col>32</xdr:col>
      <xdr:colOff>170089</xdr:colOff>
      <xdr:row>41</xdr:row>
      <xdr:rowOff>0</xdr:rowOff>
    </xdr:to>
    <xdr:sp macro="" textlink="">
      <xdr:nvSpPr>
        <xdr:cNvPr id="22" name="角丸四角形 21"/>
        <xdr:cNvSpPr/>
      </xdr:nvSpPr>
      <xdr:spPr bwMode="auto">
        <a:xfrm>
          <a:off x="142875" y="3497036"/>
          <a:ext cx="6898821" cy="2898321"/>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41</xdr:row>
      <xdr:rowOff>196780</xdr:rowOff>
    </xdr:from>
    <xdr:to>
      <xdr:col>24</xdr:col>
      <xdr:colOff>1421</xdr:colOff>
      <xdr:row>42</xdr:row>
      <xdr:rowOff>1</xdr:rowOff>
    </xdr:to>
    <xdr:cxnSp macro="">
      <xdr:nvCxnSpPr>
        <xdr:cNvPr id="15" name="直線コネクタ 14"/>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42</xdr:row>
      <xdr:rowOff>0</xdr:rowOff>
    </xdr:from>
    <xdr:to>
      <xdr:col>32</xdr:col>
      <xdr:colOff>170089</xdr:colOff>
      <xdr:row>53</xdr:row>
      <xdr:rowOff>0</xdr:rowOff>
    </xdr:to>
    <xdr:sp macro="" textlink="">
      <xdr:nvSpPr>
        <xdr:cNvPr id="21" name="角丸四角形 20"/>
        <xdr:cNvSpPr/>
      </xdr:nvSpPr>
      <xdr:spPr bwMode="auto">
        <a:xfrm>
          <a:off x="142875" y="6449786"/>
          <a:ext cx="6898821" cy="2843893"/>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139316</xdr:colOff>
      <xdr:row>55</xdr:row>
      <xdr:rowOff>40821</xdr:rowOff>
    </xdr:from>
    <xdr:to>
      <xdr:col>32</xdr:col>
      <xdr:colOff>0</xdr:colOff>
      <xdr:row>55</xdr:row>
      <xdr:rowOff>40821</xdr:rowOff>
    </xdr:to>
    <xdr:cxnSp macro="">
      <xdr:nvCxnSpPr>
        <xdr:cNvPr id="23" name="直線コネクタ 22"/>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24</xdr:col>
      <xdr:colOff>0</xdr:colOff>
      <xdr:row>56</xdr:row>
      <xdr:rowOff>170090</xdr:rowOff>
    </xdr:from>
    <xdr:to>
      <xdr:col>24</xdr:col>
      <xdr:colOff>1373</xdr:colOff>
      <xdr:row>57</xdr:row>
      <xdr:rowOff>1</xdr:rowOff>
    </xdr:to>
    <xdr:cxnSp macro="">
      <xdr:nvCxnSpPr>
        <xdr:cNvPr id="24" name="直線コネクタ 23"/>
        <xdr:cNvCxnSpPr>
          <a:endCxn id="26"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31</xdr:col>
      <xdr:colOff>764664</xdr:colOff>
      <xdr:row>55</xdr:row>
      <xdr:rowOff>40821</xdr:rowOff>
    </xdr:from>
    <xdr:to>
      <xdr:col>32</xdr:col>
      <xdr:colOff>170089</xdr:colOff>
      <xdr:row>56</xdr:row>
      <xdr:rowOff>218518</xdr:rowOff>
    </xdr:to>
    <xdr:sp macro="" textlink="">
      <xdr:nvSpPr>
        <xdr:cNvPr id="25" name="フリーフォーム 24"/>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xdr:colOff>
      <xdr:row>55</xdr:row>
      <xdr:rowOff>40821</xdr:rowOff>
    </xdr:from>
    <xdr:to>
      <xdr:col>24</xdr:col>
      <xdr:colOff>190501</xdr:colOff>
      <xdr:row>56</xdr:row>
      <xdr:rowOff>170090</xdr:rowOff>
    </xdr:to>
    <xdr:sp macro="" textlink="">
      <xdr:nvSpPr>
        <xdr:cNvPr id="26" name="フリーフォーム 25"/>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xdr:colOff>
      <xdr:row>57</xdr:row>
      <xdr:rowOff>0</xdr:rowOff>
    </xdr:from>
    <xdr:to>
      <xdr:col>24</xdr:col>
      <xdr:colOff>0</xdr:colOff>
      <xdr:row>57</xdr:row>
      <xdr:rowOff>0</xdr:rowOff>
    </xdr:to>
    <xdr:cxnSp macro="">
      <xdr:nvCxnSpPr>
        <xdr:cNvPr id="27" name="直線コネクタ 26"/>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142400</xdr:colOff>
      <xdr:row>57</xdr:row>
      <xdr:rowOff>0</xdr:rowOff>
    </xdr:from>
    <xdr:to>
      <xdr:col>2</xdr:col>
      <xdr:colOff>28099</xdr:colOff>
      <xdr:row>57</xdr:row>
      <xdr:rowOff>207345</xdr:rowOff>
    </xdr:to>
    <xdr:sp macro="" textlink="">
      <xdr:nvSpPr>
        <xdr:cNvPr id="28" name="フリーフォーム 27"/>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142401</xdr:colOff>
      <xdr:row>57</xdr:row>
      <xdr:rowOff>197827</xdr:rowOff>
    </xdr:from>
    <xdr:to>
      <xdr:col>1</xdr:col>
      <xdr:colOff>0</xdr:colOff>
      <xdr:row>74</xdr:row>
      <xdr:rowOff>0</xdr:rowOff>
    </xdr:to>
    <xdr:cxnSp macro="">
      <xdr:nvCxnSpPr>
        <xdr:cNvPr id="29" name="直線コネクタ 28"/>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32</xdr:col>
      <xdr:colOff>170089</xdr:colOff>
      <xdr:row>56</xdr:row>
      <xdr:rowOff>170091</xdr:rowOff>
    </xdr:from>
    <xdr:to>
      <xdr:col>32</xdr:col>
      <xdr:colOff>170089</xdr:colOff>
      <xdr:row>74</xdr:row>
      <xdr:rowOff>0</xdr:rowOff>
    </xdr:to>
    <xdr:cxnSp macro="">
      <xdr:nvCxnSpPr>
        <xdr:cNvPr id="30" name="直線コネクタ 29"/>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124558</xdr:colOff>
      <xdr:row>75</xdr:row>
      <xdr:rowOff>0</xdr:rowOff>
    </xdr:from>
    <xdr:to>
      <xdr:col>32</xdr:col>
      <xdr:colOff>0</xdr:colOff>
      <xdr:row>75</xdr:row>
      <xdr:rowOff>1031</xdr:rowOff>
    </xdr:to>
    <xdr:cxnSp macro="">
      <xdr:nvCxnSpPr>
        <xdr:cNvPr id="31" name="直線コネクタ 30"/>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73</xdr:row>
      <xdr:rowOff>146524</xdr:rowOff>
    </xdr:from>
    <xdr:to>
      <xdr:col>2</xdr:col>
      <xdr:colOff>56278</xdr:colOff>
      <xdr:row>75</xdr:row>
      <xdr:rowOff>1031</xdr:rowOff>
    </xdr:to>
    <xdr:sp macro="" textlink="">
      <xdr:nvSpPr>
        <xdr:cNvPr id="32" name="フリーフォーム 31"/>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740738</xdr:colOff>
      <xdr:row>72</xdr:row>
      <xdr:rowOff>149678</xdr:rowOff>
    </xdr:from>
    <xdr:to>
      <xdr:col>32</xdr:col>
      <xdr:colOff>170089</xdr:colOff>
      <xdr:row>75</xdr:row>
      <xdr:rowOff>1031</xdr:rowOff>
    </xdr:to>
    <xdr:sp macro="" textlink="">
      <xdr:nvSpPr>
        <xdr:cNvPr id="33" name="フリーフォーム 32"/>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75</xdr:row>
      <xdr:rowOff>196780</xdr:rowOff>
    </xdr:from>
    <xdr:to>
      <xdr:col>24</xdr:col>
      <xdr:colOff>1421</xdr:colOff>
      <xdr:row>76</xdr:row>
      <xdr:rowOff>1</xdr:rowOff>
    </xdr:to>
    <xdr:cxnSp macro="">
      <xdr:nvCxnSpPr>
        <xdr:cNvPr id="34" name="直線コネクタ 33"/>
        <xdr:cNvCxnSpPr/>
      </xdr:nvCxnSpPr>
      <xdr:spPr bwMode="auto">
        <a:xfrm flipV="1">
          <a:off x="4432788" y="3910065"/>
          <a:ext cx="1421" cy="251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76</xdr:row>
      <xdr:rowOff>0</xdr:rowOff>
    </xdr:from>
    <xdr:to>
      <xdr:col>32</xdr:col>
      <xdr:colOff>170089</xdr:colOff>
      <xdr:row>95</xdr:row>
      <xdr:rowOff>0</xdr:rowOff>
    </xdr:to>
    <xdr:sp macro="" textlink="">
      <xdr:nvSpPr>
        <xdr:cNvPr id="35" name="角丸四角形 34"/>
        <xdr:cNvSpPr/>
      </xdr:nvSpPr>
      <xdr:spPr bwMode="auto">
        <a:xfrm>
          <a:off x="146538" y="3912577"/>
          <a:ext cx="6903532" cy="3289788"/>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95</xdr:row>
      <xdr:rowOff>196780</xdr:rowOff>
    </xdr:from>
    <xdr:to>
      <xdr:col>24</xdr:col>
      <xdr:colOff>1421</xdr:colOff>
      <xdr:row>96</xdr:row>
      <xdr:rowOff>1</xdr:rowOff>
    </xdr:to>
    <xdr:cxnSp macro="">
      <xdr:nvCxnSpPr>
        <xdr:cNvPr id="36" name="直線コネクタ 35"/>
        <xdr:cNvCxnSpPr/>
      </xdr:nvCxnSpPr>
      <xdr:spPr bwMode="auto">
        <a:xfrm flipV="1">
          <a:off x="4432788" y="7256270"/>
          <a:ext cx="1421" cy="47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96</xdr:row>
      <xdr:rowOff>0</xdr:rowOff>
    </xdr:from>
    <xdr:to>
      <xdr:col>32</xdr:col>
      <xdr:colOff>170089</xdr:colOff>
      <xdr:row>107</xdr:row>
      <xdr:rowOff>0</xdr:rowOff>
    </xdr:to>
    <xdr:sp macro="" textlink="">
      <xdr:nvSpPr>
        <xdr:cNvPr id="37" name="角丸四角形 36"/>
        <xdr:cNvSpPr/>
      </xdr:nvSpPr>
      <xdr:spPr bwMode="auto">
        <a:xfrm>
          <a:off x="146538" y="7260981"/>
          <a:ext cx="6903532" cy="3319096"/>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73269</xdr:colOff>
      <xdr:row>3</xdr:row>
      <xdr:rowOff>73269</xdr:rowOff>
    </xdr:from>
    <xdr:to>
      <xdr:col>31</xdr:col>
      <xdr:colOff>659423</xdr:colOff>
      <xdr:row>3</xdr:row>
      <xdr:rowOff>300404</xdr:rowOff>
    </xdr:to>
    <xdr:sp macro="" textlink="">
      <xdr:nvSpPr>
        <xdr:cNvPr id="38" name="大かっこ 37"/>
        <xdr:cNvSpPr/>
      </xdr:nvSpPr>
      <xdr:spPr bwMode="auto">
        <a:xfrm>
          <a:off x="1968744" y="635244"/>
          <a:ext cx="4767629"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8</xdr:col>
      <xdr:colOff>73269</xdr:colOff>
      <xdr:row>57</xdr:row>
      <xdr:rowOff>73269</xdr:rowOff>
    </xdr:from>
    <xdr:to>
      <xdr:col>31</xdr:col>
      <xdr:colOff>659423</xdr:colOff>
      <xdr:row>57</xdr:row>
      <xdr:rowOff>300404</xdr:rowOff>
    </xdr:to>
    <xdr:sp macro="" textlink="">
      <xdr:nvSpPr>
        <xdr:cNvPr id="40" name="大かっこ 39"/>
        <xdr:cNvSpPr/>
      </xdr:nvSpPr>
      <xdr:spPr bwMode="auto">
        <a:xfrm>
          <a:off x="1978269" y="637442"/>
          <a:ext cx="4755173"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10</xdr:col>
      <xdr:colOff>124557</xdr:colOff>
      <xdr:row>22</xdr:row>
      <xdr:rowOff>87923</xdr:rowOff>
    </xdr:from>
    <xdr:ext cx="2270237" cy="992579"/>
    <xdr:sp macro="" textlink="">
      <xdr:nvSpPr>
        <xdr:cNvPr id="39" name="正方形/長方形 38"/>
        <xdr:cNvSpPr/>
      </xdr:nvSpPr>
      <xdr:spPr>
        <a:xfrm>
          <a:off x="2623038" y="400050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65941</xdr:colOff>
      <xdr:row>76</xdr:row>
      <xdr:rowOff>87924</xdr:rowOff>
    </xdr:from>
    <xdr:ext cx="2270237" cy="992579"/>
    <xdr:sp macro="" textlink="">
      <xdr:nvSpPr>
        <xdr:cNvPr id="42" name="正方形/長方形 41"/>
        <xdr:cNvSpPr/>
      </xdr:nvSpPr>
      <xdr:spPr>
        <a:xfrm>
          <a:off x="2564422" y="1461721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0</xdr:colOff>
      <xdr:row>23</xdr:row>
      <xdr:rowOff>0</xdr:rowOff>
    </xdr:from>
    <xdr:to>
      <xdr:col>39</xdr:col>
      <xdr:colOff>0</xdr:colOff>
      <xdr:row>23</xdr:row>
      <xdr:rowOff>0</xdr:rowOff>
    </xdr:to>
    <xdr:cxnSp macro="">
      <xdr:nvCxnSpPr>
        <xdr:cNvPr id="2" name="直線コネクタ 1"/>
        <xdr:cNvCxnSpPr/>
      </xdr:nvCxnSpPr>
      <xdr:spPr bwMode="auto">
        <a:xfrm>
          <a:off x="114300" y="3457575"/>
          <a:ext cx="691515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2</xdr:col>
      <xdr:colOff>37459</xdr:colOff>
      <xdr:row>26</xdr:row>
      <xdr:rowOff>61231</xdr:rowOff>
    </xdr:from>
    <xdr:to>
      <xdr:col>2</xdr:col>
      <xdr:colOff>83178</xdr:colOff>
      <xdr:row>28</xdr:row>
      <xdr:rowOff>40821</xdr:rowOff>
    </xdr:to>
    <xdr:sp macro="" textlink="">
      <xdr:nvSpPr>
        <xdr:cNvPr id="3" name="AutoShape 165"/>
        <xdr:cNvSpPr>
          <a:spLocks/>
        </xdr:cNvSpPr>
      </xdr:nvSpPr>
      <xdr:spPr bwMode="auto">
        <a:xfrm>
          <a:off x="294634" y="4147456"/>
          <a:ext cx="45719" cy="284390"/>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2530</xdr:colOff>
      <xdr:row>26</xdr:row>
      <xdr:rowOff>61232</xdr:rowOff>
    </xdr:from>
    <xdr:to>
      <xdr:col>38</xdr:col>
      <xdr:colOff>48249</xdr:colOff>
      <xdr:row>28</xdr:row>
      <xdr:rowOff>61231</xdr:rowOff>
    </xdr:to>
    <xdr:sp macro="" textlink="">
      <xdr:nvSpPr>
        <xdr:cNvPr id="4" name="AutoShape 166"/>
        <xdr:cNvSpPr>
          <a:spLocks/>
        </xdr:cNvSpPr>
      </xdr:nvSpPr>
      <xdr:spPr bwMode="auto">
        <a:xfrm flipH="1">
          <a:off x="6908155" y="4147457"/>
          <a:ext cx="45719" cy="304799"/>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xdr:row>
      <xdr:rowOff>0</xdr:rowOff>
    </xdr:from>
    <xdr:to>
      <xdr:col>39</xdr:col>
      <xdr:colOff>1</xdr:colOff>
      <xdr:row>36</xdr:row>
      <xdr:rowOff>1031</xdr:rowOff>
    </xdr:to>
    <xdr:grpSp>
      <xdr:nvGrpSpPr>
        <xdr:cNvPr id="5" name="グループ化 4"/>
        <xdr:cNvGrpSpPr/>
      </xdr:nvGrpSpPr>
      <xdr:grpSpPr>
        <a:xfrm>
          <a:off x="117231" y="454269"/>
          <a:ext cx="6923943" cy="5232454"/>
          <a:chOff x="128779" y="156482"/>
          <a:chExt cx="6892525" cy="5192156"/>
        </a:xfrm>
      </xdr:grpSpPr>
      <xdr:grpSp>
        <xdr:nvGrpSpPr>
          <xdr:cNvPr id="6" name="グループ化 5"/>
          <xdr:cNvGrpSpPr/>
        </xdr:nvGrpSpPr>
        <xdr:grpSpPr>
          <a:xfrm>
            <a:off x="4351472" y="156482"/>
            <a:ext cx="2669831" cy="424663"/>
            <a:chOff x="4351472" y="156482"/>
            <a:chExt cx="2669831" cy="424663"/>
          </a:xfrm>
        </xdr:grpSpPr>
        <xdr:cxnSp macro="">
          <xdr:nvCxnSpPr>
            <xdr:cNvPr id="15" name="直線コネクタ 14"/>
            <xdr:cNvCxnSpPr/>
          </xdr:nvCxnSpPr>
          <xdr:spPr bwMode="auto">
            <a:xfrm flipH="1">
              <a:off x="4544861" y="156482"/>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V="1">
              <a:off x="4351817" y="278947"/>
              <a:ext cx="1026" cy="30219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H="1">
              <a:off x="6817243" y="156482"/>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a:off x="4351472" y="156482"/>
              <a:ext cx="197513"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7" name="グループ化 6"/>
          <xdr:cNvGrpSpPr/>
        </xdr:nvGrpSpPr>
        <xdr:grpSpPr>
          <a:xfrm>
            <a:off x="128779" y="342798"/>
            <a:ext cx="6892525" cy="5005840"/>
            <a:chOff x="128779" y="342798"/>
            <a:chExt cx="6892525" cy="5005840"/>
          </a:xfrm>
        </xdr:grpSpPr>
        <xdr:cxnSp macro="">
          <xdr:nvCxnSpPr>
            <xdr:cNvPr id="8" name="直線コネクタ 7"/>
            <xdr:cNvCxnSpPr/>
          </xdr:nvCxnSpPr>
          <xdr:spPr bwMode="auto">
            <a:xfrm flipH="1">
              <a:off x="286615" y="581145"/>
              <a:ext cx="406520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9" name="フリーフォーム 8"/>
            <xdr:cNvSpPr/>
          </xdr:nvSpPr>
          <xdr:spPr bwMode="auto">
            <a:xfrm>
              <a:off x="128779" y="581145"/>
              <a:ext cx="178776" cy="21217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 name="直線コネクタ 9"/>
            <xdr:cNvCxnSpPr/>
          </xdr:nvCxnSpPr>
          <xdr:spPr bwMode="auto">
            <a:xfrm flipV="1">
              <a:off x="128779" y="741589"/>
              <a:ext cx="0" cy="44291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7021303" y="342798"/>
              <a:ext cx="0" cy="48279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H="1">
              <a:off x="271805" y="5347607"/>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flipV="1">
              <a:off x="128779" y="517071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フリーフォーム 13"/>
            <xdr:cNvSpPr/>
          </xdr:nvSpPr>
          <xdr:spPr bwMode="auto">
            <a:xfrm flipH="1" flipV="1">
              <a:off x="6793318" y="5116285"/>
              <a:ext cx="227986" cy="23132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1</xdr:col>
      <xdr:colOff>1</xdr:colOff>
      <xdr:row>37</xdr:row>
      <xdr:rowOff>0</xdr:rowOff>
    </xdr:from>
    <xdr:to>
      <xdr:col>39</xdr:col>
      <xdr:colOff>1</xdr:colOff>
      <xdr:row>45</xdr:row>
      <xdr:rowOff>0</xdr:rowOff>
    </xdr:to>
    <xdr:sp macro="" textlink="">
      <xdr:nvSpPr>
        <xdr:cNvPr id="19" name="角丸四角形 18"/>
        <xdr:cNvSpPr/>
      </xdr:nvSpPr>
      <xdr:spPr bwMode="auto">
        <a:xfrm>
          <a:off x="114301" y="5715000"/>
          <a:ext cx="6915150" cy="1781175"/>
        </a:xfrm>
        <a:prstGeom prst="roundRect">
          <a:avLst>
            <a:gd name="adj" fmla="val 690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27214</xdr:colOff>
      <xdr:row>44</xdr:row>
      <xdr:rowOff>13607</xdr:rowOff>
    </xdr:from>
    <xdr:to>
      <xdr:col>5</xdr:col>
      <xdr:colOff>3</xdr:colOff>
      <xdr:row>44</xdr:row>
      <xdr:rowOff>272143</xdr:rowOff>
    </xdr:to>
    <xdr:cxnSp macro="">
      <xdr:nvCxnSpPr>
        <xdr:cNvPr id="20" name="直線コネクタ 19"/>
        <xdr:cNvCxnSpPr/>
      </xdr:nvCxnSpPr>
      <xdr:spPr bwMode="auto">
        <a:xfrm flipH="1">
          <a:off x="141514" y="7204982"/>
          <a:ext cx="582389" cy="258536"/>
        </a:xfrm>
        <a:prstGeom prst="line">
          <a:avLst/>
        </a:prstGeom>
        <a:solidFill>
          <a:srgbClr val="FFFFFF"/>
        </a:solidFill>
        <a:ln w="3175" cap="flat" cmpd="sng" algn="ctr">
          <a:solidFill>
            <a:schemeClr val="tx1"/>
          </a:solidFill>
          <a:prstDash val="sysDot"/>
          <a:round/>
          <a:headEnd type="none" w="med" len="med"/>
          <a:tailEnd type="none" w="med" len="med"/>
        </a:ln>
        <a:effectLst/>
      </xdr:spPr>
    </xdr:cxnSp>
    <xdr:clientData/>
  </xdr:twoCellAnchor>
  <xdr:twoCellAnchor>
    <xdr:from>
      <xdr:col>1</xdr:col>
      <xdr:colOff>0</xdr:colOff>
      <xdr:row>45</xdr:row>
      <xdr:rowOff>74838</xdr:rowOff>
    </xdr:from>
    <xdr:to>
      <xdr:col>39</xdr:col>
      <xdr:colOff>0</xdr:colOff>
      <xdr:row>62</xdr:row>
      <xdr:rowOff>238124</xdr:rowOff>
    </xdr:to>
    <xdr:sp macro="" textlink="">
      <xdr:nvSpPr>
        <xdr:cNvPr id="21" name="角丸四角形 20"/>
        <xdr:cNvSpPr/>
      </xdr:nvSpPr>
      <xdr:spPr bwMode="auto">
        <a:xfrm>
          <a:off x="114300" y="7571013"/>
          <a:ext cx="6915150" cy="3020786"/>
        </a:xfrm>
        <a:prstGeom prst="roundRect">
          <a:avLst>
            <a:gd name="adj" fmla="val 4858"/>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42</xdr:col>
      <xdr:colOff>359020</xdr:colOff>
      <xdr:row>47</xdr:row>
      <xdr:rowOff>175847</xdr:rowOff>
    </xdr:from>
    <xdr:to>
      <xdr:col>44</xdr:col>
      <xdr:colOff>476251</xdr:colOff>
      <xdr:row>54</xdr:row>
      <xdr:rowOff>25494</xdr:rowOff>
    </xdr:to>
    <xdr:pic>
      <xdr:nvPicPr>
        <xdr:cNvPr id="22" name="図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4558" y="8015655"/>
          <a:ext cx="1260231" cy="765512"/>
        </a:xfrm>
        <a:prstGeom prst="rect">
          <a:avLst/>
        </a:prstGeom>
      </xdr:spPr>
    </xdr:pic>
    <xdr:clientData/>
  </xdr:twoCellAnchor>
  <xdr:twoCellAnchor>
    <xdr:from>
      <xdr:col>41</xdr:col>
      <xdr:colOff>98913</xdr:colOff>
      <xdr:row>49</xdr:row>
      <xdr:rowOff>95249</xdr:rowOff>
    </xdr:from>
    <xdr:to>
      <xdr:col>42</xdr:col>
      <xdr:colOff>359020</xdr:colOff>
      <xdr:row>52</xdr:row>
      <xdr:rowOff>25643</xdr:rowOff>
    </xdr:to>
    <xdr:sp macro="" textlink="">
      <xdr:nvSpPr>
        <xdr:cNvPr id="23" name="下矢印 1"/>
        <xdr:cNvSpPr>
          <a:spLocks noChangeArrowheads="1"/>
        </xdr:cNvSpPr>
      </xdr:nvSpPr>
      <xdr:spPr bwMode="auto">
        <a:xfrm rot="5400000">
          <a:off x="7422173" y="8217143"/>
          <a:ext cx="282087" cy="362683"/>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twoCellAnchor>
    <xdr:from>
      <xdr:col>42</xdr:col>
      <xdr:colOff>36636</xdr:colOff>
      <xdr:row>46</xdr:row>
      <xdr:rowOff>80596</xdr:rowOff>
    </xdr:from>
    <xdr:to>
      <xdr:col>42</xdr:col>
      <xdr:colOff>249116</xdr:colOff>
      <xdr:row>47</xdr:row>
      <xdr:rowOff>90854</xdr:rowOff>
    </xdr:to>
    <xdr:sp macro="" textlink="">
      <xdr:nvSpPr>
        <xdr:cNvPr id="24" name="円/楕円 23"/>
        <xdr:cNvSpPr/>
      </xdr:nvSpPr>
      <xdr:spPr bwMode="auto">
        <a:xfrm>
          <a:off x="7422174" y="7707923"/>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21981</xdr:colOff>
      <xdr:row>47</xdr:row>
      <xdr:rowOff>161192</xdr:rowOff>
    </xdr:from>
    <xdr:to>
      <xdr:col>42</xdr:col>
      <xdr:colOff>234461</xdr:colOff>
      <xdr:row>49</xdr:row>
      <xdr:rowOff>24912</xdr:rowOff>
    </xdr:to>
    <xdr:sp macro="" textlink="">
      <xdr:nvSpPr>
        <xdr:cNvPr id="25" name="円/楕円 24"/>
        <xdr:cNvSpPr/>
      </xdr:nvSpPr>
      <xdr:spPr bwMode="auto">
        <a:xfrm>
          <a:off x="7407519" y="8001000"/>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15</xdr:col>
      <xdr:colOff>65942</xdr:colOff>
      <xdr:row>28</xdr:row>
      <xdr:rowOff>102577</xdr:rowOff>
    </xdr:from>
    <xdr:ext cx="2270237" cy="992579"/>
    <xdr:sp macro="" textlink="">
      <xdr:nvSpPr>
        <xdr:cNvPr id="26" name="正方形/長方形 25"/>
        <xdr:cNvSpPr/>
      </xdr:nvSpPr>
      <xdr:spPr>
        <a:xfrm>
          <a:off x="2857500" y="454269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0</xdr:colOff>
      <xdr:row>12</xdr:row>
      <xdr:rowOff>0</xdr:rowOff>
    </xdr:from>
    <xdr:to>
      <xdr:col>44</xdr:col>
      <xdr:colOff>0</xdr:colOff>
      <xdr:row>12</xdr:row>
      <xdr:rowOff>0</xdr:rowOff>
    </xdr:to>
    <xdr:cxnSp macro="">
      <xdr:nvCxnSpPr>
        <xdr:cNvPr id="3" name="直線コネクタ 7"/>
        <xdr:cNvCxnSpPr>
          <a:cxnSpLocks noChangeShapeType="1"/>
        </xdr:cNvCxnSpPr>
      </xdr:nvCxnSpPr>
      <xdr:spPr bwMode="auto">
        <a:xfrm>
          <a:off x="483577" y="2176096"/>
          <a:ext cx="6909288" cy="0"/>
        </a:xfrm>
        <a:prstGeom prst="line">
          <a:avLst/>
        </a:prstGeom>
        <a:noFill/>
        <a:ln w="19050" cmpd="dbl" algn="ctr">
          <a:solidFill>
            <a:srgbClr val="534121"/>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21981</xdr:colOff>
      <xdr:row>7</xdr:row>
      <xdr:rowOff>21981</xdr:rowOff>
    </xdr:from>
    <xdr:to>
      <xdr:col>5</xdr:col>
      <xdr:colOff>175846</xdr:colOff>
      <xdr:row>8</xdr:row>
      <xdr:rowOff>139212</xdr:rowOff>
    </xdr:to>
    <xdr:sp macro="" textlink="">
      <xdr:nvSpPr>
        <xdr:cNvPr id="5" name="大かっこ 4"/>
        <xdr:cNvSpPr/>
      </xdr:nvSpPr>
      <xdr:spPr bwMode="auto">
        <a:xfrm>
          <a:off x="505558" y="1538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xdr:col>
      <xdr:colOff>29308</xdr:colOff>
      <xdr:row>11</xdr:row>
      <xdr:rowOff>29308</xdr:rowOff>
    </xdr:from>
    <xdr:to>
      <xdr:col>5</xdr:col>
      <xdr:colOff>183173</xdr:colOff>
      <xdr:row>11</xdr:row>
      <xdr:rowOff>241789</xdr:rowOff>
    </xdr:to>
    <xdr:sp macro="" textlink="">
      <xdr:nvSpPr>
        <xdr:cNvPr id="6" name="大かっこ 5"/>
        <xdr:cNvSpPr/>
      </xdr:nvSpPr>
      <xdr:spPr bwMode="auto">
        <a:xfrm>
          <a:off x="512885" y="1919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16</xdr:col>
      <xdr:colOff>0</xdr:colOff>
      <xdr:row>12</xdr:row>
      <xdr:rowOff>1</xdr:rowOff>
    </xdr:from>
    <xdr:to>
      <xdr:col>16</xdr:col>
      <xdr:colOff>0</xdr:colOff>
      <xdr:row>36</xdr:row>
      <xdr:rowOff>0</xdr:rowOff>
    </xdr:to>
    <xdr:cxnSp macro="">
      <xdr:nvCxnSpPr>
        <xdr:cNvPr id="7" name="直線コネクタ 12"/>
        <xdr:cNvCxnSpPr>
          <a:cxnSpLocks noChangeShapeType="1"/>
        </xdr:cNvCxnSpPr>
      </xdr:nvCxnSpPr>
      <xdr:spPr bwMode="auto">
        <a:xfrm flipV="1">
          <a:off x="3091962"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31</xdr:col>
      <xdr:colOff>124557</xdr:colOff>
      <xdr:row>12</xdr:row>
      <xdr:rowOff>1</xdr:rowOff>
    </xdr:from>
    <xdr:to>
      <xdr:col>31</xdr:col>
      <xdr:colOff>124557</xdr:colOff>
      <xdr:row>36</xdr:row>
      <xdr:rowOff>0</xdr:rowOff>
    </xdr:to>
    <xdr:cxnSp macro="">
      <xdr:nvCxnSpPr>
        <xdr:cNvPr id="8" name="直線コネクタ 12"/>
        <xdr:cNvCxnSpPr>
          <a:cxnSpLocks noChangeShapeType="1"/>
        </xdr:cNvCxnSpPr>
      </xdr:nvCxnSpPr>
      <xdr:spPr bwMode="auto">
        <a:xfrm flipV="1">
          <a:off x="5290038"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0</xdr:colOff>
      <xdr:row>1</xdr:row>
      <xdr:rowOff>0</xdr:rowOff>
    </xdr:from>
    <xdr:to>
      <xdr:col>44</xdr:col>
      <xdr:colOff>0</xdr:colOff>
      <xdr:row>45</xdr:row>
      <xdr:rowOff>0</xdr:rowOff>
    </xdr:to>
    <xdr:grpSp>
      <xdr:nvGrpSpPr>
        <xdr:cNvPr id="9" name="グループ化 8"/>
        <xdr:cNvGrpSpPr/>
      </xdr:nvGrpSpPr>
      <xdr:grpSpPr>
        <a:xfrm>
          <a:off x="484909" y="77932"/>
          <a:ext cx="6892636" cy="7775863"/>
          <a:chOff x="162750" y="169549"/>
          <a:chExt cx="6885069" cy="7161373"/>
        </a:xfrm>
      </xdr:grpSpPr>
      <xdr:grpSp>
        <xdr:nvGrpSpPr>
          <xdr:cNvPr id="10" name="グループ化 9"/>
          <xdr:cNvGrpSpPr/>
        </xdr:nvGrpSpPr>
        <xdr:grpSpPr>
          <a:xfrm>
            <a:off x="4477782" y="169549"/>
            <a:ext cx="2570037" cy="387850"/>
            <a:chOff x="4477782" y="169549"/>
            <a:chExt cx="2570037" cy="387850"/>
          </a:xfrm>
        </xdr:grpSpPr>
        <xdr:cxnSp macro="">
          <xdr:nvCxnSpPr>
            <xdr:cNvPr id="19" name="直線コネクタ 18"/>
            <xdr:cNvCxnSpPr/>
          </xdr:nvCxnSpPr>
          <xdr:spPr bwMode="auto">
            <a:xfrm flipH="1">
              <a:off x="4567715" y="169549"/>
              <a:ext cx="235598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4477782" y="328526"/>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6843759" y="169549"/>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1" name="グループ化 10"/>
          <xdr:cNvGrpSpPr/>
        </xdr:nvGrpSpPr>
        <xdr:grpSpPr>
          <a:xfrm>
            <a:off x="162750" y="367116"/>
            <a:ext cx="6885069" cy="6963806"/>
            <a:chOff x="162750" y="367116"/>
            <a:chExt cx="6885069" cy="6963806"/>
          </a:xfrm>
        </xdr:grpSpPr>
        <xdr:cxnSp macro="">
          <xdr:nvCxnSpPr>
            <xdr:cNvPr id="12" name="直線コネクタ 11"/>
            <xdr:cNvCxnSpPr/>
          </xdr:nvCxnSpPr>
          <xdr:spPr bwMode="auto">
            <a:xfrm flipH="1">
              <a:off x="305858" y="546463"/>
              <a:ext cx="416900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162750" y="54646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4" name="直線コネクタ 13"/>
            <xdr:cNvCxnSpPr/>
          </xdr:nvCxnSpPr>
          <xdr:spPr bwMode="auto">
            <a:xfrm flipV="1">
              <a:off x="162750" y="695917"/>
              <a:ext cx="0" cy="65449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7047819" y="367116"/>
              <a:ext cx="0" cy="674910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308774" y="7330922"/>
              <a:ext cx="66149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62750" y="715403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19833" y="711111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xdr:col>
      <xdr:colOff>0</xdr:colOff>
      <xdr:row>47</xdr:row>
      <xdr:rowOff>1</xdr:rowOff>
    </xdr:from>
    <xdr:to>
      <xdr:col>44</xdr:col>
      <xdr:colOff>0</xdr:colOff>
      <xdr:row>51</xdr:row>
      <xdr:rowOff>1</xdr:rowOff>
    </xdr:to>
    <xdr:sp macro="" textlink="">
      <xdr:nvSpPr>
        <xdr:cNvPr id="29" name="角丸四角形 28"/>
        <xdr:cNvSpPr/>
      </xdr:nvSpPr>
      <xdr:spPr bwMode="auto">
        <a:xfrm>
          <a:off x="483577" y="8206155"/>
          <a:ext cx="6909288" cy="923192"/>
        </a:xfrm>
        <a:prstGeom prst="roundRect">
          <a:avLst>
            <a:gd name="adj" fmla="val 9034"/>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47</xdr:col>
          <xdr:colOff>57150</xdr:colOff>
          <xdr:row>18</xdr:row>
          <xdr:rowOff>66675</xdr:rowOff>
        </xdr:from>
        <xdr:to>
          <xdr:col>47</xdr:col>
          <xdr:colOff>304800</xdr:colOff>
          <xdr:row>19</xdr:row>
          <xdr:rowOff>114300</xdr:rowOff>
        </xdr:to>
        <xdr:sp macro="" textlink="">
          <xdr:nvSpPr>
            <xdr:cNvPr id="131075" name="Check Box 3" hidden="1">
              <a:extLst>
                <a:ext uri="{63B3BB69-23CF-44E3-9099-C40C66FF867C}">
                  <a14:compatExt spid="_x0000_s1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20</xdr:row>
          <xdr:rowOff>66675</xdr:rowOff>
        </xdr:from>
        <xdr:to>
          <xdr:col>47</xdr:col>
          <xdr:colOff>266700</xdr:colOff>
          <xdr:row>21</xdr:row>
          <xdr:rowOff>76200</xdr:rowOff>
        </xdr:to>
        <xdr:sp macro="" textlink="">
          <xdr:nvSpPr>
            <xdr:cNvPr id="131076" name="Check Box 4" hidden="1">
              <a:extLst>
                <a:ext uri="{63B3BB69-23CF-44E3-9099-C40C66FF867C}">
                  <a14:compatExt spid="_x0000_s1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22</xdr:row>
          <xdr:rowOff>95250</xdr:rowOff>
        </xdr:from>
        <xdr:to>
          <xdr:col>47</xdr:col>
          <xdr:colOff>247650</xdr:colOff>
          <xdr:row>23</xdr:row>
          <xdr:rowOff>76200</xdr:rowOff>
        </xdr:to>
        <xdr:sp macro="" textlink="">
          <xdr:nvSpPr>
            <xdr:cNvPr id="131077" name="Check Box 5" hidden="1">
              <a:extLst>
                <a:ext uri="{63B3BB69-23CF-44E3-9099-C40C66FF867C}">
                  <a14:compatExt spid="_x0000_s1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24</xdr:row>
          <xdr:rowOff>85725</xdr:rowOff>
        </xdr:from>
        <xdr:to>
          <xdr:col>47</xdr:col>
          <xdr:colOff>276225</xdr:colOff>
          <xdr:row>25</xdr:row>
          <xdr:rowOff>76200</xdr:rowOff>
        </xdr:to>
        <xdr:sp macro="" textlink="">
          <xdr:nvSpPr>
            <xdr:cNvPr id="131078" name="Check Box 6" hidden="1">
              <a:extLst>
                <a:ext uri="{63B3BB69-23CF-44E3-9099-C40C66FF867C}">
                  <a14:compatExt spid="_x0000_s1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26</xdr:row>
          <xdr:rowOff>76200</xdr:rowOff>
        </xdr:from>
        <xdr:to>
          <xdr:col>48</xdr:col>
          <xdr:colOff>9525</xdr:colOff>
          <xdr:row>27</xdr:row>
          <xdr:rowOff>104775</xdr:rowOff>
        </xdr:to>
        <xdr:sp macro="" textlink="">
          <xdr:nvSpPr>
            <xdr:cNvPr id="131079" name="Check Box 7" hidden="1">
              <a:extLst>
                <a:ext uri="{63B3BB69-23CF-44E3-9099-C40C66FF867C}">
                  <a14:compatExt spid="_x0000_s1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28</xdr:row>
          <xdr:rowOff>76200</xdr:rowOff>
        </xdr:from>
        <xdr:to>
          <xdr:col>48</xdr:col>
          <xdr:colOff>28575</xdr:colOff>
          <xdr:row>29</xdr:row>
          <xdr:rowOff>95250</xdr:rowOff>
        </xdr:to>
        <xdr:sp macro="" textlink="">
          <xdr:nvSpPr>
            <xdr:cNvPr id="131080" name="Check Box 8" hidden="1">
              <a:extLst>
                <a:ext uri="{63B3BB69-23CF-44E3-9099-C40C66FF867C}">
                  <a14:compatExt spid="_x0000_s1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30</xdr:row>
          <xdr:rowOff>85725</xdr:rowOff>
        </xdr:from>
        <xdr:to>
          <xdr:col>48</xdr:col>
          <xdr:colOff>9525</xdr:colOff>
          <xdr:row>31</xdr:row>
          <xdr:rowOff>114300</xdr:rowOff>
        </xdr:to>
        <xdr:sp macro="" textlink="">
          <xdr:nvSpPr>
            <xdr:cNvPr id="131081" name="Check Box 9" hidden="1">
              <a:extLst>
                <a:ext uri="{63B3BB69-23CF-44E3-9099-C40C66FF867C}">
                  <a14:compatExt spid="_x0000_s1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64721</xdr:colOff>
      <xdr:row>15</xdr:row>
      <xdr:rowOff>136769</xdr:rowOff>
    </xdr:from>
    <xdr:to>
      <xdr:col>47</xdr:col>
      <xdr:colOff>309563</xdr:colOff>
      <xdr:row>18</xdr:row>
      <xdr:rowOff>0</xdr:rowOff>
    </xdr:to>
    <xdr:sp macro="" textlink="">
      <xdr:nvSpPr>
        <xdr:cNvPr id="38" name="下矢印 1"/>
        <xdr:cNvSpPr>
          <a:spLocks noChangeArrowheads="1"/>
        </xdr:cNvSpPr>
      </xdr:nvSpPr>
      <xdr:spPr bwMode="auto">
        <a:xfrm>
          <a:off x="7891096" y="2867269"/>
          <a:ext cx="244842" cy="371231"/>
        </a:xfrm>
        <a:prstGeom prst="downArrow">
          <a:avLst>
            <a:gd name="adj1" fmla="val 50000"/>
            <a:gd name="adj2" fmla="val 47222"/>
          </a:avLst>
        </a:prstGeom>
        <a:solidFill>
          <a:srgbClr val="F20884"/>
        </a:solidFill>
        <a:ln w="9525" algn="ctr">
          <a:solidFill>
            <a:srgbClr val="000000"/>
          </a:solidFill>
          <a:round/>
          <a:headEnd/>
          <a:tailEnd/>
        </a:ln>
      </xdr:spPr>
    </xdr:sp>
    <xdr:clientData/>
  </xdr:twoCellAnchor>
  <xdr:twoCellAnchor>
    <xdr:from>
      <xdr:col>46</xdr:col>
      <xdr:colOff>97081</xdr:colOff>
      <xdr:row>2</xdr:row>
      <xdr:rowOff>47624</xdr:rowOff>
    </xdr:from>
    <xdr:to>
      <xdr:col>48</xdr:col>
      <xdr:colOff>206375</xdr:colOff>
      <xdr:row>15</xdr:row>
      <xdr:rowOff>146536</xdr:rowOff>
    </xdr:to>
    <xdr:sp macro="" textlink="">
      <xdr:nvSpPr>
        <xdr:cNvPr id="30" name="テキスト ボックス 29"/>
        <xdr:cNvSpPr txBox="1"/>
      </xdr:nvSpPr>
      <xdr:spPr>
        <a:xfrm>
          <a:off x="7732956" y="539749"/>
          <a:ext cx="625232" cy="2337287"/>
        </a:xfrm>
        <a:prstGeom prst="rect">
          <a:avLst/>
        </a:prstGeom>
        <a:solidFill>
          <a:srgbClr val="FFC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en-US" altLang="ja-JP" sz="750" b="1" i="0" u="none" strike="noStrike" kern="0" cap="none" spc="0" normalizeH="0" baseline="0" noProof="0">
              <a:ln>
                <a:noFill/>
              </a:ln>
              <a:solidFill>
                <a:prstClr val="black"/>
              </a:solidFill>
              <a:effectLst/>
              <a:uLnTx/>
              <a:uFillTx/>
              <a:latin typeface="+mn-lt"/>
              <a:ea typeface="+mn-ea"/>
              <a:cs typeface="+mn-cs"/>
            </a:rPr>
            <a:t>※</a:t>
          </a:r>
          <a:r>
            <a:rPr kumimoji="1" lang="ja-JP" altLang="en-US" sz="750" b="1" i="0" u="none" strike="noStrike" kern="0" cap="none" spc="0" normalizeH="0" baseline="0" noProof="0">
              <a:ln>
                <a:noFill/>
              </a:ln>
              <a:solidFill>
                <a:prstClr val="black"/>
              </a:solidFill>
              <a:effectLst/>
              <a:uLnTx/>
              <a:uFillTx/>
              <a:latin typeface="+mn-lt"/>
              <a:ea typeface="+mn-ea"/>
              <a:cs typeface="+mn-cs"/>
            </a:rPr>
            <a:t>通常は制限をされる下の者にチェック</a:t>
          </a:r>
          <a:endParaRPr kumimoji="1" lang="en-US" altLang="ja-JP" sz="750" b="1"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50" b="1" i="0" u="none" strike="noStrike" kern="0" cap="none" spc="0" normalizeH="0" baseline="0" noProof="0">
              <a:ln>
                <a:noFill/>
              </a:ln>
              <a:solidFill>
                <a:prstClr val="black"/>
              </a:solidFill>
              <a:effectLst/>
              <a:uLnTx/>
              <a:uFillTx/>
              <a:latin typeface="+mn-lt"/>
              <a:ea typeface="+mn-ea"/>
              <a:cs typeface="+mn-cs"/>
            </a:rPr>
            <a:t>を入れて、右の記載例のように表示させます</a:t>
          </a:r>
          <a:endParaRPr kumimoji="1" lang="en-US" altLang="ja-JP" sz="750" b="1"/>
        </a:p>
        <a:p>
          <a:pPr algn="l"/>
          <a:r>
            <a:rPr kumimoji="1" lang="ja-JP" altLang="en-US" sz="750" b="1"/>
            <a:t>養子の数の制限を受ける場合には、チェック</a:t>
          </a:r>
        </a:p>
      </xdr:txBody>
    </xdr:sp>
    <xdr:clientData/>
  </xdr:twoCellAnchor>
  <xdr:twoCellAnchor editAs="oneCell">
    <xdr:from>
      <xdr:col>50</xdr:col>
      <xdr:colOff>338137</xdr:colOff>
      <xdr:row>13</xdr:row>
      <xdr:rowOff>31750</xdr:rowOff>
    </xdr:from>
    <xdr:to>
      <xdr:col>56</xdr:col>
      <xdr:colOff>31470</xdr:colOff>
      <xdr:row>22</xdr:row>
      <xdr:rowOff>182561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0075" y="2540000"/>
          <a:ext cx="3566833" cy="1674811"/>
        </a:xfrm>
        <a:prstGeom prst="rect">
          <a:avLst/>
        </a:prstGeom>
      </xdr:spPr>
    </xdr:pic>
    <xdr:clientData/>
  </xdr:twoCellAnchor>
  <xdr:twoCellAnchor>
    <xdr:from>
      <xdr:col>50</xdr:col>
      <xdr:colOff>71437</xdr:colOff>
      <xdr:row>25</xdr:row>
      <xdr:rowOff>111124</xdr:rowOff>
    </xdr:from>
    <xdr:to>
      <xdr:col>50</xdr:col>
      <xdr:colOff>269874</xdr:colOff>
      <xdr:row>28</xdr:row>
      <xdr:rowOff>166687</xdr:rowOff>
    </xdr:to>
    <xdr:sp macro="" textlink="">
      <xdr:nvSpPr>
        <xdr:cNvPr id="4" name="右中かっこ 3"/>
        <xdr:cNvSpPr/>
      </xdr:nvSpPr>
      <xdr:spPr bwMode="auto">
        <a:xfrm>
          <a:off x="9223375" y="4738687"/>
          <a:ext cx="198437" cy="650875"/>
        </a:xfrm>
        <a:prstGeom prst="rightBrace">
          <a:avLst>
            <a:gd name="adj1" fmla="val 29263"/>
            <a:gd name="adj2" fmla="val 29889"/>
          </a:avLst>
        </a:prstGeom>
        <a:noFill/>
        <a:ln w="952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48</xdr:col>
      <xdr:colOff>158750</xdr:colOff>
      <xdr:row>3</xdr:row>
      <xdr:rowOff>63501</xdr:rowOff>
    </xdr:from>
    <xdr:to>
      <xdr:col>49</xdr:col>
      <xdr:colOff>127000</xdr:colOff>
      <xdr:row>4</xdr:row>
      <xdr:rowOff>77300</xdr:rowOff>
    </xdr:to>
    <xdr:sp macro="" textlink="">
      <xdr:nvSpPr>
        <xdr:cNvPr id="34" name="下矢印 1"/>
        <xdr:cNvSpPr>
          <a:spLocks noChangeArrowheads="1"/>
        </xdr:cNvSpPr>
      </xdr:nvSpPr>
      <xdr:spPr bwMode="auto">
        <a:xfrm rot="5400000">
          <a:off x="8335413" y="753026"/>
          <a:ext cx="236049" cy="285750"/>
        </a:xfrm>
        <a:prstGeom prst="downArrow">
          <a:avLst>
            <a:gd name="adj1" fmla="val 37822"/>
            <a:gd name="adj2" fmla="val 47222"/>
          </a:avLst>
        </a:prstGeom>
        <a:solidFill>
          <a:srgbClr val="FFFF00"/>
        </a:solidFill>
        <a:ln w="9525" algn="ctr">
          <a:solidFill>
            <a:srgbClr val="000000"/>
          </a:solidFill>
          <a:round/>
          <a:headEnd/>
          <a:tailEnd/>
        </a:ln>
      </xdr:spPr>
    </xdr:sp>
    <xdr:clientData/>
  </xdr:twoCellAnchor>
  <xdr:twoCellAnchor>
    <xdr:from>
      <xdr:col>49</xdr:col>
      <xdr:colOff>150812</xdr:colOff>
      <xdr:row>2</xdr:row>
      <xdr:rowOff>119062</xdr:rowOff>
    </xdr:from>
    <xdr:to>
      <xdr:col>52</xdr:col>
      <xdr:colOff>142875</xdr:colOff>
      <xdr:row>5</xdr:row>
      <xdr:rowOff>47625</xdr:rowOff>
    </xdr:to>
    <xdr:sp macro="" textlink="">
      <xdr:nvSpPr>
        <xdr:cNvPr id="23" name="テキスト ボックス 22"/>
        <xdr:cNvSpPr txBox="1"/>
      </xdr:nvSpPr>
      <xdr:spPr>
        <a:xfrm>
          <a:off x="8620125" y="611187"/>
          <a:ext cx="1817688" cy="595313"/>
        </a:xfrm>
        <a:prstGeom prst="rect">
          <a:avLst/>
        </a:prstGeom>
        <a:solidFill>
          <a:srgbClr val="CCE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latin typeface="ＭＳ ゴシック" panose="020B0609070205080204" pitchFamily="49" charset="-128"/>
              <a:ea typeface="ＭＳ ゴシック" panose="020B0609070205080204" pitchFamily="49" charset="-128"/>
            </a:rPr>
            <a:t>この場合の法定相続分の入力のしかたに注意してください</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b="1">
              <a:latin typeface="ＭＳ ゴシック" panose="020B0609070205080204" pitchFamily="49" charset="-128"/>
              <a:ea typeface="ＭＳ ゴシック" panose="020B0609070205080204" pitchFamily="49" charset="-128"/>
            </a:rPr>
            <a:t>（下の例参照）</a:t>
          </a:r>
        </a:p>
      </xdr:txBody>
    </xdr:sp>
    <xdr:clientData/>
  </xdr:twoCellAnchor>
  <xdr:twoCellAnchor editAs="oneCell">
    <xdr:from>
      <xdr:col>3</xdr:col>
      <xdr:colOff>23812</xdr:colOff>
      <xdr:row>66</xdr:row>
      <xdr:rowOff>23813</xdr:rowOff>
    </xdr:from>
    <xdr:to>
      <xdr:col>34</xdr:col>
      <xdr:colOff>254000</xdr:colOff>
      <xdr:row>84</xdr:row>
      <xdr:rowOff>22713</xdr:rowOff>
    </xdr:to>
    <xdr:pic>
      <xdr:nvPicPr>
        <xdr:cNvPr id="24" name="図 2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00" y="11231563"/>
          <a:ext cx="5262563" cy="2284900"/>
        </a:xfrm>
        <a:prstGeom prst="rect">
          <a:avLst/>
        </a:prstGeom>
      </xdr:spPr>
    </xdr:pic>
    <xdr:clientData/>
  </xdr:twoCellAnchor>
  <xdr:oneCellAnchor>
    <xdr:from>
      <xdr:col>16</xdr:col>
      <xdr:colOff>0</xdr:colOff>
      <xdr:row>26</xdr:row>
      <xdr:rowOff>0</xdr:rowOff>
    </xdr:from>
    <xdr:ext cx="2270237" cy="992579"/>
    <xdr:sp macro="" textlink="">
      <xdr:nvSpPr>
        <xdr:cNvPr id="36" name="正方形/長方形 35"/>
        <xdr:cNvSpPr/>
      </xdr:nvSpPr>
      <xdr:spPr>
        <a:xfrm>
          <a:off x="3073977" y="478847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27</xdr:col>
      <xdr:colOff>21248</xdr:colOff>
      <xdr:row>10</xdr:row>
      <xdr:rowOff>25322</xdr:rowOff>
    </xdr:from>
    <xdr:to>
      <xdr:col>38</xdr:col>
      <xdr:colOff>172574</xdr:colOff>
      <xdr:row>47</xdr:row>
      <xdr:rowOff>220606</xdr:rowOff>
    </xdr:to>
    <xdr:grpSp>
      <xdr:nvGrpSpPr>
        <xdr:cNvPr id="11" name="グループ化 10"/>
        <xdr:cNvGrpSpPr/>
      </xdr:nvGrpSpPr>
      <xdr:grpSpPr>
        <a:xfrm>
          <a:off x="4813056" y="1043764"/>
          <a:ext cx="2246826" cy="9141457"/>
          <a:chOff x="4813056" y="1043764"/>
          <a:chExt cx="2246826" cy="9141457"/>
        </a:xfrm>
      </xdr:grpSpPr>
      <xdr:grpSp>
        <xdr:nvGrpSpPr>
          <xdr:cNvPr id="51" name="グループ化 50"/>
          <xdr:cNvGrpSpPr/>
        </xdr:nvGrpSpPr>
        <xdr:grpSpPr>
          <a:xfrm>
            <a:off x="4813056" y="1043764"/>
            <a:ext cx="2239499" cy="202088"/>
            <a:chOff x="2305050" y="2893398"/>
            <a:chExt cx="2239499" cy="185803"/>
          </a:xfrm>
        </xdr:grpSpPr>
        <xdr:sp macro="" textlink="">
          <xdr:nvSpPr>
            <xdr:cNvPr id="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 name="グループ化 52"/>
            <xdr:cNvGrpSpPr/>
          </xdr:nvGrpSpPr>
          <xdr:grpSpPr>
            <a:xfrm>
              <a:off x="2305050" y="2893398"/>
              <a:ext cx="2048999" cy="185803"/>
              <a:chOff x="2305050" y="2893398"/>
              <a:chExt cx="2048999" cy="185803"/>
            </a:xfrm>
          </xdr:grpSpPr>
          <xdr:sp macro="" textlink="">
            <xdr:nvSpPr>
              <xdr:cNvPr id="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 name="グループ化 845"/>
              <xdr:cNvGrpSpPr>
                <a:grpSpLocks/>
              </xdr:cNvGrpSpPr>
            </xdr:nvGrpSpPr>
            <xdr:grpSpPr bwMode="auto">
              <a:xfrm>
                <a:off x="2686045" y="2893398"/>
                <a:ext cx="324588" cy="185803"/>
                <a:chOff x="2482886" y="3553541"/>
                <a:chExt cx="295640" cy="182063"/>
              </a:xfrm>
            </xdr:grpSpPr>
            <xdr:sp macro="" textlink="">
              <xdr:nvSpPr>
                <xdr:cNvPr id="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 name="グループ化 849"/>
              <xdr:cNvGrpSpPr>
                <a:grpSpLocks/>
              </xdr:cNvGrpSpPr>
            </xdr:nvGrpSpPr>
            <xdr:grpSpPr bwMode="auto">
              <a:xfrm>
                <a:off x="3257549" y="2893398"/>
                <a:ext cx="331391" cy="185803"/>
                <a:chOff x="2482887" y="3553541"/>
                <a:chExt cx="301836" cy="182063"/>
              </a:xfrm>
            </xdr:grpSpPr>
            <xdr:sp macro="" textlink="">
              <xdr:nvSpPr>
                <xdr:cNvPr id="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 name="グループ化 853"/>
              <xdr:cNvGrpSpPr>
                <a:grpSpLocks/>
              </xdr:cNvGrpSpPr>
            </xdr:nvGrpSpPr>
            <xdr:grpSpPr bwMode="auto">
              <a:xfrm>
                <a:off x="3829049" y="2893398"/>
                <a:ext cx="331391" cy="185803"/>
                <a:chOff x="2482887" y="3553541"/>
                <a:chExt cx="301836" cy="182063"/>
              </a:xfrm>
            </xdr:grpSpPr>
            <xdr:sp macro="" textlink="">
              <xdr:nvSpPr>
                <xdr:cNvPr id="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1" name="グループ化 70"/>
          <xdr:cNvGrpSpPr/>
        </xdr:nvGrpSpPr>
        <xdr:grpSpPr>
          <a:xfrm>
            <a:off x="4813056" y="1278749"/>
            <a:ext cx="2239499" cy="202088"/>
            <a:chOff x="2305050" y="2893398"/>
            <a:chExt cx="2239499" cy="185803"/>
          </a:xfrm>
        </xdr:grpSpPr>
        <xdr:sp macro="" textlink="">
          <xdr:nvSpPr>
            <xdr:cNvPr id="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 name="グループ化 72"/>
            <xdr:cNvGrpSpPr/>
          </xdr:nvGrpSpPr>
          <xdr:grpSpPr>
            <a:xfrm>
              <a:off x="2305050" y="2893398"/>
              <a:ext cx="2048999" cy="185803"/>
              <a:chOff x="2305050" y="2893398"/>
              <a:chExt cx="2048999" cy="185803"/>
            </a:xfrm>
          </xdr:grpSpPr>
          <xdr:sp macro="" textlink="">
            <xdr:nvSpPr>
              <xdr:cNvPr id="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 name="グループ化 845"/>
              <xdr:cNvGrpSpPr>
                <a:grpSpLocks/>
              </xdr:cNvGrpSpPr>
            </xdr:nvGrpSpPr>
            <xdr:grpSpPr bwMode="auto">
              <a:xfrm>
                <a:off x="2686045" y="2893398"/>
                <a:ext cx="324588" cy="185803"/>
                <a:chOff x="2482886" y="3553541"/>
                <a:chExt cx="295640" cy="182063"/>
              </a:xfrm>
            </xdr:grpSpPr>
            <xdr:sp macro="" textlink="">
              <xdr:nvSpPr>
                <xdr:cNvPr id="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 name="グループ化 849"/>
              <xdr:cNvGrpSpPr>
                <a:grpSpLocks/>
              </xdr:cNvGrpSpPr>
            </xdr:nvGrpSpPr>
            <xdr:grpSpPr bwMode="auto">
              <a:xfrm>
                <a:off x="3257549" y="2893398"/>
                <a:ext cx="331391" cy="185803"/>
                <a:chOff x="2482887" y="3553541"/>
                <a:chExt cx="301836" cy="182063"/>
              </a:xfrm>
            </xdr:grpSpPr>
            <xdr:sp macro="" textlink="">
              <xdr:nvSpPr>
                <xdr:cNvPr id="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 name="グループ化 853"/>
              <xdr:cNvGrpSpPr>
                <a:grpSpLocks/>
              </xdr:cNvGrpSpPr>
            </xdr:nvGrpSpPr>
            <xdr:grpSpPr bwMode="auto">
              <a:xfrm>
                <a:off x="3829049" y="2893398"/>
                <a:ext cx="331391" cy="185803"/>
                <a:chOff x="2482887" y="3553541"/>
                <a:chExt cx="301836" cy="182063"/>
              </a:xfrm>
            </xdr:grpSpPr>
            <xdr:sp macro="" textlink="">
              <xdr:nvSpPr>
                <xdr:cNvPr id="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 name="グループ化 108"/>
          <xdr:cNvGrpSpPr/>
        </xdr:nvGrpSpPr>
        <xdr:grpSpPr>
          <a:xfrm>
            <a:off x="4813056" y="1520538"/>
            <a:ext cx="2239499" cy="202088"/>
            <a:chOff x="2305050" y="2893398"/>
            <a:chExt cx="2239499" cy="185803"/>
          </a:xfrm>
        </xdr:grpSpPr>
        <xdr:sp macro="" textlink="">
          <xdr:nvSpPr>
            <xdr:cNvPr id="1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 name="グループ化 110"/>
            <xdr:cNvGrpSpPr/>
          </xdr:nvGrpSpPr>
          <xdr:grpSpPr>
            <a:xfrm>
              <a:off x="2305050" y="2893398"/>
              <a:ext cx="2048999" cy="185803"/>
              <a:chOff x="2305050" y="2893398"/>
              <a:chExt cx="2048999" cy="185803"/>
            </a:xfrm>
          </xdr:grpSpPr>
          <xdr:sp macro="" textlink="">
            <xdr:nvSpPr>
              <xdr:cNvPr id="1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 name="グループ化 845"/>
              <xdr:cNvGrpSpPr>
                <a:grpSpLocks/>
              </xdr:cNvGrpSpPr>
            </xdr:nvGrpSpPr>
            <xdr:grpSpPr bwMode="auto">
              <a:xfrm>
                <a:off x="2686045" y="2893398"/>
                <a:ext cx="324588" cy="185803"/>
                <a:chOff x="2482886" y="3553541"/>
                <a:chExt cx="295640" cy="182063"/>
              </a:xfrm>
            </xdr:grpSpPr>
            <xdr:sp macro="" textlink="">
              <xdr:nvSpPr>
                <xdr:cNvPr id="1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 name="グループ化 849"/>
              <xdr:cNvGrpSpPr>
                <a:grpSpLocks/>
              </xdr:cNvGrpSpPr>
            </xdr:nvGrpSpPr>
            <xdr:grpSpPr bwMode="auto">
              <a:xfrm>
                <a:off x="3257549" y="2893398"/>
                <a:ext cx="331391" cy="185803"/>
                <a:chOff x="2482887" y="3553541"/>
                <a:chExt cx="301836" cy="182063"/>
              </a:xfrm>
            </xdr:grpSpPr>
            <xdr:sp macro="" textlink="">
              <xdr:nvSpPr>
                <xdr:cNvPr id="1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9" name="グループ化 853"/>
              <xdr:cNvGrpSpPr>
                <a:grpSpLocks/>
              </xdr:cNvGrpSpPr>
            </xdr:nvGrpSpPr>
            <xdr:grpSpPr bwMode="auto">
              <a:xfrm>
                <a:off x="3829049" y="2893398"/>
                <a:ext cx="331391" cy="185803"/>
                <a:chOff x="2482887" y="3553541"/>
                <a:chExt cx="301836" cy="182063"/>
              </a:xfrm>
            </xdr:grpSpPr>
            <xdr:sp macro="" textlink="">
              <xdr:nvSpPr>
                <xdr:cNvPr id="1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 name="グループ化 128"/>
          <xdr:cNvGrpSpPr/>
        </xdr:nvGrpSpPr>
        <xdr:grpSpPr>
          <a:xfrm>
            <a:off x="4813056" y="1762326"/>
            <a:ext cx="2239499" cy="202088"/>
            <a:chOff x="2305050" y="2893398"/>
            <a:chExt cx="2239499" cy="185803"/>
          </a:xfrm>
        </xdr:grpSpPr>
        <xdr:sp macro="" textlink="">
          <xdr:nvSpPr>
            <xdr:cNvPr id="1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2305050" y="2893398"/>
              <a:ext cx="2048999" cy="185803"/>
              <a:chOff x="2305050" y="2893398"/>
              <a:chExt cx="2048999" cy="185803"/>
            </a:xfrm>
          </xdr:grpSpPr>
          <xdr:sp macro="" textlink="">
            <xdr:nvSpPr>
              <xdr:cNvPr id="1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 name="グループ化 845"/>
              <xdr:cNvGrpSpPr>
                <a:grpSpLocks/>
              </xdr:cNvGrpSpPr>
            </xdr:nvGrpSpPr>
            <xdr:grpSpPr bwMode="auto">
              <a:xfrm>
                <a:off x="2686045" y="2893398"/>
                <a:ext cx="324588" cy="185803"/>
                <a:chOff x="2482886" y="3553541"/>
                <a:chExt cx="295640" cy="182063"/>
              </a:xfrm>
            </xdr:grpSpPr>
            <xdr:sp macro="" textlink="">
              <xdr:nvSpPr>
                <xdr:cNvPr id="1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 name="グループ化 849"/>
              <xdr:cNvGrpSpPr>
                <a:grpSpLocks/>
              </xdr:cNvGrpSpPr>
            </xdr:nvGrpSpPr>
            <xdr:grpSpPr bwMode="auto">
              <a:xfrm>
                <a:off x="3257549" y="2893398"/>
                <a:ext cx="331391" cy="185803"/>
                <a:chOff x="2482887" y="3553541"/>
                <a:chExt cx="301836" cy="182063"/>
              </a:xfrm>
            </xdr:grpSpPr>
            <xdr:sp macro="" textlink="">
              <xdr:nvSpPr>
                <xdr:cNvPr id="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 name="グループ化 853"/>
              <xdr:cNvGrpSpPr>
                <a:grpSpLocks/>
              </xdr:cNvGrpSpPr>
            </xdr:nvGrpSpPr>
            <xdr:grpSpPr bwMode="auto">
              <a:xfrm>
                <a:off x="3829049" y="2893398"/>
                <a:ext cx="331391" cy="185803"/>
                <a:chOff x="2482887" y="3553541"/>
                <a:chExt cx="301836" cy="182063"/>
              </a:xfrm>
            </xdr:grpSpPr>
            <xdr:sp macro="" textlink="">
              <xdr:nvSpPr>
                <xdr:cNvPr id="1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 name="グループ化 148"/>
          <xdr:cNvGrpSpPr/>
        </xdr:nvGrpSpPr>
        <xdr:grpSpPr>
          <a:xfrm>
            <a:off x="4813056" y="2004115"/>
            <a:ext cx="2239499" cy="202088"/>
            <a:chOff x="2305050" y="2893398"/>
            <a:chExt cx="2239499" cy="185803"/>
          </a:xfrm>
        </xdr:grpSpPr>
        <xdr:sp macro="" textlink="">
          <xdr:nvSpPr>
            <xdr:cNvPr id="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 name="グループ化 150"/>
            <xdr:cNvGrpSpPr/>
          </xdr:nvGrpSpPr>
          <xdr:grpSpPr>
            <a:xfrm>
              <a:off x="2305050" y="2893398"/>
              <a:ext cx="2048999" cy="185803"/>
              <a:chOff x="2305050" y="2893398"/>
              <a:chExt cx="2048999" cy="185803"/>
            </a:xfrm>
          </xdr:grpSpPr>
          <xdr:sp macro="" textlink="">
            <xdr:nvSpPr>
              <xdr:cNvPr id="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 name="グループ化 845"/>
              <xdr:cNvGrpSpPr>
                <a:grpSpLocks/>
              </xdr:cNvGrpSpPr>
            </xdr:nvGrpSpPr>
            <xdr:grpSpPr bwMode="auto">
              <a:xfrm>
                <a:off x="2686045" y="2893398"/>
                <a:ext cx="324588" cy="185803"/>
                <a:chOff x="2482886" y="3553541"/>
                <a:chExt cx="295640" cy="182063"/>
              </a:xfrm>
            </xdr:grpSpPr>
            <xdr:sp macro="" textlink="">
              <xdr:nvSpPr>
                <xdr:cNvPr id="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 name="グループ化 849"/>
              <xdr:cNvGrpSpPr>
                <a:grpSpLocks/>
              </xdr:cNvGrpSpPr>
            </xdr:nvGrpSpPr>
            <xdr:grpSpPr bwMode="auto">
              <a:xfrm>
                <a:off x="3257549" y="2893398"/>
                <a:ext cx="331391" cy="185803"/>
                <a:chOff x="2482887" y="3553541"/>
                <a:chExt cx="301836" cy="182063"/>
              </a:xfrm>
            </xdr:grpSpPr>
            <xdr:sp macro="" textlink="">
              <xdr:nvSpPr>
                <xdr:cNvPr id="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 name="グループ化 853"/>
              <xdr:cNvGrpSpPr>
                <a:grpSpLocks/>
              </xdr:cNvGrpSpPr>
            </xdr:nvGrpSpPr>
            <xdr:grpSpPr bwMode="auto">
              <a:xfrm>
                <a:off x="3829049" y="2893398"/>
                <a:ext cx="331391" cy="185803"/>
                <a:chOff x="2482887" y="3553541"/>
                <a:chExt cx="301836" cy="182063"/>
              </a:xfrm>
            </xdr:grpSpPr>
            <xdr:sp macro="" textlink="">
              <xdr:nvSpPr>
                <xdr:cNvPr id="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 name="グループ化 168"/>
          <xdr:cNvGrpSpPr/>
        </xdr:nvGrpSpPr>
        <xdr:grpSpPr>
          <a:xfrm>
            <a:off x="4813056" y="2245903"/>
            <a:ext cx="2239499" cy="202088"/>
            <a:chOff x="2305050" y="2893398"/>
            <a:chExt cx="2239499" cy="185803"/>
          </a:xfrm>
        </xdr:grpSpPr>
        <xdr:sp macro="" textlink="">
          <xdr:nvSpPr>
            <xdr:cNvPr id="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 name="グループ化 170"/>
            <xdr:cNvGrpSpPr/>
          </xdr:nvGrpSpPr>
          <xdr:grpSpPr>
            <a:xfrm>
              <a:off x="2305050" y="2893398"/>
              <a:ext cx="2048999" cy="185803"/>
              <a:chOff x="2305050" y="2893398"/>
              <a:chExt cx="2048999" cy="185803"/>
            </a:xfrm>
          </xdr:grpSpPr>
          <xdr:sp macro="" textlink="">
            <xdr:nvSpPr>
              <xdr:cNvPr id="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 name="グループ化 845"/>
              <xdr:cNvGrpSpPr>
                <a:grpSpLocks/>
              </xdr:cNvGrpSpPr>
            </xdr:nvGrpSpPr>
            <xdr:grpSpPr bwMode="auto">
              <a:xfrm>
                <a:off x="2686045" y="2893398"/>
                <a:ext cx="324588" cy="185803"/>
                <a:chOff x="2482886" y="3553541"/>
                <a:chExt cx="295640" cy="182063"/>
              </a:xfrm>
            </xdr:grpSpPr>
            <xdr:sp macro="" textlink="">
              <xdr:nvSpPr>
                <xdr:cNvPr id="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 name="グループ化 849"/>
              <xdr:cNvGrpSpPr>
                <a:grpSpLocks/>
              </xdr:cNvGrpSpPr>
            </xdr:nvGrpSpPr>
            <xdr:grpSpPr bwMode="auto">
              <a:xfrm>
                <a:off x="3257549" y="2893398"/>
                <a:ext cx="331391" cy="185803"/>
                <a:chOff x="2482887" y="3553541"/>
                <a:chExt cx="301836" cy="182063"/>
              </a:xfrm>
            </xdr:grpSpPr>
            <xdr:sp macro="" textlink="">
              <xdr:nvSpPr>
                <xdr:cNvPr id="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9" name="グループ化 853"/>
              <xdr:cNvGrpSpPr>
                <a:grpSpLocks/>
              </xdr:cNvGrpSpPr>
            </xdr:nvGrpSpPr>
            <xdr:grpSpPr bwMode="auto">
              <a:xfrm>
                <a:off x="3829049" y="2893398"/>
                <a:ext cx="331391" cy="185803"/>
                <a:chOff x="2482887" y="3553541"/>
                <a:chExt cx="301836" cy="182063"/>
              </a:xfrm>
            </xdr:grpSpPr>
            <xdr:sp macro="" textlink="">
              <xdr:nvSpPr>
                <xdr:cNvPr id="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 name="グループ化 188"/>
          <xdr:cNvGrpSpPr/>
        </xdr:nvGrpSpPr>
        <xdr:grpSpPr>
          <a:xfrm>
            <a:off x="4813056" y="2487692"/>
            <a:ext cx="2239499" cy="202088"/>
            <a:chOff x="2305050" y="2893398"/>
            <a:chExt cx="2239499" cy="185803"/>
          </a:xfrm>
        </xdr:grpSpPr>
        <xdr:sp macro="" textlink="">
          <xdr:nvSpPr>
            <xdr:cNvPr id="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1" name="グループ化 190"/>
            <xdr:cNvGrpSpPr/>
          </xdr:nvGrpSpPr>
          <xdr:grpSpPr>
            <a:xfrm>
              <a:off x="2305050" y="2893398"/>
              <a:ext cx="2048999" cy="185803"/>
              <a:chOff x="2305050" y="2893398"/>
              <a:chExt cx="2048999" cy="185803"/>
            </a:xfrm>
          </xdr:grpSpPr>
          <xdr:sp macro="" textlink="">
            <xdr:nvSpPr>
              <xdr:cNvPr id="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7" name="グループ化 845"/>
              <xdr:cNvGrpSpPr>
                <a:grpSpLocks/>
              </xdr:cNvGrpSpPr>
            </xdr:nvGrpSpPr>
            <xdr:grpSpPr bwMode="auto">
              <a:xfrm>
                <a:off x="2686045" y="2893398"/>
                <a:ext cx="324588" cy="185803"/>
                <a:chOff x="2482886" y="3553541"/>
                <a:chExt cx="295640" cy="182063"/>
              </a:xfrm>
            </xdr:grpSpPr>
            <xdr:sp macro="" textlink="">
              <xdr:nvSpPr>
                <xdr:cNvPr id="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8" name="グループ化 849"/>
              <xdr:cNvGrpSpPr>
                <a:grpSpLocks/>
              </xdr:cNvGrpSpPr>
            </xdr:nvGrpSpPr>
            <xdr:grpSpPr bwMode="auto">
              <a:xfrm>
                <a:off x="3257549" y="2893398"/>
                <a:ext cx="331391" cy="185803"/>
                <a:chOff x="2482887" y="3553541"/>
                <a:chExt cx="301836" cy="182063"/>
              </a:xfrm>
            </xdr:grpSpPr>
            <xdr:sp macro="" textlink="">
              <xdr:nvSpPr>
                <xdr:cNvPr id="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 name="グループ化 853"/>
              <xdr:cNvGrpSpPr>
                <a:grpSpLocks/>
              </xdr:cNvGrpSpPr>
            </xdr:nvGrpSpPr>
            <xdr:grpSpPr bwMode="auto">
              <a:xfrm>
                <a:off x="3829049" y="2893398"/>
                <a:ext cx="331391" cy="185803"/>
                <a:chOff x="2482887" y="3553541"/>
                <a:chExt cx="301836" cy="182063"/>
              </a:xfrm>
            </xdr:grpSpPr>
            <xdr:sp macro="" textlink="">
              <xdr:nvSpPr>
                <xdr:cNvPr id="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 name="グループ化 208"/>
          <xdr:cNvGrpSpPr/>
        </xdr:nvGrpSpPr>
        <xdr:grpSpPr>
          <a:xfrm>
            <a:off x="4813056" y="2729480"/>
            <a:ext cx="2239499" cy="202088"/>
            <a:chOff x="2305050" y="2893398"/>
            <a:chExt cx="2239499" cy="185803"/>
          </a:xfrm>
        </xdr:grpSpPr>
        <xdr:sp macro="" textlink="">
          <xdr:nvSpPr>
            <xdr:cNvPr id="2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 name="グループ化 210"/>
            <xdr:cNvGrpSpPr/>
          </xdr:nvGrpSpPr>
          <xdr:grpSpPr>
            <a:xfrm>
              <a:off x="2305050" y="2893398"/>
              <a:ext cx="2048999" cy="185803"/>
              <a:chOff x="2305050" y="2893398"/>
              <a:chExt cx="2048999" cy="185803"/>
            </a:xfrm>
          </xdr:grpSpPr>
          <xdr:sp macro="" textlink="">
            <xdr:nvSpPr>
              <xdr:cNvPr id="2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7" name="グループ化 845"/>
              <xdr:cNvGrpSpPr>
                <a:grpSpLocks/>
              </xdr:cNvGrpSpPr>
            </xdr:nvGrpSpPr>
            <xdr:grpSpPr bwMode="auto">
              <a:xfrm>
                <a:off x="2686045" y="2893398"/>
                <a:ext cx="324588" cy="185803"/>
                <a:chOff x="2482886" y="3553541"/>
                <a:chExt cx="295640" cy="182063"/>
              </a:xfrm>
            </xdr:grpSpPr>
            <xdr:sp macro="" textlink="">
              <xdr:nvSpPr>
                <xdr:cNvPr id="2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8" name="グループ化 849"/>
              <xdr:cNvGrpSpPr>
                <a:grpSpLocks/>
              </xdr:cNvGrpSpPr>
            </xdr:nvGrpSpPr>
            <xdr:grpSpPr bwMode="auto">
              <a:xfrm>
                <a:off x="3257549" y="2893398"/>
                <a:ext cx="331391" cy="185803"/>
                <a:chOff x="2482887" y="3553541"/>
                <a:chExt cx="301836" cy="182063"/>
              </a:xfrm>
            </xdr:grpSpPr>
            <xdr:sp macro="" textlink="">
              <xdr:nvSpPr>
                <xdr:cNvPr id="2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 name="グループ化 853"/>
              <xdr:cNvGrpSpPr>
                <a:grpSpLocks/>
              </xdr:cNvGrpSpPr>
            </xdr:nvGrpSpPr>
            <xdr:grpSpPr bwMode="auto">
              <a:xfrm>
                <a:off x="3829049" y="2893398"/>
                <a:ext cx="331391" cy="185803"/>
                <a:chOff x="2482887" y="3553541"/>
                <a:chExt cx="301836" cy="182063"/>
              </a:xfrm>
            </xdr:grpSpPr>
            <xdr:sp macro="" textlink="">
              <xdr:nvSpPr>
                <xdr:cNvPr id="2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9" name="グループ化 228"/>
          <xdr:cNvGrpSpPr/>
        </xdr:nvGrpSpPr>
        <xdr:grpSpPr>
          <a:xfrm>
            <a:off x="4813056" y="2971269"/>
            <a:ext cx="2239499" cy="202088"/>
            <a:chOff x="2305050" y="2893398"/>
            <a:chExt cx="2239499" cy="185803"/>
          </a:xfrm>
        </xdr:grpSpPr>
        <xdr:sp macro="" textlink="">
          <xdr:nvSpPr>
            <xdr:cNvPr id="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2305050" y="2893398"/>
              <a:ext cx="2048999" cy="185803"/>
              <a:chOff x="2305050" y="2893398"/>
              <a:chExt cx="2048999" cy="185803"/>
            </a:xfrm>
          </xdr:grpSpPr>
          <xdr:sp macro="" textlink="">
            <xdr:nvSpPr>
              <xdr:cNvPr id="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 name="グループ化 845"/>
              <xdr:cNvGrpSpPr>
                <a:grpSpLocks/>
              </xdr:cNvGrpSpPr>
            </xdr:nvGrpSpPr>
            <xdr:grpSpPr bwMode="auto">
              <a:xfrm>
                <a:off x="2686045" y="2893398"/>
                <a:ext cx="324588" cy="185803"/>
                <a:chOff x="2482886" y="3553541"/>
                <a:chExt cx="295640" cy="182063"/>
              </a:xfrm>
            </xdr:grpSpPr>
            <xdr:sp macro="" textlink="">
              <xdr:nvSpPr>
                <xdr:cNvPr id="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 name="グループ化 849"/>
              <xdr:cNvGrpSpPr>
                <a:grpSpLocks/>
              </xdr:cNvGrpSpPr>
            </xdr:nvGrpSpPr>
            <xdr:grpSpPr bwMode="auto">
              <a:xfrm>
                <a:off x="3257549" y="2893398"/>
                <a:ext cx="331391" cy="185803"/>
                <a:chOff x="2482887" y="3553541"/>
                <a:chExt cx="301836" cy="182063"/>
              </a:xfrm>
            </xdr:grpSpPr>
            <xdr:sp macro="" textlink="">
              <xdr:nvSpPr>
                <xdr:cNvPr id="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9" name="グループ化 853"/>
              <xdr:cNvGrpSpPr>
                <a:grpSpLocks/>
              </xdr:cNvGrpSpPr>
            </xdr:nvGrpSpPr>
            <xdr:grpSpPr bwMode="auto">
              <a:xfrm>
                <a:off x="3829049" y="2893398"/>
                <a:ext cx="331391" cy="185803"/>
                <a:chOff x="2482887" y="3553541"/>
                <a:chExt cx="301836" cy="182063"/>
              </a:xfrm>
            </xdr:grpSpPr>
            <xdr:sp macro="" textlink="">
              <xdr:nvSpPr>
                <xdr:cNvPr id="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49" name="グループ化 248"/>
          <xdr:cNvGrpSpPr/>
        </xdr:nvGrpSpPr>
        <xdr:grpSpPr>
          <a:xfrm>
            <a:off x="4813056" y="3213057"/>
            <a:ext cx="2239499" cy="202088"/>
            <a:chOff x="2305050" y="2893398"/>
            <a:chExt cx="2239499" cy="185803"/>
          </a:xfrm>
        </xdr:grpSpPr>
        <xdr:sp macro="" textlink="">
          <xdr:nvSpPr>
            <xdr:cNvPr id="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 name="グループ化 250"/>
            <xdr:cNvGrpSpPr/>
          </xdr:nvGrpSpPr>
          <xdr:grpSpPr>
            <a:xfrm>
              <a:off x="2305050" y="2893398"/>
              <a:ext cx="2048999" cy="185803"/>
              <a:chOff x="2305050" y="2893398"/>
              <a:chExt cx="2048999" cy="185803"/>
            </a:xfrm>
          </xdr:grpSpPr>
          <xdr:sp macro="" textlink="">
            <xdr:nvSpPr>
              <xdr:cNvPr id="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 name="グループ化 845"/>
              <xdr:cNvGrpSpPr>
                <a:grpSpLocks/>
              </xdr:cNvGrpSpPr>
            </xdr:nvGrpSpPr>
            <xdr:grpSpPr bwMode="auto">
              <a:xfrm>
                <a:off x="2686045" y="2893398"/>
                <a:ext cx="324588" cy="185803"/>
                <a:chOff x="2482886" y="3553541"/>
                <a:chExt cx="295640" cy="182063"/>
              </a:xfrm>
            </xdr:grpSpPr>
            <xdr:sp macro="" textlink="">
              <xdr:nvSpPr>
                <xdr:cNvPr id="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 name="グループ化 849"/>
              <xdr:cNvGrpSpPr>
                <a:grpSpLocks/>
              </xdr:cNvGrpSpPr>
            </xdr:nvGrpSpPr>
            <xdr:grpSpPr bwMode="auto">
              <a:xfrm>
                <a:off x="3257549" y="2893398"/>
                <a:ext cx="331391" cy="185803"/>
                <a:chOff x="2482887" y="3553541"/>
                <a:chExt cx="301836" cy="182063"/>
              </a:xfrm>
            </xdr:grpSpPr>
            <xdr:sp macro="" textlink="">
              <xdr:nvSpPr>
                <xdr:cNvPr id="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 name="グループ化 853"/>
              <xdr:cNvGrpSpPr>
                <a:grpSpLocks/>
              </xdr:cNvGrpSpPr>
            </xdr:nvGrpSpPr>
            <xdr:grpSpPr bwMode="auto">
              <a:xfrm>
                <a:off x="3829049" y="2893398"/>
                <a:ext cx="331391" cy="185803"/>
                <a:chOff x="2482887" y="3553541"/>
                <a:chExt cx="301836" cy="182063"/>
              </a:xfrm>
            </xdr:grpSpPr>
            <xdr:sp macro="" textlink="">
              <xdr:nvSpPr>
                <xdr:cNvPr id="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9" name="グループ化 268"/>
          <xdr:cNvGrpSpPr/>
        </xdr:nvGrpSpPr>
        <xdr:grpSpPr>
          <a:xfrm>
            <a:off x="4813056" y="3454846"/>
            <a:ext cx="2239499" cy="202088"/>
            <a:chOff x="2305050" y="2893398"/>
            <a:chExt cx="2239499" cy="185803"/>
          </a:xfrm>
        </xdr:grpSpPr>
        <xdr:sp macro="" textlink="">
          <xdr:nvSpPr>
            <xdr:cNvPr id="2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 name="グループ化 270"/>
            <xdr:cNvGrpSpPr/>
          </xdr:nvGrpSpPr>
          <xdr:grpSpPr>
            <a:xfrm>
              <a:off x="2305050" y="2893398"/>
              <a:ext cx="2048999" cy="185803"/>
              <a:chOff x="2305050" y="2893398"/>
              <a:chExt cx="2048999" cy="185803"/>
            </a:xfrm>
          </xdr:grpSpPr>
          <xdr:sp macro="" textlink="">
            <xdr:nvSpPr>
              <xdr:cNvPr id="2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 name="グループ化 845"/>
              <xdr:cNvGrpSpPr>
                <a:grpSpLocks/>
              </xdr:cNvGrpSpPr>
            </xdr:nvGrpSpPr>
            <xdr:grpSpPr bwMode="auto">
              <a:xfrm>
                <a:off x="2686045" y="2893398"/>
                <a:ext cx="324588" cy="185803"/>
                <a:chOff x="2482886" y="3553541"/>
                <a:chExt cx="295640" cy="182063"/>
              </a:xfrm>
            </xdr:grpSpPr>
            <xdr:sp macro="" textlink="">
              <xdr:nvSpPr>
                <xdr:cNvPr id="2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 name="グループ化 849"/>
              <xdr:cNvGrpSpPr>
                <a:grpSpLocks/>
              </xdr:cNvGrpSpPr>
            </xdr:nvGrpSpPr>
            <xdr:grpSpPr bwMode="auto">
              <a:xfrm>
                <a:off x="3257549" y="2893398"/>
                <a:ext cx="331391" cy="185803"/>
                <a:chOff x="2482887" y="3553541"/>
                <a:chExt cx="301836" cy="182063"/>
              </a:xfrm>
            </xdr:grpSpPr>
            <xdr:sp macro="" textlink="">
              <xdr:nvSpPr>
                <xdr:cNvPr id="2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9" name="グループ化 853"/>
              <xdr:cNvGrpSpPr>
                <a:grpSpLocks/>
              </xdr:cNvGrpSpPr>
            </xdr:nvGrpSpPr>
            <xdr:grpSpPr bwMode="auto">
              <a:xfrm>
                <a:off x="3829049" y="2893398"/>
                <a:ext cx="331391" cy="185803"/>
                <a:chOff x="2482887" y="3553541"/>
                <a:chExt cx="301836" cy="182063"/>
              </a:xfrm>
            </xdr:grpSpPr>
            <xdr:sp macro="" textlink="">
              <xdr:nvSpPr>
                <xdr:cNvPr id="2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9" name="グループ化 288"/>
          <xdr:cNvGrpSpPr/>
        </xdr:nvGrpSpPr>
        <xdr:grpSpPr>
          <a:xfrm>
            <a:off x="4813056" y="3696634"/>
            <a:ext cx="2239499" cy="202088"/>
            <a:chOff x="2305050" y="2893398"/>
            <a:chExt cx="2239499" cy="185803"/>
          </a:xfrm>
        </xdr:grpSpPr>
        <xdr:sp macro="" textlink="">
          <xdr:nvSpPr>
            <xdr:cNvPr id="2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 name="グループ化 290"/>
            <xdr:cNvGrpSpPr/>
          </xdr:nvGrpSpPr>
          <xdr:grpSpPr>
            <a:xfrm>
              <a:off x="2305050" y="2893398"/>
              <a:ext cx="2048999" cy="185803"/>
              <a:chOff x="2305050" y="2893398"/>
              <a:chExt cx="2048999" cy="185803"/>
            </a:xfrm>
          </xdr:grpSpPr>
          <xdr:sp macro="" textlink="">
            <xdr:nvSpPr>
              <xdr:cNvPr id="2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7" name="グループ化 845"/>
              <xdr:cNvGrpSpPr>
                <a:grpSpLocks/>
              </xdr:cNvGrpSpPr>
            </xdr:nvGrpSpPr>
            <xdr:grpSpPr bwMode="auto">
              <a:xfrm>
                <a:off x="2686045" y="2893398"/>
                <a:ext cx="324588" cy="185803"/>
                <a:chOff x="2482886" y="3553541"/>
                <a:chExt cx="295640" cy="182063"/>
              </a:xfrm>
            </xdr:grpSpPr>
            <xdr:sp macro="" textlink="">
              <xdr:nvSpPr>
                <xdr:cNvPr id="3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 name="グループ化 849"/>
              <xdr:cNvGrpSpPr>
                <a:grpSpLocks/>
              </xdr:cNvGrpSpPr>
            </xdr:nvGrpSpPr>
            <xdr:grpSpPr bwMode="auto">
              <a:xfrm>
                <a:off x="3257549" y="2893398"/>
                <a:ext cx="331391" cy="185803"/>
                <a:chOff x="2482887" y="3553541"/>
                <a:chExt cx="301836" cy="182063"/>
              </a:xfrm>
            </xdr:grpSpPr>
            <xdr:sp macro="" textlink="">
              <xdr:nvSpPr>
                <xdr:cNvPr id="3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 name="グループ化 853"/>
              <xdr:cNvGrpSpPr>
                <a:grpSpLocks/>
              </xdr:cNvGrpSpPr>
            </xdr:nvGrpSpPr>
            <xdr:grpSpPr bwMode="auto">
              <a:xfrm>
                <a:off x="3829049" y="2893398"/>
                <a:ext cx="331391" cy="185803"/>
                <a:chOff x="2482887" y="3553541"/>
                <a:chExt cx="301836" cy="182063"/>
              </a:xfrm>
            </xdr:grpSpPr>
            <xdr:sp macro="" textlink="">
              <xdr:nvSpPr>
                <xdr:cNvPr id="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9" name="グループ化 308"/>
          <xdr:cNvGrpSpPr/>
        </xdr:nvGrpSpPr>
        <xdr:grpSpPr>
          <a:xfrm>
            <a:off x="4813056" y="3938423"/>
            <a:ext cx="2239499" cy="202088"/>
            <a:chOff x="2305050" y="2893398"/>
            <a:chExt cx="2239499" cy="185803"/>
          </a:xfrm>
        </xdr:grpSpPr>
        <xdr:sp macro="" textlink="">
          <xdr:nvSpPr>
            <xdr:cNvPr id="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 name="グループ化 310"/>
            <xdr:cNvGrpSpPr/>
          </xdr:nvGrpSpPr>
          <xdr:grpSpPr>
            <a:xfrm>
              <a:off x="2305050" y="2893398"/>
              <a:ext cx="2048999" cy="185803"/>
              <a:chOff x="2305050" y="2893398"/>
              <a:chExt cx="2048999" cy="185803"/>
            </a:xfrm>
          </xdr:grpSpPr>
          <xdr:sp macro="" textlink="">
            <xdr:nvSpPr>
              <xdr:cNvPr id="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2686045" y="2893398"/>
                <a:ext cx="324588" cy="185803"/>
                <a:chOff x="2482886" y="3553541"/>
                <a:chExt cx="295640" cy="182063"/>
              </a:xfrm>
            </xdr:grpSpPr>
            <xdr:sp macro="" textlink="">
              <xdr:nvSpPr>
                <xdr:cNvPr id="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 name="グループ化 849"/>
              <xdr:cNvGrpSpPr>
                <a:grpSpLocks/>
              </xdr:cNvGrpSpPr>
            </xdr:nvGrpSpPr>
            <xdr:grpSpPr bwMode="auto">
              <a:xfrm>
                <a:off x="3257549" y="2893398"/>
                <a:ext cx="331391" cy="185803"/>
                <a:chOff x="2482887" y="3553541"/>
                <a:chExt cx="301836" cy="182063"/>
              </a:xfrm>
            </xdr:grpSpPr>
            <xdr:sp macro="" textlink="">
              <xdr:nvSpPr>
                <xdr:cNvPr id="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9" name="グループ化 853"/>
              <xdr:cNvGrpSpPr>
                <a:grpSpLocks/>
              </xdr:cNvGrpSpPr>
            </xdr:nvGrpSpPr>
            <xdr:grpSpPr bwMode="auto">
              <a:xfrm>
                <a:off x="3829049" y="2893398"/>
                <a:ext cx="331391" cy="185803"/>
                <a:chOff x="2482887" y="3553541"/>
                <a:chExt cx="301836" cy="182063"/>
              </a:xfrm>
            </xdr:grpSpPr>
            <xdr:sp macro="" textlink="">
              <xdr:nvSpPr>
                <xdr:cNvPr id="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29" name="グループ化 328"/>
          <xdr:cNvGrpSpPr/>
        </xdr:nvGrpSpPr>
        <xdr:grpSpPr>
          <a:xfrm>
            <a:off x="4813056" y="4180211"/>
            <a:ext cx="2239499" cy="202088"/>
            <a:chOff x="2305050" y="2893398"/>
            <a:chExt cx="2239499" cy="185803"/>
          </a:xfrm>
        </xdr:grpSpPr>
        <xdr:sp macro="" textlink="">
          <xdr:nvSpPr>
            <xdr:cNvPr id="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 name="グループ化 330"/>
            <xdr:cNvGrpSpPr/>
          </xdr:nvGrpSpPr>
          <xdr:grpSpPr>
            <a:xfrm>
              <a:off x="2305050" y="2893398"/>
              <a:ext cx="2048999" cy="185803"/>
              <a:chOff x="2305050" y="2893398"/>
              <a:chExt cx="2048999" cy="185803"/>
            </a:xfrm>
          </xdr:grpSpPr>
          <xdr:sp macro="" textlink="">
            <xdr:nvSpPr>
              <xdr:cNvPr id="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 name="グループ化 845"/>
              <xdr:cNvGrpSpPr>
                <a:grpSpLocks/>
              </xdr:cNvGrpSpPr>
            </xdr:nvGrpSpPr>
            <xdr:grpSpPr bwMode="auto">
              <a:xfrm>
                <a:off x="2686045" y="2893398"/>
                <a:ext cx="324588" cy="185803"/>
                <a:chOff x="2482886" y="3553541"/>
                <a:chExt cx="295640" cy="182063"/>
              </a:xfrm>
            </xdr:grpSpPr>
            <xdr:sp macro="" textlink="">
              <xdr:nvSpPr>
                <xdr:cNvPr id="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8" name="グループ化 849"/>
              <xdr:cNvGrpSpPr>
                <a:grpSpLocks/>
              </xdr:cNvGrpSpPr>
            </xdr:nvGrpSpPr>
            <xdr:grpSpPr bwMode="auto">
              <a:xfrm>
                <a:off x="3257549" y="2893398"/>
                <a:ext cx="331391" cy="185803"/>
                <a:chOff x="2482887" y="3553541"/>
                <a:chExt cx="301836" cy="182063"/>
              </a:xfrm>
            </xdr:grpSpPr>
            <xdr:sp macro="" textlink="">
              <xdr:nvSpPr>
                <xdr:cNvPr id="3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 name="グループ化 853"/>
              <xdr:cNvGrpSpPr>
                <a:grpSpLocks/>
              </xdr:cNvGrpSpPr>
            </xdr:nvGrpSpPr>
            <xdr:grpSpPr bwMode="auto">
              <a:xfrm>
                <a:off x="3829049" y="2893398"/>
                <a:ext cx="331391" cy="185803"/>
                <a:chOff x="2482887" y="3553541"/>
                <a:chExt cx="301836" cy="182063"/>
              </a:xfrm>
            </xdr:grpSpPr>
            <xdr:sp macro="" textlink="">
              <xdr:nvSpPr>
                <xdr:cNvPr id="3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9" name="グループ化 348"/>
          <xdr:cNvGrpSpPr/>
        </xdr:nvGrpSpPr>
        <xdr:grpSpPr>
          <a:xfrm>
            <a:off x="4813056" y="4421999"/>
            <a:ext cx="2239499" cy="202088"/>
            <a:chOff x="2305050" y="2893398"/>
            <a:chExt cx="2239499" cy="185803"/>
          </a:xfrm>
        </xdr:grpSpPr>
        <xdr:sp macro="" textlink="">
          <xdr:nvSpPr>
            <xdr:cNvPr id="3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 name="グループ化 350"/>
            <xdr:cNvGrpSpPr/>
          </xdr:nvGrpSpPr>
          <xdr:grpSpPr>
            <a:xfrm>
              <a:off x="2305050" y="2893398"/>
              <a:ext cx="2048999" cy="185803"/>
              <a:chOff x="2305050" y="2893398"/>
              <a:chExt cx="2048999" cy="185803"/>
            </a:xfrm>
          </xdr:grpSpPr>
          <xdr:sp macro="" textlink="">
            <xdr:nvSpPr>
              <xdr:cNvPr id="3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 name="グループ化 845"/>
              <xdr:cNvGrpSpPr>
                <a:grpSpLocks/>
              </xdr:cNvGrpSpPr>
            </xdr:nvGrpSpPr>
            <xdr:grpSpPr bwMode="auto">
              <a:xfrm>
                <a:off x="2686045" y="2893398"/>
                <a:ext cx="324588" cy="185803"/>
                <a:chOff x="2482886" y="3553541"/>
                <a:chExt cx="295640" cy="182063"/>
              </a:xfrm>
            </xdr:grpSpPr>
            <xdr:sp macro="" textlink="">
              <xdr:nvSpPr>
                <xdr:cNvPr id="3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 name="グループ化 849"/>
              <xdr:cNvGrpSpPr>
                <a:grpSpLocks/>
              </xdr:cNvGrpSpPr>
            </xdr:nvGrpSpPr>
            <xdr:grpSpPr bwMode="auto">
              <a:xfrm>
                <a:off x="3257549" y="2893398"/>
                <a:ext cx="331391" cy="185803"/>
                <a:chOff x="2482887" y="3553541"/>
                <a:chExt cx="301836" cy="182063"/>
              </a:xfrm>
            </xdr:grpSpPr>
            <xdr:sp macro="" textlink="">
              <xdr:nvSpPr>
                <xdr:cNvPr id="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 name="グループ化 853"/>
              <xdr:cNvGrpSpPr>
                <a:grpSpLocks/>
              </xdr:cNvGrpSpPr>
            </xdr:nvGrpSpPr>
            <xdr:grpSpPr bwMode="auto">
              <a:xfrm>
                <a:off x="3829049" y="2893398"/>
                <a:ext cx="331391" cy="185803"/>
                <a:chOff x="2482887" y="3553541"/>
                <a:chExt cx="301836" cy="182063"/>
              </a:xfrm>
            </xdr:grpSpPr>
            <xdr:sp macro="" textlink="">
              <xdr:nvSpPr>
                <xdr:cNvPr id="3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9" name="グループ化 368"/>
          <xdr:cNvGrpSpPr/>
        </xdr:nvGrpSpPr>
        <xdr:grpSpPr>
          <a:xfrm>
            <a:off x="4813056" y="4663788"/>
            <a:ext cx="2239499" cy="202088"/>
            <a:chOff x="2305050" y="2893398"/>
            <a:chExt cx="2239499" cy="185803"/>
          </a:xfrm>
        </xdr:grpSpPr>
        <xdr:sp macro="" textlink="">
          <xdr:nvSpPr>
            <xdr:cNvPr id="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 name="グループ化 370"/>
            <xdr:cNvGrpSpPr/>
          </xdr:nvGrpSpPr>
          <xdr:grpSpPr>
            <a:xfrm>
              <a:off x="2305050" y="2893398"/>
              <a:ext cx="2048999" cy="185803"/>
              <a:chOff x="2305050" y="2893398"/>
              <a:chExt cx="2048999" cy="185803"/>
            </a:xfrm>
          </xdr:grpSpPr>
          <xdr:sp macro="" textlink="">
            <xdr:nvSpPr>
              <xdr:cNvPr id="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 name="グループ化 845"/>
              <xdr:cNvGrpSpPr>
                <a:grpSpLocks/>
              </xdr:cNvGrpSpPr>
            </xdr:nvGrpSpPr>
            <xdr:grpSpPr bwMode="auto">
              <a:xfrm>
                <a:off x="2686045" y="2893398"/>
                <a:ext cx="324588" cy="185803"/>
                <a:chOff x="2482886" y="3553541"/>
                <a:chExt cx="295640" cy="182063"/>
              </a:xfrm>
            </xdr:grpSpPr>
            <xdr:sp macro="" textlink="">
              <xdr:nvSpPr>
                <xdr:cNvPr id="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 name="グループ化 849"/>
              <xdr:cNvGrpSpPr>
                <a:grpSpLocks/>
              </xdr:cNvGrpSpPr>
            </xdr:nvGrpSpPr>
            <xdr:grpSpPr bwMode="auto">
              <a:xfrm>
                <a:off x="3257549" y="2893398"/>
                <a:ext cx="331391" cy="185803"/>
                <a:chOff x="2482887" y="3553541"/>
                <a:chExt cx="301836" cy="182063"/>
              </a:xfrm>
            </xdr:grpSpPr>
            <xdr:sp macro="" textlink="">
              <xdr:nvSpPr>
                <xdr:cNvPr id="3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9" name="グループ化 853"/>
              <xdr:cNvGrpSpPr>
                <a:grpSpLocks/>
              </xdr:cNvGrpSpPr>
            </xdr:nvGrpSpPr>
            <xdr:grpSpPr bwMode="auto">
              <a:xfrm>
                <a:off x="3829049" y="2893398"/>
                <a:ext cx="331391" cy="185803"/>
                <a:chOff x="2482887" y="3553541"/>
                <a:chExt cx="301836" cy="182063"/>
              </a:xfrm>
            </xdr:grpSpPr>
            <xdr:sp macro="" textlink="">
              <xdr:nvSpPr>
                <xdr:cNvPr id="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09" name="グループ化 708"/>
          <xdr:cNvGrpSpPr/>
        </xdr:nvGrpSpPr>
        <xdr:grpSpPr>
          <a:xfrm>
            <a:off x="4813056" y="4912379"/>
            <a:ext cx="2239499" cy="202088"/>
            <a:chOff x="2305050" y="2893398"/>
            <a:chExt cx="2239499" cy="185803"/>
          </a:xfrm>
        </xdr:grpSpPr>
        <xdr:sp macro="" textlink="">
          <xdr:nvSpPr>
            <xdr:cNvPr id="7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1" name="グループ化 710"/>
            <xdr:cNvGrpSpPr/>
          </xdr:nvGrpSpPr>
          <xdr:grpSpPr>
            <a:xfrm>
              <a:off x="2305050" y="2893398"/>
              <a:ext cx="2048999" cy="185803"/>
              <a:chOff x="2305050" y="2893398"/>
              <a:chExt cx="2048999" cy="185803"/>
            </a:xfrm>
          </xdr:grpSpPr>
          <xdr:sp macro="" textlink="">
            <xdr:nvSpPr>
              <xdr:cNvPr id="7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7" name="グループ化 845"/>
              <xdr:cNvGrpSpPr>
                <a:grpSpLocks/>
              </xdr:cNvGrpSpPr>
            </xdr:nvGrpSpPr>
            <xdr:grpSpPr bwMode="auto">
              <a:xfrm>
                <a:off x="2686045" y="2893398"/>
                <a:ext cx="324588" cy="185803"/>
                <a:chOff x="2482886" y="3553541"/>
                <a:chExt cx="295640" cy="182063"/>
              </a:xfrm>
            </xdr:grpSpPr>
            <xdr:sp macro="" textlink="">
              <xdr:nvSpPr>
                <xdr:cNvPr id="7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8" name="グループ化 849"/>
              <xdr:cNvGrpSpPr>
                <a:grpSpLocks/>
              </xdr:cNvGrpSpPr>
            </xdr:nvGrpSpPr>
            <xdr:grpSpPr bwMode="auto">
              <a:xfrm>
                <a:off x="3257549" y="2893398"/>
                <a:ext cx="331391" cy="185803"/>
                <a:chOff x="2482887" y="3553541"/>
                <a:chExt cx="301836" cy="182063"/>
              </a:xfrm>
            </xdr:grpSpPr>
            <xdr:sp macro="" textlink="">
              <xdr:nvSpPr>
                <xdr:cNvPr id="7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9" name="グループ化 853"/>
              <xdr:cNvGrpSpPr>
                <a:grpSpLocks/>
              </xdr:cNvGrpSpPr>
            </xdr:nvGrpSpPr>
            <xdr:grpSpPr bwMode="auto">
              <a:xfrm>
                <a:off x="3829049" y="2893398"/>
                <a:ext cx="331391" cy="185803"/>
                <a:chOff x="2482887" y="3553541"/>
                <a:chExt cx="301836" cy="182063"/>
              </a:xfrm>
            </xdr:grpSpPr>
            <xdr:sp macro="" textlink="">
              <xdr:nvSpPr>
                <xdr:cNvPr id="7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29" name="グループ化 728"/>
          <xdr:cNvGrpSpPr/>
        </xdr:nvGrpSpPr>
        <xdr:grpSpPr>
          <a:xfrm>
            <a:off x="4813056" y="5147365"/>
            <a:ext cx="2239499" cy="202088"/>
            <a:chOff x="2305050" y="2893398"/>
            <a:chExt cx="2239499" cy="185803"/>
          </a:xfrm>
        </xdr:grpSpPr>
        <xdr:sp macro="" textlink="">
          <xdr:nvSpPr>
            <xdr:cNvPr id="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1" name="グループ化 730"/>
            <xdr:cNvGrpSpPr/>
          </xdr:nvGrpSpPr>
          <xdr:grpSpPr>
            <a:xfrm>
              <a:off x="2305050" y="2893398"/>
              <a:ext cx="2048999" cy="185803"/>
              <a:chOff x="2305050" y="2893398"/>
              <a:chExt cx="2048999" cy="185803"/>
            </a:xfrm>
          </xdr:grpSpPr>
          <xdr:sp macro="" textlink="">
            <xdr:nvSpPr>
              <xdr:cNvPr id="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7" name="グループ化 845"/>
              <xdr:cNvGrpSpPr>
                <a:grpSpLocks/>
              </xdr:cNvGrpSpPr>
            </xdr:nvGrpSpPr>
            <xdr:grpSpPr bwMode="auto">
              <a:xfrm>
                <a:off x="2686045" y="2893398"/>
                <a:ext cx="324588" cy="185803"/>
                <a:chOff x="2482886" y="3553541"/>
                <a:chExt cx="295640" cy="182063"/>
              </a:xfrm>
            </xdr:grpSpPr>
            <xdr:sp macro="" textlink="">
              <xdr:nvSpPr>
                <xdr:cNvPr id="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8" name="グループ化 849"/>
              <xdr:cNvGrpSpPr>
                <a:grpSpLocks/>
              </xdr:cNvGrpSpPr>
            </xdr:nvGrpSpPr>
            <xdr:grpSpPr bwMode="auto">
              <a:xfrm>
                <a:off x="3257549" y="2893398"/>
                <a:ext cx="331391" cy="185803"/>
                <a:chOff x="2482887" y="3553541"/>
                <a:chExt cx="301836" cy="182063"/>
              </a:xfrm>
            </xdr:grpSpPr>
            <xdr:sp macro="" textlink="">
              <xdr:nvSpPr>
                <xdr:cNvPr id="7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9" name="グループ化 853"/>
              <xdr:cNvGrpSpPr>
                <a:grpSpLocks/>
              </xdr:cNvGrpSpPr>
            </xdr:nvGrpSpPr>
            <xdr:grpSpPr bwMode="auto">
              <a:xfrm>
                <a:off x="3829049" y="2893398"/>
                <a:ext cx="331391" cy="185803"/>
                <a:chOff x="2482887" y="3553541"/>
                <a:chExt cx="301836" cy="182063"/>
              </a:xfrm>
            </xdr:grpSpPr>
            <xdr:sp macro="" textlink="">
              <xdr:nvSpPr>
                <xdr:cNvPr id="7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9" name="グループ化 748"/>
          <xdr:cNvGrpSpPr/>
        </xdr:nvGrpSpPr>
        <xdr:grpSpPr>
          <a:xfrm>
            <a:off x="4813056" y="5389153"/>
            <a:ext cx="2239499" cy="202088"/>
            <a:chOff x="2305050" y="2893398"/>
            <a:chExt cx="2239499" cy="185803"/>
          </a:xfrm>
        </xdr:grpSpPr>
        <xdr:sp macro="" textlink="">
          <xdr:nvSpPr>
            <xdr:cNvPr id="7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1" name="グループ化 750"/>
            <xdr:cNvGrpSpPr/>
          </xdr:nvGrpSpPr>
          <xdr:grpSpPr>
            <a:xfrm>
              <a:off x="2305050" y="2893398"/>
              <a:ext cx="2048999" cy="185803"/>
              <a:chOff x="2305050" y="2893398"/>
              <a:chExt cx="2048999" cy="185803"/>
            </a:xfrm>
          </xdr:grpSpPr>
          <xdr:sp macro="" textlink="">
            <xdr:nvSpPr>
              <xdr:cNvPr id="7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7" name="グループ化 845"/>
              <xdr:cNvGrpSpPr>
                <a:grpSpLocks/>
              </xdr:cNvGrpSpPr>
            </xdr:nvGrpSpPr>
            <xdr:grpSpPr bwMode="auto">
              <a:xfrm>
                <a:off x="2686045" y="2893398"/>
                <a:ext cx="324588" cy="185803"/>
                <a:chOff x="2482886" y="3553541"/>
                <a:chExt cx="295640" cy="182063"/>
              </a:xfrm>
            </xdr:grpSpPr>
            <xdr:sp macro="" textlink="">
              <xdr:nvSpPr>
                <xdr:cNvPr id="7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8" name="グループ化 849"/>
              <xdr:cNvGrpSpPr>
                <a:grpSpLocks/>
              </xdr:cNvGrpSpPr>
            </xdr:nvGrpSpPr>
            <xdr:grpSpPr bwMode="auto">
              <a:xfrm>
                <a:off x="3257549" y="2893398"/>
                <a:ext cx="331391" cy="185803"/>
                <a:chOff x="2482887" y="3553541"/>
                <a:chExt cx="301836" cy="182063"/>
              </a:xfrm>
            </xdr:grpSpPr>
            <xdr:sp macro="" textlink="">
              <xdr:nvSpPr>
                <xdr:cNvPr id="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9" name="グループ化 853"/>
              <xdr:cNvGrpSpPr>
                <a:grpSpLocks/>
              </xdr:cNvGrpSpPr>
            </xdr:nvGrpSpPr>
            <xdr:grpSpPr bwMode="auto">
              <a:xfrm>
                <a:off x="3829049" y="2893398"/>
                <a:ext cx="331391" cy="185803"/>
                <a:chOff x="2482887" y="3553541"/>
                <a:chExt cx="301836" cy="182063"/>
              </a:xfrm>
            </xdr:grpSpPr>
            <xdr:sp macro="" textlink="">
              <xdr:nvSpPr>
                <xdr:cNvPr id="7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9" name="グループ化 768"/>
          <xdr:cNvGrpSpPr/>
        </xdr:nvGrpSpPr>
        <xdr:grpSpPr>
          <a:xfrm>
            <a:off x="4813056" y="5630942"/>
            <a:ext cx="2239499" cy="202088"/>
            <a:chOff x="2305050" y="2893398"/>
            <a:chExt cx="2239499" cy="185803"/>
          </a:xfrm>
        </xdr:grpSpPr>
        <xdr:sp macro="" textlink="">
          <xdr:nvSpPr>
            <xdr:cNvPr id="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1" name="グループ化 770"/>
            <xdr:cNvGrpSpPr/>
          </xdr:nvGrpSpPr>
          <xdr:grpSpPr>
            <a:xfrm>
              <a:off x="2305050" y="2893398"/>
              <a:ext cx="2048999" cy="185803"/>
              <a:chOff x="2305050" y="2893398"/>
              <a:chExt cx="2048999" cy="185803"/>
            </a:xfrm>
          </xdr:grpSpPr>
          <xdr:sp macro="" textlink="">
            <xdr:nvSpPr>
              <xdr:cNvPr id="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 name="グループ化 845"/>
              <xdr:cNvGrpSpPr>
                <a:grpSpLocks/>
              </xdr:cNvGrpSpPr>
            </xdr:nvGrpSpPr>
            <xdr:grpSpPr bwMode="auto">
              <a:xfrm>
                <a:off x="2686045" y="2893398"/>
                <a:ext cx="324588" cy="185803"/>
                <a:chOff x="2482886" y="3553541"/>
                <a:chExt cx="295640" cy="182063"/>
              </a:xfrm>
            </xdr:grpSpPr>
            <xdr:sp macro="" textlink="">
              <xdr:nvSpPr>
                <xdr:cNvPr id="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 name="グループ化 849"/>
              <xdr:cNvGrpSpPr>
                <a:grpSpLocks/>
              </xdr:cNvGrpSpPr>
            </xdr:nvGrpSpPr>
            <xdr:grpSpPr bwMode="auto">
              <a:xfrm>
                <a:off x="3257549" y="2893398"/>
                <a:ext cx="331391" cy="185803"/>
                <a:chOff x="2482887" y="3553541"/>
                <a:chExt cx="301836" cy="182063"/>
              </a:xfrm>
            </xdr:grpSpPr>
            <xdr:sp macro="" textlink="">
              <xdr:nvSpPr>
                <xdr:cNvPr id="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9" name="グループ化 853"/>
              <xdr:cNvGrpSpPr>
                <a:grpSpLocks/>
              </xdr:cNvGrpSpPr>
            </xdr:nvGrpSpPr>
            <xdr:grpSpPr bwMode="auto">
              <a:xfrm>
                <a:off x="3829049" y="2893398"/>
                <a:ext cx="331391" cy="185803"/>
                <a:chOff x="2482887" y="3553541"/>
                <a:chExt cx="301836" cy="182063"/>
              </a:xfrm>
            </xdr:grpSpPr>
            <xdr:sp macro="" textlink="">
              <xdr:nvSpPr>
                <xdr:cNvPr id="7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89" name="グループ化 788"/>
          <xdr:cNvGrpSpPr/>
        </xdr:nvGrpSpPr>
        <xdr:grpSpPr>
          <a:xfrm>
            <a:off x="4813056" y="5872730"/>
            <a:ext cx="2239499" cy="202088"/>
            <a:chOff x="2305050" y="2893398"/>
            <a:chExt cx="2239499" cy="185803"/>
          </a:xfrm>
        </xdr:grpSpPr>
        <xdr:sp macro="" textlink="">
          <xdr:nvSpPr>
            <xdr:cNvPr id="7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 name="グループ化 790"/>
            <xdr:cNvGrpSpPr/>
          </xdr:nvGrpSpPr>
          <xdr:grpSpPr>
            <a:xfrm>
              <a:off x="2305050" y="2893398"/>
              <a:ext cx="2048999" cy="185803"/>
              <a:chOff x="2305050" y="2893398"/>
              <a:chExt cx="2048999" cy="185803"/>
            </a:xfrm>
          </xdr:grpSpPr>
          <xdr:sp macro="" textlink="">
            <xdr:nvSpPr>
              <xdr:cNvPr id="7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845"/>
              <xdr:cNvGrpSpPr>
                <a:grpSpLocks/>
              </xdr:cNvGrpSpPr>
            </xdr:nvGrpSpPr>
            <xdr:grpSpPr bwMode="auto">
              <a:xfrm>
                <a:off x="2686045" y="2893398"/>
                <a:ext cx="324588" cy="185803"/>
                <a:chOff x="2482886" y="3553541"/>
                <a:chExt cx="295640" cy="182063"/>
              </a:xfrm>
            </xdr:grpSpPr>
            <xdr:sp macro="" textlink="">
              <xdr:nvSpPr>
                <xdr:cNvPr id="8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8" name="グループ化 849"/>
              <xdr:cNvGrpSpPr>
                <a:grpSpLocks/>
              </xdr:cNvGrpSpPr>
            </xdr:nvGrpSpPr>
            <xdr:grpSpPr bwMode="auto">
              <a:xfrm>
                <a:off x="3257549" y="2893398"/>
                <a:ext cx="331391" cy="185803"/>
                <a:chOff x="2482887" y="3553541"/>
                <a:chExt cx="301836" cy="182063"/>
              </a:xfrm>
            </xdr:grpSpPr>
            <xdr:sp macro="" textlink="">
              <xdr:nvSpPr>
                <xdr:cNvPr id="8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 name="グループ化 853"/>
              <xdr:cNvGrpSpPr>
                <a:grpSpLocks/>
              </xdr:cNvGrpSpPr>
            </xdr:nvGrpSpPr>
            <xdr:grpSpPr bwMode="auto">
              <a:xfrm>
                <a:off x="3829049" y="2893398"/>
                <a:ext cx="331391" cy="185803"/>
                <a:chOff x="2482887" y="3553541"/>
                <a:chExt cx="301836" cy="182063"/>
              </a:xfrm>
            </xdr:grpSpPr>
            <xdr:sp macro="" textlink="">
              <xdr:nvSpPr>
                <xdr:cNvPr id="8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09" name="グループ化 808"/>
          <xdr:cNvGrpSpPr/>
        </xdr:nvGrpSpPr>
        <xdr:grpSpPr>
          <a:xfrm>
            <a:off x="4813056" y="6114519"/>
            <a:ext cx="2239499" cy="202088"/>
            <a:chOff x="2305050" y="2893398"/>
            <a:chExt cx="2239499" cy="185803"/>
          </a:xfrm>
        </xdr:grpSpPr>
        <xdr:sp macro="" textlink="">
          <xdr:nvSpPr>
            <xdr:cNvPr id="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1" name="グループ化 810"/>
            <xdr:cNvGrpSpPr/>
          </xdr:nvGrpSpPr>
          <xdr:grpSpPr>
            <a:xfrm>
              <a:off x="2305050" y="2893398"/>
              <a:ext cx="2048999" cy="185803"/>
              <a:chOff x="2305050" y="2893398"/>
              <a:chExt cx="2048999" cy="185803"/>
            </a:xfrm>
          </xdr:grpSpPr>
          <xdr:sp macro="" textlink="">
            <xdr:nvSpPr>
              <xdr:cNvPr id="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45"/>
              <xdr:cNvGrpSpPr>
                <a:grpSpLocks/>
              </xdr:cNvGrpSpPr>
            </xdr:nvGrpSpPr>
            <xdr:grpSpPr bwMode="auto">
              <a:xfrm>
                <a:off x="2686045" y="2893398"/>
                <a:ext cx="324588" cy="185803"/>
                <a:chOff x="2482886" y="3553541"/>
                <a:chExt cx="295640" cy="182063"/>
              </a:xfrm>
            </xdr:grpSpPr>
            <xdr:sp macro="" textlink="">
              <xdr:nvSpPr>
                <xdr:cNvPr id="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 name="グループ化 849"/>
              <xdr:cNvGrpSpPr>
                <a:grpSpLocks/>
              </xdr:cNvGrpSpPr>
            </xdr:nvGrpSpPr>
            <xdr:grpSpPr bwMode="auto">
              <a:xfrm>
                <a:off x="3257549" y="2893398"/>
                <a:ext cx="331391" cy="185803"/>
                <a:chOff x="2482887" y="3553541"/>
                <a:chExt cx="301836" cy="182063"/>
              </a:xfrm>
            </xdr:grpSpPr>
            <xdr:sp macro="" textlink="">
              <xdr:nvSpPr>
                <xdr:cNvPr id="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9" name="グループ化 853"/>
              <xdr:cNvGrpSpPr>
                <a:grpSpLocks/>
              </xdr:cNvGrpSpPr>
            </xdr:nvGrpSpPr>
            <xdr:grpSpPr bwMode="auto">
              <a:xfrm>
                <a:off x="3829049" y="2893398"/>
                <a:ext cx="331391" cy="185803"/>
                <a:chOff x="2482887" y="3553541"/>
                <a:chExt cx="301836" cy="182063"/>
              </a:xfrm>
            </xdr:grpSpPr>
            <xdr:sp macro="" textlink="">
              <xdr:nvSpPr>
                <xdr:cNvPr id="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29" name="グループ化 828"/>
          <xdr:cNvGrpSpPr/>
        </xdr:nvGrpSpPr>
        <xdr:grpSpPr>
          <a:xfrm>
            <a:off x="4813056" y="6356307"/>
            <a:ext cx="2239499" cy="202088"/>
            <a:chOff x="2305050" y="2893398"/>
            <a:chExt cx="2239499" cy="185803"/>
          </a:xfrm>
        </xdr:grpSpPr>
        <xdr:sp macro="" textlink="">
          <xdr:nvSpPr>
            <xdr:cNvPr id="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 name="グループ化 830"/>
            <xdr:cNvGrpSpPr/>
          </xdr:nvGrpSpPr>
          <xdr:grpSpPr>
            <a:xfrm>
              <a:off x="2305050" y="2893398"/>
              <a:ext cx="2048999" cy="185803"/>
              <a:chOff x="2305050" y="2893398"/>
              <a:chExt cx="2048999" cy="185803"/>
            </a:xfrm>
          </xdr:grpSpPr>
          <xdr:sp macro="" textlink="">
            <xdr:nvSpPr>
              <xdr:cNvPr id="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 name="グループ化 845"/>
              <xdr:cNvGrpSpPr>
                <a:grpSpLocks/>
              </xdr:cNvGrpSpPr>
            </xdr:nvGrpSpPr>
            <xdr:grpSpPr bwMode="auto">
              <a:xfrm>
                <a:off x="2686045" y="2893398"/>
                <a:ext cx="324588" cy="185803"/>
                <a:chOff x="2482886" y="3553541"/>
                <a:chExt cx="295640" cy="182063"/>
              </a:xfrm>
            </xdr:grpSpPr>
            <xdr:sp macro="" textlink="">
              <xdr:nvSpPr>
                <xdr:cNvPr id="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8" name="グループ化 849"/>
              <xdr:cNvGrpSpPr>
                <a:grpSpLocks/>
              </xdr:cNvGrpSpPr>
            </xdr:nvGrpSpPr>
            <xdr:grpSpPr bwMode="auto">
              <a:xfrm>
                <a:off x="3257549" y="2893398"/>
                <a:ext cx="331391" cy="185803"/>
                <a:chOff x="2482887" y="3553541"/>
                <a:chExt cx="301836" cy="182063"/>
              </a:xfrm>
            </xdr:grpSpPr>
            <xdr:sp macro="" textlink="">
              <xdr:nvSpPr>
                <xdr:cNvPr id="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 name="グループ化 853"/>
              <xdr:cNvGrpSpPr>
                <a:grpSpLocks/>
              </xdr:cNvGrpSpPr>
            </xdr:nvGrpSpPr>
            <xdr:grpSpPr bwMode="auto">
              <a:xfrm>
                <a:off x="3829049" y="2893398"/>
                <a:ext cx="331391" cy="185803"/>
                <a:chOff x="2482887" y="3553541"/>
                <a:chExt cx="301836" cy="182063"/>
              </a:xfrm>
            </xdr:grpSpPr>
            <xdr:sp macro="" textlink="">
              <xdr:nvSpPr>
                <xdr:cNvPr id="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49" name="グループ化 848"/>
          <xdr:cNvGrpSpPr/>
        </xdr:nvGrpSpPr>
        <xdr:grpSpPr>
          <a:xfrm>
            <a:off x="4813056" y="6598096"/>
            <a:ext cx="2239499" cy="202088"/>
            <a:chOff x="2305050" y="2893398"/>
            <a:chExt cx="2239499" cy="185803"/>
          </a:xfrm>
        </xdr:grpSpPr>
        <xdr:sp macro="" textlink="">
          <xdr:nvSpPr>
            <xdr:cNvPr id="8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1" name="グループ化 850"/>
            <xdr:cNvGrpSpPr/>
          </xdr:nvGrpSpPr>
          <xdr:grpSpPr>
            <a:xfrm>
              <a:off x="2305050" y="2893398"/>
              <a:ext cx="2048999" cy="185803"/>
              <a:chOff x="2305050" y="2893398"/>
              <a:chExt cx="2048999" cy="185803"/>
            </a:xfrm>
          </xdr:grpSpPr>
          <xdr:sp macro="" textlink="">
            <xdr:nvSpPr>
              <xdr:cNvPr id="8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7" name="グループ化 845"/>
              <xdr:cNvGrpSpPr>
                <a:grpSpLocks/>
              </xdr:cNvGrpSpPr>
            </xdr:nvGrpSpPr>
            <xdr:grpSpPr bwMode="auto">
              <a:xfrm>
                <a:off x="2686045" y="2893398"/>
                <a:ext cx="324588" cy="185803"/>
                <a:chOff x="2482886" y="3553541"/>
                <a:chExt cx="295640" cy="182063"/>
              </a:xfrm>
            </xdr:grpSpPr>
            <xdr:sp macro="" textlink="">
              <xdr:nvSpPr>
                <xdr:cNvPr id="8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8" name="グループ化 849"/>
              <xdr:cNvGrpSpPr>
                <a:grpSpLocks/>
              </xdr:cNvGrpSpPr>
            </xdr:nvGrpSpPr>
            <xdr:grpSpPr bwMode="auto">
              <a:xfrm>
                <a:off x="3257549" y="2893398"/>
                <a:ext cx="331391" cy="185803"/>
                <a:chOff x="2482887" y="3553541"/>
                <a:chExt cx="301836" cy="182063"/>
              </a:xfrm>
            </xdr:grpSpPr>
            <xdr:sp macro="" textlink="">
              <xdr:nvSpPr>
                <xdr:cNvPr id="8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9" name="グループ化 853"/>
              <xdr:cNvGrpSpPr>
                <a:grpSpLocks/>
              </xdr:cNvGrpSpPr>
            </xdr:nvGrpSpPr>
            <xdr:grpSpPr bwMode="auto">
              <a:xfrm>
                <a:off x="3829049" y="2893398"/>
                <a:ext cx="331391" cy="185803"/>
                <a:chOff x="2482887" y="3553541"/>
                <a:chExt cx="301836" cy="182063"/>
              </a:xfrm>
            </xdr:grpSpPr>
            <xdr:sp macro="" textlink="">
              <xdr:nvSpPr>
                <xdr:cNvPr id="8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9" name="グループ化 868"/>
          <xdr:cNvGrpSpPr/>
        </xdr:nvGrpSpPr>
        <xdr:grpSpPr>
          <a:xfrm>
            <a:off x="4813056" y="6839884"/>
            <a:ext cx="2239499" cy="202088"/>
            <a:chOff x="2305050" y="2893398"/>
            <a:chExt cx="2239499" cy="185803"/>
          </a:xfrm>
        </xdr:grpSpPr>
        <xdr:sp macro="" textlink="">
          <xdr:nvSpPr>
            <xdr:cNvPr id="8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1" name="グループ化 870"/>
            <xdr:cNvGrpSpPr/>
          </xdr:nvGrpSpPr>
          <xdr:grpSpPr>
            <a:xfrm>
              <a:off x="2305050" y="2893398"/>
              <a:ext cx="2048999" cy="185803"/>
              <a:chOff x="2305050" y="2893398"/>
              <a:chExt cx="2048999" cy="185803"/>
            </a:xfrm>
          </xdr:grpSpPr>
          <xdr:sp macro="" textlink="">
            <xdr:nvSpPr>
              <xdr:cNvPr id="8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7" name="グループ化 845"/>
              <xdr:cNvGrpSpPr>
                <a:grpSpLocks/>
              </xdr:cNvGrpSpPr>
            </xdr:nvGrpSpPr>
            <xdr:grpSpPr bwMode="auto">
              <a:xfrm>
                <a:off x="2686045" y="2893398"/>
                <a:ext cx="324588" cy="185803"/>
                <a:chOff x="2482886" y="3553541"/>
                <a:chExt cx="295640" cy="182063"/>
              </a:xfrm>
            </xdr:grpSpPr>
            <xdr:sp macro="" textlink="">
              <xdr:nvSpPr>
                <xdr:cNvPr id="8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8" name="グループ化 849"/>
              <xdr:cNvGrpSpPr>
                <a:grpSpLocks/>
              </xdr:cNvGrpSpPr>
            </xdr:nvGrpSpPr>
            <xdr:grpSpPr bwMode="auto">
              <a:xfrm>
                <a:off x="3257549" y="2893398"/>
                <a:ext cx="331391" cy="185803"/>
                <a:chOff x="2482887" y="3553541"/>
                <a:chExt cx="301836" cy="182063"/>
              </a:xfrm>
            </xdr:grpSpPr>
            <xdr:sp macro="" textlink="">
              <xdr:nvSpPr>
                <xdr:cNvPr id="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9" name="グループ化 853"/>
              <xdr:cNvGrpSpPr>
                <a:grpSpLocks/>
              </xdr:cNvGrpSpPr>
            </xdr:nvGrpSpPr>
            <xdr:grpSpPr bwMode="auto">
              <a:xfrm>
                <a:off x="3829049" y="2893398"/>
                <a:ext cx="331391" cy="185803"/>
                <a:chOff x="2482887" y="3553541"/>
                <a:chExt cx="301836" cy="182063"/>
              </a:xfrm>
            </xdr:grpSpPr>
            <xdr:sp macro="" textlink="">
              <xdr:nvSpPr>
                <xdr:cNvPr id="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89" name="グループ化 888"/>
          <xdr:cNvGrpSpPr/>
        </xdr:nvGrpSpPr>
        <xdr:grpSpPr>
          <a:xfrm>
            <a:off x="4813056" y="7081673"/>
            <a:ext cx="2239499" cy="202088"/>
            <a:chOff x="2305050" y="2893398"/>
            <a:chExt cx="2239499" cy="185803"/>
          </a:xfrm>
        </xdr:grpSpPr>
        <xdr:sp macro="" textlink="">
          <xdr:nvSpPr>
            <xdr:cNvPr id="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1" name="グループ化 890"/>
            <xdr:cNvGrpSpPr/>
          </xdr:nvGrpSpPr>
          <xdr:grpSpPr>
            <a:xfrm>
              <a:off x="2305050" y="2893398"/>
              <a:ext cx="2048999" cy="185803"/>
              <a:chOff x="2305050" y="2893398"/>
              <a:chExt cx="2048999" cy="185803"/>
            </a:xfrm>
          </xdr:grpSpPr>
          <xdr:sp macro="" textlink="">
            <xdr:nvSpPr>
              <xdr:cNvPr id="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7" name="グループ化 845"/>
              <xdr:cNvGrpSpPr>
                <a:grpSpLocks/>
              </xdr:cNvGrpSpPr>
            </xdr:nvGrpSpPr>
            <xdr:grpSpPr bwMode="auto">
              <a:xfrm>
                <a:off x="2686045" y="2893398"/>
                <a:ext cx="324588" cy="185803"/>
                <a:chOff x="2482886" y="3553541"/>
                <a:chExt cx="295640" cy="182063"/>
              </a:xfrm>
            </xdr:grpSpPr>
            <xdr:sp macro="" textlink="">
              <xdr:nvSpPr>
                <xdr:cNvPr id="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8" name="グループ化 849"/>
              <xdr:cNvGrpSpPr>
                <a:grpSpLocks/>
              </xdr:cNvGrpSpPr>
            </xdr:nvGrpSpPr>
            <xdr:grpSpPr bwMode="auto">
              <a:xfrm>
                <a:off x="3257549" y="2893398"/>
                <a:ext cx="331391" cy="185803"/>
                <a:chOff x="2482887" y="3553541"/>
                <a:chExt cx="301836" cy="182063"/>
              </a:xfrm>
            </xdr:grpSpPr>
            <xdr:sp macro="" textlink="">
              <xdr:nvSpPr>
                <xdr:cNvPr id="9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9" name="グループ化 853"/>
              <xdr:cNvGrpSpPr>
                <a:grpSpLocks/>
              </xdr:cNvGrpSpPr>
            </xdr:nvGrpSpPr>
            <xdr:grpSpPr bwMode="auto">
              <a:xfrm>
                <a:off x="3829049" y="2893398"/>
                <a:ext cx="331391" cy="185803"/>
                <a:chOff x="2482887" y="3553541"/>
                <a:chExt cx="301836" cy="182063"/>
              </a:xfrm>
            </xdr:grpSpPr>
            <xdr:sp macro="" textlink="">
              <xdr:nvSpPr>
                <xdr:cNvPr id="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09" name="グループ化 908"/>
          <xdr:cNvGrpSpPr/>
        </xdr:nvGrpSpPr>
        <xdr:grpSpPr>
          <a:xfrm>
            <a:off x="4813056" y="7323461"/>
            <a:ext cx="2239499" cy="202088"/>
            <a:chOff x="2305050" y="2893398"/>
            <a:chExt cx="2239499" cy="185803"/>
          </a:xfrm>
        </xdr:grpSpPr>
        <xdr:sp macro="" textlink="">
          <xdr:nvSpPr>
            <xdr:cNvPr id="9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910"/>
            <xdr:cNvGrpSpPr/>
          </xdr:nvGrpSpPr>
          <xdr:grpSpPr>
            <a:xfrm>
              <a:off x="2305050" y="2893398"/>
              <a:ext cx="2048999" cy="185803"/>
              <a:chOff x="2305050" y="2893398"/>
              <a:chExt cx="2048999" cy="185803"/>
            </a:xfrm>
          </xdr:grpSpPr>
          <xdr:sp macro="" textlink="">
            <xdr:nvSpPr>
              <xdr:cNvPr id="9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7" name="グループ化 845"/>
              <xdr:cNvGrpSpPr>
                <a:grpSpLocks/>
              </xdr:cNvGrpSpPr>
            </xdr:nvGrpSpPr>
            <xdr:grpSpPr bwMode="auto">
              <a:xfrm>
                <a:off x="2686045" y="2893398"/>
                <a:ext cx="324588" cy="185803"/>
                <a:chOff x="2482886" y="3553541"/>
                <a:chExt cx="295640" cy="182063"/>
              </a:xfrm>
            </xdr:grpSpPr>
            <xdr:sp macro="" textlink="">
              <xdr:nvSpPr>
                <xdr:cNvPr id="9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8" name="グループ化 849"/>
              <xdr:cNvGrpSpPr>
                <a:grpSpLocks/>
              </xdr:cNvGrpSpPr>
            </xdr:nvGrpSpPr>
            <xdr:grpSpPr bwMode="auto">
              <a:xfrm>
                <a:off x="3257549" y="2893398"/>
                <a:ext cx="331391" cy="185803"/>
                <a:chOff x="2482887" y="3553541"/>
                <a:chExt cx="301836" cy="182063"/>
              </a:xfrm>
            </xdr:grpSpPr>
            <xdr:sp macro="" textlink="">
              <xdr:nvSpPr>
                <xdr:cNvPr id="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9" name="グループ化 853"/>
              <xdr:cNvGrpSpPr>
                <a:grpSpLocks/>
              </xdr:cNvGrpSpPr>
            </xdr:nvGrpSpPr>
            <xdr:grpSpPr bwMode="auto">
              <a:xfrm>
                <a:off x="3829049" y="2893398"/>
                <a:ext cx="331391" cy="185803"/>
                <a:chOff x="2482887" y="3553541"/>
                <a:chExt cx="301836" cy="182063"/>
              </a:xfrm>
            </xdr:grpSpPr>
            <xdr:sp macro="" textlink="">
              <xdr:nvSpPr>
                <xdr:cNvPr id="9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29" name="グループ化 928"/>
          <xdr:cNvGrpSpPr/>
        </xdr:nvGrpSpPr>
        <xdr:grpSpPr>
          <a:xfrm>
            <a:off x="4813056" y="7565249"/>
            <a:ext cx="2239499" cy="202088"/>
            <a:chOff x="2305050" y="2893398"/>
            <a:chExt cx="2239499" cy="185803"/>
          </a:xfrm>
        </xdr:grpSpPr>
        <xdr:sp macro="" textlink="">
          <xdr:nvSpPr>
            <xdr:cNvPr id="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1" name="グループ化 930"/>
            <xdr:cNvGrpSpPr/>
          </xdr:nvGrpSpPr>
          <xdr:grpSpPr>
            <a:xfrm>
              <a:off x="2305050" y="2893398"/>
              <a:ext cx="2048999" cy="185803"/>
              <a:chOff x="2305050" y="2893398"/>
              <a:chExt cx="2048999" cy="185803"/>
            </a:xfrm>
          </xdr:grpSpPr>
          <xdr:sp macro="" textlink="">
            <xdr:nvSpPr>
              <xdr:cNvPr id="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7" name="グループ化 845"/>
              <xdr:cNvGrpSpPr>
                <a:grpSpLocks/>
              </xdr:cNvGrpSpPr>
            </xdr:nvGrpSpPr>
            <xdr:grpSpPr bwMode="auto">
              <a:xfrm>
                <a:off x="2686045" y="2893398"/>
                <a:ext cx="324588" cy="185803"/>
                <a:chOff x="2482886" y="3553541"/>
                <a:chExt cx="295640" cy="182063"/>
              </a:xfrm>
            </xdr:grpSpPr>
            <xdr:sp macro="" textlink="">
              <xdr:nvSpPr>
                <xdr:cNvPr id="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8" name="グループ化 849"/>
              <xdr:cNvGrpSpPr>
                <a:grpSpLocks/>
              </xdr:cNvGrpSpPr>
            </xdr:nvGrpSpPr>
            <xdr:grpSpPr bwMode="auto">
              <a:xfrm>
                <a:off x="3257549" y="2893398"/>
                <a:ext cx="331391" cy="185803"/>
                <a:chOff x="2482887" y="3553541"/>
                <a:chExt cx="301836" cy="182063"/>
              </a:xfrm>
            </xdr:grpSpPr>
            <xdr:sp macro="" textlink="">
              <xdr:nvSpPr>
                <xdr:cNvPr id="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9" name="グループ化 853"/>
              <xdr:cNvGrpSpPr>
                <a:grpSpLocks/>
              </xdr:cNvGrpSpPr>
            </xdr:nvGrpSpPr>
            <xdr:grpSpPr bwMode="auto">
              <a:xfrm>
                <a:off x="3829049" y="2893398"/>
                <a:ext cx="331391" cy="185803"/>
                <a:chOff x="2482887" y="3553541"/>
                <a:chExt cx="301836" cy="182063"/>
              </a:xfrm>
            </xdr:grpSpPr>
            <xdr:sp macro="" textlink="">
              <xdr:nvSpPr>
                <xdr:cNvPr id="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49" name="グループ化 948"/>
          <xdr:cNvGrpSpPr/>
        </xdr:nvGrpSpPr>
        <xdr:grpSpPr>
          <a:xfrm>
            <a:off x="4813056" y="7807038"/>
            <a:ext cx="2239499" cy="202088"/>
            <a:chOff x="2305050" y="2893398"/>
            <a:chExt cx="2239499" cy="185803"/>
          </a:xfrm>
        </xdr:grpSpPr>
        <xdr:sp macro="" textlink="">
          <xdr:nvSpPr>
            <xdr:cNvPr id="9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1" name="グループ化 950"/>
            <xdr:cNvGrpSpPr/>
          </xdr:nvGrpSpPr>
          <xdr:grpSpPr>
            <a:xfrm>
              <a:off x="2305050" y="2893398"/>
              <a:ext cx="2048999" cy="185803"/>
              <a:chOff x="2305050" y="2893398"/>
              <a:chExt cx="2048999" cy="185803"/>
            </a:xfrm>
          </xdr:grpSpPr>
          <xdr:sp macro="" textlink="">
            <xdr:nvSpPr>
              <xdr:cNvPr id="9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7" name="グループ化 845"/>
              <xdr:cNvGrpSpPr>
                <a:grpSpLocks/>
              </xdr:cNvGrpSpPr>
            </xdr:nvGrpSpPr>
            <xdr:grpSpPr bwMode="auto">
              <a:xfrm>
                <a:off x="2686045" y="2893398"/>
                <a:ext cx="324588" cy="185803"/>
                <a:chOff x="2482886" y="3553541"/>
                <a:chExt cx="295640" cy="182063"/>
              </a:xfrm>
            </xdr:grpSpPr>
            <xdr:sp macro="" textlink="">
              <xdr:nvSpPr>
                <xdr:cNvPr id="9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8" name="グループ化 849"/>
              <xdr:cNvGrpSpPr>
                <a:grpSpLocks/>
              </xdr:cNvGrpSpPr>
            </xdr:nvGrpSpPr>
            <xdr:grpSpPr bwMode="auto">
              <a:xfrm>
                <a:off x="3257549" y="2893398"/>
                <a:ext cx="331391" cy="185803"/>
                <a:chOff x="2482887" y="3553541"/>
                <a:chExt cx="301836" cy="182063"/>
              </a:xfrm>
            </xdr:grpSpPr>
            <xdr:sp macro="" textlink="">
              <xdr:nvSpPr>
                <xdr:cNvPr id="9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9" name="グループ化 853"/>
              <xdr:cNvGrpSpPr>
                <a:grpSpLocks/>
              </xdr:cNvGrpSpPr>
            </xdr:nvGrpSpPr>
            <xdr:grpSpPr bwMode="auto">
              <a:xfrm>
                <a:off x="3829049" y="2893398"/>
                <a:ext cx="331391" cy="185803"/>
                <a:chOff x="2482887" y="3553541"/>
                <a:chExt cx="301836" cy="182063"/>
              </a:xfrm>
            </xdr:grpSpPr>
            <xdr:sp macro="" textlink="">
              <xdr:nvSpPr>
                <xdr:cNvPr id="9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69" name="グループ化 968"/>
          <xdr:cNvGrpSpPr/>
        </xdr:nvGrpSpPr>
        <xdr:grpSpPr>
          <a:xfrm>
            <a:off x="4813056" y="8048826"/>
            <a:ext cx="2239499" cy="202088"/>
            <a:chOff x="2305050" y="2893398"/>
            <a:chExt cx="2239499" cy="185803"/>
          </a:xfrm>
        </xdr:grpSpPr>
        <xdr:sp macro="" textlink="">
          <xdr:nvSpPr>
            <xdr:cNvPr id="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970"/>
            <xdr:cNvGrpSpPr/>
          </xdr:nvGrpSpPr>
          <xdr:grpSpPr>
            <a:xfrm>
              <a:off x="2305050" y="2893398"/>
              <a:ext cx="2048999" cy="185803"/>
              <a:chOff x="2305050" y="2893398"/>
              <a:chExt cx="2048999" cy="185803"/>
            </a:xfrm>
          </xdr:grpSpPr>
          <xdr:sp macro="" textlink="">
            <xdr:nvSpPr>
              <xdr:cNvPr id="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7" name="グループ化 845"/>
              <xdr:cNvGrpSpPr>
                <a:grpSpLocks/>
              </xdr:cNvGrpSpPr>
            </xdr:nvGrpSpPr>
            <xdr:grpSpPr bwMode="auto">
              <a:xfrm>
                <a:off x="2686045" y="2893398"/>
                <a:ext cx="324588" cy="185803"/>
                <a:chOff x="2482886" y="3553541"/>
                <a:chExt cx="295640" cy="182063"/>
              </a:xfrm>
            </xdr:grpSpPr>
            <xdr:sp macro="" textlink="">
              <xdr:nvSpPr>
                <xdr:cNvPr id="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8" name="グループ化 849"/>
              <xdr:cNvGrpSpPr>
                <a:grpSpLocks/>
              </xdr:cNvGrpSpPr>
            </xdr:nvGrpSpPr>
            <xdr:grpSpPr bwMode="auto">
              <a:xfrm>
                <a:off x="3257549" y="2893398"/>
                <a:ext cx="331391" cy="185803"/>
                <a:chOff x="2482887" y="3553541"/>
                <a:chExt cx="301836" cy="182063"/>
              </a:xfrm>
            </xdr:grpSpPr>
            <xdr:sp macro="" textlink="">
              <xdr:nvSpPr>
                <xdr:cNvPr id="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9" name="グループ化 853"/>
              <xdr:cNvGrpSpPr>
                <a:grpSpLocks/>
              </xdr:cNvGrpSpPr>
            </xdr:nvGrpSpPr>
            <xdr:grpSpPr bwMode="auto">
              <a:xfrm>
                <a:off x="3829049" y="2893398"/>
                <a:ext cx="331391" cy="185803"/>
                <a:chOff x="2482887" y="3553541"/>
                <a:chExt cx="301836" cy="182063"/>
              </a:xfrm>
            </xdr:grpSpPr>
            <xdr:sp macro="" textlink="">
              <xdr:nvSpPr>
                <xdr:cNvPr id="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89" name="グループ化 988"/>
          <xdr:cNvGrpSpPr/>
        </xdr:nvGrpSpPr>
        <xdr:grpSpPr>
          <a:xfrm>
            <a:off x="4813056" y="8290615"/>
            <a:ext cx="2239499" cy="202088"/>
            <a:chOff x="2305050" y="2893398"/>
            <a:chExt cx="2239499" cy="185803"/>
          </a:xfrm>
        </xdr:grpSpPr>
        <xdr:sp macro="" textlink="">
          <xdr:nvSpPr>
            <xdr:cNvPr id="9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1" name="グループ化 990"/>
            <xdr:cNvGrpSpPr/>
          </xdr:nvGrpSpPr>
          <xdr:grpSpPr>
            <a:xfrm>
              <a:off x="2305050" y="2893398"/>
              <a:ext cx="2048999" cy="185803"/>
              <a:chOff x="2305050" y="2893398"/>
              <a:chExt cx="2048999" cy="185803"/>
            </a:xfrm>
          </xdr:grpSpPr>
          <xdr:sp macro="" textlink="">
            <xdr:nvSpPr>
              <xdr:cNvPr id="9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7" name="グループ化 845"/>
              <xdr:cNvGrpSpPr>
                <a:grpSpLocks/>
              </xdr:cNvGrpSpPr>
            </xdr:nvGrpSpPr>
            <xdr:grpSpPr bwMode="auto">
              <a:xfrm>
                <a:off x="2686045" y="2893398"/>
                <a:ext cx="324588" cy="185803"/>
                <a:chOff x="2482886" y="3553541"/>
                <a:chExt cx="295640" cy="182063"/>
              </a:xfrm>
            </xdr:grpSpPr>
            <xdr:sp macro="" textlink="">
              <xdr:nvSpPr>
                <xdr:cNvPr id="10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8" name="グループ化 849"/>
              <xdr:cNvGrpSpPr>
                <a:grpSpLocks/>
              </xdr:cNvGrpSpPr>
            </xdr:nvGrpSpPr>
            <xdr:grpSpPr bwMode="auto">
              <a:xfrm>
                <a:off x="3257549" y="2893398"/>
                <a:ext cx="331391" cy="185803"/>
                <a:chOff x="2482887" y="3553541"/>
                <a:chExt cx="301836" cy="182063"/>
              </a:xfrm>
            </xdr:grpSpPr>
            <xdr:sp macro="" textlink="">
              <xdr:nvSpPr>
                <xdr:cNvPr id="10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9" name="グループ化 853"/>
              <xdr:cNvGrpSpPr>
                <a:grpSpLocks/>
              </xdr:cNvGrpSpPr>
            </xdr:nvGrpSpPr>
            <xdr:grpSpPr bwMode="auto">
              <a:xfrm>
                <a:off x="3829049" y="2893398"/>
                <a:ext cx="331391" cy="185803"/>
                <a:chOff x="2482887" y="3553541"/>
                <a:chExt cx="301836" cy="182063"/>
              </a:xfrm>
            </xdr:grpSpPr>
            <xdr:sp macro="" textlink="">
              <xdr:nvSpPr>
                <xdr:cNvPr id="1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09" name="グループ化 1008"/>
          <xdr:cNvGrpSpPr/>
        </xdr:nvGrpSpPr>
        <xdr:grpSpPr>
          <a:xfrm>
            <a:off x="4813056" y="8532403"/>
            <a:ext cx="2239499" cy="202088"/>
            <a:chOff x="2305050" y="2893398"/>
            <a:chExt cx="2239499" cy="185803"/>
          </a:xfrm>
        </xdr:grpSpPr>
        <xdr:sp macro="" textlink="">
          <xdr:nvSpPr>
            <xdr:cNvPr id="10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1" name="グループ化 1010"/>
            <xdr:cNvGrpSpPr/>
          </xdr:nvGrpSpPr>
          <xdr:grpSpPr>
            <a:xfrm>
              <a:off x="2305050" y="2893398"/>
              <a:ext cx="2048999" cy="185803"/>
              <a:chOff x="2305050" y="2893398"/>
              <a:chExt cx="2048999" cy="185803"/>
            </a:xfrm>
          </xdr:grpSpPr>
          <xdr:sp macro="" textlink="">
            <xdr:nvSpPr>
              <xdr:cNvPr id="10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7" name="グループ化 845"/>
              <xdr:cNvGrpSpPr>
                <a:grpSpLocks/>
              </xdr:cNvGrpSpPr>
            </xdr:nvGrpSpPr>
            <xdr:grpSpPr bwMode="auto">
              <a:xfrm>
                <a:off x="2686045" y="2893398"/>
                <a:ext cx="324588" cy="185803"/>
                <a:chOff x="2482886" y="3553541"/>
                <a:chExt cx="295640" cy="182063"/>
              </a:xfrm>
            </xdr:grpSpPr>
            <xdr:sp macro="" textlink="">
              <xdr:nvSpPr>
                <xdr:cNvPr id="10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8" name="グループ化 849"/>
              <xdr:cNvGrpSpPr>
                <a:grpSpLocks/>
              </xdr:cNvGrpSpPr>
            </xdr:nvGrpSpPr>
            <xdr:grpSpPr bwMode="auto">
              <a:xfrm>
                <a:off x="3257549" y="2893398"/>
                <a:ext cx="331391" cy="185803"/>
                <a:chOff x="2482887" y="3553541"/>
                <a:chExt cx="301836" cy="182063"/>
              </a:xfrm>
            </xdr:grpSpPr>
            <xdr:sp macro="" textlink="">
              <xdr:nvSpPr>
                <xdr:cNvPr id="10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9" name="グループ化 853"/>
              <xdr:cNvGrpSpPr>
                <a:grpSpLocks/>
              </xdr:cNvGrpSpPr>
            </xdr:nvGrpSpPr>
            <xdr:grpSpPr bwMode="auto">
              <a:xfrm>
                <a:off x="3829049" y="2893398"/>
                <a:ext cx="331391" cy="185803"/>
                <a:chOff x="2482887" y="3553541"/>
                <a:chExt cx="301836" cy="182063"/>
              </a:xfrm>
            </xdr:grpSpPr>
            <xdr:sp macro="" textlink="">
              <xdr:nvSpPr>
                <xdr:cNvPr id="10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9" name="グループ化 1148"/>
          <xdr:cNvGrpSpPr/>
        </xdr:nvGrpSpPr>
        <xdr:grpSpPr>
          <a:xfrm>
            <a:off x="4820383" y="9015980"/>
            <a:ext cx="2239499" cy="202088"/>
            <a:chOff x="2305050" y="2893398"/>
            <a:chExt cx="2239499" cy="185803"/>
          </a:xfrm>
        </xdr:grpSpPr>
        <xdr:sp macro="" textlink="">
          <xdr:nvSpPr>
            <xdr:cNvPr id="1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1" name="グループ化 1150"/>
            <xdr:cNvGrpSpPr/>
          </xdr:nvGrpSpPr>
          <xdr:grpSpPr>
            <a:xfrm>
              <a:off x="2305050" y="2893398"/>
              <a:ext cx="2048999" cy="185803"/>
              <a:chOff x="2305050" y="2893398"/>
              <a:chExt cx="2048999" cy="185803"/>
            </a:xfrm>
          </xdr:grpSpPr>
          <xdr:sp macro="" textlink="">
            <xdr:nvSpPr>
              <xdr:cNvPr id="1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845"/>
              <xdr:cNvGrpSpPr>
                <a:grpSpLocks/>
              </xdr:cNvGrpSpPr>
            </xdr:nvGrpSpPr>
            <xdr:grpSpPr bwMode="auto">
              <a:xfrm>
                <a:off x="2686045" y="2893398"/>
                <a:ext cx="324588" cy="185803"/>
                <a:chOff x="2482886" y="3553541"/>
                <a:chExt cx="295640" cy="182063"/>
              </a:xfrm>
            </xdr:grpSpPr>
            <xdr:sp macro="" textlink="">
              <xdr:nvSpPr>
                <xdr:cNvPr id="1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8" name="グループ化 849"/>
              <xdr:cNvGrpSpPr>
                <a:grpSpLocks/>
              </xdr:cNvGrpSpPr>
            </xdr:nvGrpSpPr>
            <xdr:grpSpPr bwMode="auto">
              <a:xfrm>
                <a:off x="3257549" y="2893398"/>
                <a:ext cx="331391" cy="185803"/>
                <a:chOff x="2482887" y="3553541"/>
                <a:chExt cx="301836" cy="182063"/>
              </a:xfrm>
            </xdr:grpSpPr>
            <xdr:sp macro="" textlink="">
              <xdr:nvSpPr>
                <xdr:cNvPr id="1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9" name="グループ化 853"/>
              <xdr:cNvGrpSpPr>
                <a:grpSpLocks/>
              </xdr:cNvGrpSpPr>
            </xdr:nvGrpSpPr>
            <xdr:grpSpPr bwMode="auto">
              <a:xfrm>
                <a:off x="3829049" y="2893398"/>
                <a:ext cx="331391" cy="185803"/>
                <a:chOff x="2482887" y="3553541"/>
                <a:chExt cx="301836" cy="182063"/>
              </a:xfrm>
            </xdr:grpSpPr>
            <xdr:sp macro="" textlink="">
              <xdr:nvSpPr>
                <xdr:cNvPr id="1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69" name="グループ化 1168"/>
          <xdr:cNvGrpSpPr/>
        </xdr:nvGrpSpPr>
        <xdr:grpSpPr>
          <a:xfrm>
            <a:off x="4820383" y="9265095"/>
            <a:ext cx="2239499" cy="202088"/>
            <a:chOff x="2305050" y="2893398"/>
            <a:chExt cx="2239499" cy="185803"/>
          </a:xfrm>
        </xdr:grpSpPr>
        <xdr:sp macro="" textlink="">
          <xdr:nvSpPr>
            <xdr:cNvPr id="1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1" name="グループ化 1170"/>
            <xdr:cNvGrpSpPr/>
          </xdr:nvGrpSpPr>
          <xdr:grpSpPr>
            <a:xfrm>
              <a:off x="2305050" y="2893398"/>
              <a:ext cx="2048999" cy="185803"/>
              <a:chOff x="2305050" y="2893398"/>
              <a:chExt cx="2048999" cy="185803"/>
            </a:xfrm>
          </xdr:grpSpPr>
          <xdr:sp macro="" textlink="">
            <xdr:nvSpPr>
              <xdr:cNvPr id="1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7" name="グループ化 845"/>
              <xdr:cNvGrpSpPr>
                <a:grpSpLocks/>
              </xdr:cNvGrpSpPr>
            </xdr:nvGrpSpPr>
            <xdr:grpSpPr bwMode="auto">
              <a:xfrm>
                <a:off x="2686045" y="2893398"/>
                <a:ext cx="324588" cy="185803"/>
                <a:chOff x="2482886" y="3553541"/>
                <a:chExt cx="295640" cy="182063"/>
              </a:xfrm>
            </xdr:grpSpPr>
            <xdr:sp macro="" textlink="">
              <xdr:nvSpPr>
                <xdr:cNvPr id="1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8" name="グループ化 849"/>
              <xdr:cNvGrpSpPr>
                <a:grpSpLocks/>
              </xdr:cNvGrpSpPr>
            </xdr:nvGrpSpPr>
            <xdr:grpSpPr bwMode="auto">
              <a:xfrm>
                <a:off x="3257549" y="2893398"/>
                <a:ext cx="331391" cy="185803"/>
                <a:chOff x="2482887" y="3553541"/>
                <a:chExt cx="301836" cy="182063"/>
              </a:xfrm>
            </xdr:grpSpPr>
            <xdr:sp macro="" textlink="">
              <xdr:nvSpPr>
                <xdr:cNvPr id="1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9" name="グループ化 853"/>
              <xdr:cNvGrpSpPr>
                <a:grpSpLocks/>
              </xdr:cNvGrpSpPr>
            </xdr:nvGrpSpPr>
            <xdr:grpSpPr bwMode="auto">
              <a:xfrm>
                <a:off x="3829049" y="2893398"/>
                <a:ext cx="331391" cy="185803"/>
                <a:chOff x="2482887" y="3553541"/>
                <a:chExt cx="301836" cy="182063"/>
              </a:xfrm>
            </xdr:grpSpPr>
            <xdr:sp macro="" textlink="">
              <xdr:nvSpPr>
                <xdr:cNvPr id="1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29" name="グループ化 1228"/>
          <xdr:cNvGrpSpPr/>
        </xdr:nvGrpSpPr>
        <xdr:grpSpPr>
          <a:xfrm>
            <a:off x="4820383" y="8781519"/>
            <a:ext cx="2239499" cy="202088"/>
            <a:chOff x="2305050" y="2893398"/>
            <a:chExt cx="2239499" cy="185803"/>
          </a:xfrm>
        </xdr:grpSpPr>
        <xdr:sp macro="" textlink="">
          <xdr:nvSpPr>
            <xdr:cNvPr id="1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1" name="グループ化 1230"/>
            <xdr:cNvGrpSpPr/>
          </xdr:nvGrpSpPr>
          <xdr:grpSpPr>
            <a:xfrm>
              <a:off x="2305050" y="2893398"/>
              <a:ext cx="2048999" cy="185803"/>
              <a:chOff x="2305050" y="2893398"/>
              <a:chExt cx="2048999" cy="185803"/>
            </a:xfrm>
          </xdr:grpSpPr>
          <xdr:sp macro="" textlink="">
            <xdr:nvSpPr>
              <xdr:cNvPr id="1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7" name="グループ化 845"/>
              <xdr:cNvGrpSpPr>
                <a:grpSpLocks/>
              </xdr:cNvGrpSpPr>
            </xdr:nvGrpSpPr>
            <xdr:grpSpPr bwMode="auto">
              <a:xfrm>
                <a:off x="2686045" y="2893398"/>
                <a:ext cx="324588" cy="185803"/>
                <a:chOff x="2482886" y="3553541"/>
                <a:chExt cx="295640" cy="182063"/>
              </a:xfrm>
            </xdr:grpSpPr>
            <xdr:sp macro="" textlink="">
              <xdr:nvSpPr>
                <xdr:cNvPr id="1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8" name="グループ化 849"/>
              <xdr:cNvGrpSpPr>
                <a:grpSpLocks/>
              </xdr:cNvGrpSpPr>
            </xdr:nvGrpSpPr>
            <xdr:grpSpPr bwMode="auto">
              <a:xfrm>
                <a:off x="3257549" y="2893398"/>
                <a:ext cx="331391" cy="185803"/>
                <a:chOff x="2482887" y="3553541"/>
                <a:chExt cx="301836" cy="182063"/>
              </a:xfrm>
            </xdr:grpSpPr>
            <xdr:sp macro="" textlink="">
              <xdr:nvSpPr>
                <xdr:cNvPr id="1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9" name="グループ化 853"/>
              <xdr:cNvGrpSpPr>
                <a:grpSpLocks/>
              </xdr:cNvGrpSpPr>
            </xdr:nvGrpSpPr>
            <xdr:grpSpPr bwMode="auto">
              <a:xfrm>
                <a:off x="3829049" y="2893398"/>
                <a:ext cx="331391" cy="185803"/>
                <a:chOff x="2482887" y="3553541"/>
                <a:chExt cx="301836" cy="182063"/>
              </a:xfrm>
            </xdr:grpSpPr>
            <xdr:sp macro="" textlink="">
              <xdr:nvSpPr>
                <xdr:cNvPr id="1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49" name="グループ化 1248"/>
          <xdr:cNvGrpSpPr/>
        </xdr:nvGrpSpPr>
        <xdr:grpSpPr>
          <a:xfrm>
            <a:off x="4820383" y="9499558"/>
            <a:ext cx="2239499" cy="685663"/>
            <a:chOff x="2305050" y="2893401"/>
            <a:chExt cx="2239499" cy="630410"/>
          </a:xfrm>
        </xdr:grpSpPr>
        <xdr:sp macro="" textlink="">
          <xdr:nvSpPr>
            <xdr:cNvPr id="1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1" name="グループ化 1250"/>
            <xdr:cNvGrpSpPr/>
          </xdr:nvGrpSpPr>
          <xdr:grpSpPr>
            <a:xfrm>
              <a:off x="2305050" y="2893401"/>
              <a:ext cx="2048999" cy="630410"/>
              <a:chOff x="2305050" y="2893401"/>
              <a:chExt cx="2048999" cy="630410"/>
            </a:xfrm>
          </xdr:grpSpPr>
          <xdr:sp macro="" textlink="">
            <xdr:nvSpPr>
              <xdr:cNvPr id="1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7" name="グループ化 845"/>
              <xdr:cNvGrpSpPr>
                <a:grpSpLocks/>
              </xdr:cNvGrpSpPr>
            </xdr:nvGrpSpPr>
            <xdr:grpSpPr bwMode="auto">
              <a:xfrm>
                <a:off x="2686045" y="2893401"/>
                <a:ext cx="324588" cy="630410"/>
                <a:chOff x="2482886" y="3553541"/>
                <a:chExt cx="295640" cy="617720"/>
              </a:xfrm>
            </xdr:grpSpPr>
            <xdr:sp macro="" textlink="">
              <xdr:nvSpPr>
                <xdr:cNvPr id="1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39"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0"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1"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8"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9"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0"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8" name="グループ化 849"/>
              <xdr:cNvGrpSpPr>
                <a:grpSpLocks/>
              </xdr:cNvGrpSpPr>
            </xdr:nvGrpSpPr>
            <xdr:grpSpPr bwMode="auto">
              <a:xfrm>
                <a:off x="3257549" y="2893401"/>
                <a:ext cx="331391" cy="630410"/>
                <a:chOff x="2482887" y="3553541"/>
                <a:chExt cx="301836" cy="617720"/>
              </a:xfrm>
            </xdr:grpSpPr>
            <xdr:sp macro="" textlink="">
              <xdr:nvSpPr>
                <xdr:cNvPr id="1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2"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3"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4"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1"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2"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3"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9" name="グループ化 853"/>
              <xdr:cNvGrpSpPr>
                <a:grpSpLocks/>
              </xdr:cNvGrpSpPr>
            </xdr:nvGrpSpPr>
            <xdr:grpSpPr bwMode="auto">
              <a:xfrm>
                <a:off x="3829049" y="2893401"/>
                <a:ext cx="331391" cy="630410"/>
                <a:chOff x="2482887" y="3553541"/>
                <a:chExt cx="301836" cy="617720"/>
              </a:xfrm>
            </xdr:grpSpPr>
            <xdr:sp macro="" textlink="">
              <xdr:nvSpPr>
                <xdr:cNvPr id="1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5"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6"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7"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4"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5"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6"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34"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5"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6"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7"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8"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7"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8"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9"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0"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1"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33"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2"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18</xdr:col>
      <xdr:colOff>19892</xdr:colOff>
      <xdr:row>9</xdr:row>
      <xdr:rowOff>18528</xdr:rowOff>
    </xdr:from>
    <xdr:to>
      <xdr:col>25</xdr:col>
      <xdr:colOff>172493</xdr:colOff>
      <xdr:row>9</xdr:row>
      <xdr:rowOff>220128</xdr:rowOff>
    </xdr:to>
    <xdr:grpSp>
      <xdr:nvGrpSpPr>
        <xdr:cNvPr id="1269" name="グループ化 1268"/>
        <xdr:cNvGrpSpPr>
          <a:grpSpLocks noChangeAspect="1"/>
        </xdr:cNvGrpSpPr>
      </xdr:nvGrpSpPr>
      <xdr:grpSpPr>
        <a:xfrm>
          <a:off x="3170469" y="795182"/>
          <a:ext cx="1486101" cy="201600"/>
          <a:chOff x="5544336" y="2651613"/>
          <a:chExt cx="1476574" cy="191520"/>
        </a:xfrm>
      </xdr:grpSpPr>
      <xdr:sp macro="" textlink="">
        <xdr:nvSpPr>
          <xdr:cNvPr id="127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13921</xdr:colOff>
      <xdr:row>10</xdr:row>
      <xdr:rowOff>25322</xdr:rowOff>
    </xdr:from>
    <xdr:to>
      <xdr:col>25</xdr:col>
      <xdr:colOff>172574</xdr:colOff>
      <xdr:row>47</xdr:row>
      <xdr:rowOff>220606</xdr:rowOff>
    </xdr:to>
    <xdr:grpSp>
      <xdr:nvGrpSpPr>
        <xdr:cNvPr id="10" name="グループ化 9"/>
        <xdr:cNvGrpSpPr/>
      </xdr:nvGrpSpPr>
      <xdr:grpSpPr>
        <a:xfrm>
          <a:off x="2402498" y="1043764"/>
          <a:ext cx="2254153" cy="9141457"/>
          <a:chOff x="2402498" y="1043764"/>
          <a:chExt cx="2254153" cy="9141457"/>
        </a:xfrm>
      </xdr:grpSpPr>
      <xdr:grpSp>
        <xdr:nvGrpSpPr>
          <xdr:cNvPr id="1278" name="グループ化 1277"/>
          <xdr:cNvGrpSpPr/>
        </xdr:nvGrpSpPr>
        <xdr:grpSpPr>
          <a:xfrm>
            <a:off x="2402498" y="1043764"/>
            <a:ext cx="2239499" cy="202088"/>
            <a:chOff x="2305050" y="2893398"/>
            <a:chExt cx="2239499" cy="185803"/>
          </a:xfrm>
        </xdr:grpSpPr>
        <xdr:sp macro="" textlink="">
          <xdr:nvSpPr>
            <xdr:cNvPr id="1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0" name="グループ化 1279"/>
            <xdr:cNvGrpSpPr/>
          </xdr:nvGrpSpPr>
          <xdr:grpSpPr>
            <a:xfrm>
              <a:off x="2305050" y="2893398"/>
              <a:ext cx="2048999" cy="185803"/>
              <a:chOff x="2305050" y="2893398"/>
              <a:chExt cx="2048999" cy="185803"/>
            </a:xfrm>
          </xdr:grpSpPr>
          <xdr:sp macro="" textlink="">
            <xdr:nvSpPr>
              <xdr:cNvPr id="1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6" name="グループ化 845"/>
              <xdr:cNvGrpSpPr>
                <a:grpSpLocks/>
              </xdr:cNvGrpSpPr>
            </xdr:nvGrpSpPr>
            <xdr:grpSpPr bwMode="auto">
              <a:xfrm>
                <a:off x="2686045" y="2893398"/>
                <a:ext cx="324588" cy="185803"/>
                <a:chOff x="2482886" y="3553541"/>
                <a:chExt cx="295640" cy="182063"/>
              </a:xfrm>
            </xdr:grpSpPr>
            <xdr:sp macro="" textlink="">
              <xdr:nvSpPr>
                <xdr:cNvPr id="1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7" name="グループ化 849"/>
              <xdr:cNvGrpSpPr>
                <a:grpSpLocks/>
              </xdr:cNvGrpSpPr>
            </xdr:nvGrpSpPr>
            <xdr:grpSpPr bwMode="auto">
              <a:xfrm>
                <a:off x="3257549" y="2893398"/>
                <a:ext cx="331391" cy="185803"/>
                <a:chOff x="2482887" y="3553541"/>
                <a:chExt cx="301836" cy="182063"/>
              </a:xfrm>
            </xdr:grpSpPr>
            <xdr:sp macro="" textlink="">
              <xdr:nvSpPr>
                <xdr:cNvPr id="1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8" name="グループ化 853"/>
              <xdr:cNvGrpSpPr>
                <a:grpSpLocks/>
              </xdr:cNvGrpSpPr>
            </xdr:nvGrpSpPr>
            <xdr:grpSpPr bwMode="auto">
              <a:xfrm>
                <a:off x="3829049" y="2893398"/>
                <a:ext cx="331391" cy="185803"/>
                <a:chOff x="2482887" y="3553541"/>
                <a:chExt cx="301836" cy="182063"/>
              </a:xfrm>
            </xdr:grpSpPr>
            <xdr:sp macro="" textlink="">
              <xdr:nvSpPr>
                <xdr:cNvPr id="1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8" name="グループ化 1297"/>
          <xdr:cNvGrpSpPr/>
        </xdr:nvGrpSpPr>
        <xdr:grpSpPr>
          <a:xfrm>
            <a:off x="2402498" y="1278749"/>
            <a:ext cx="2239499" cy="202088"/>
            <a:chOff x="2305050" y="2893398"/>
            <a:chExt cx="2239499" cy="185803"/>
          </a:xfrm>
        </xdr:grpSpPr>
        <xdr:sp macro="" textlink="">
          <xdr:nvSpPr>
            <xdr:cNvPr id="12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0" name="グループ化 1299"/>
            <xdr:cNvGrpSpPr/>
          </xdr:nvGrpSpPr>
          <xdr:grpSpPr>
            <a:xfrm>
              <a:off x="2305050" y="2893398"/>
              <a:ext cx="2048999" cy="185803"/>
              <a:chOff x="2305050" y="2893398"/>
              <a:chExt cx="2048999" cy="185803"/>
            </a:xfrm>
          </xdr:grpSpPr>
          <xdr:sp macro="" textlink="">
            <xdr:nvSpPr>
              <xdr:cNvPr id="13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6" name="グループ化 845"/>
              <xdr:cNvGrpSpPr>
                <a:grpSpLocks/>
              </xdr:cNvGrpSpPr>
            </xdr:nvGrpSpPr>
            <xdr:grpSpPr bwMode="auto">
              <a:xfrm>
                <a:off x="2686045" y="2893398"/>
                <a:ext cx="324588" cy="185803"/>
                <a:chOff x="2482886" y="3553541"/>
                <a:chExt cx="295640" cy="182063"/>
              </a:xfrm>
            </xdr:grpSpPr>
            <xdr:sp macro="" textlink="">
              <xdr:nvSpPr>
                <xdr:cNvPr id="13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7" name="グループ化 849"/>
              <xdr:cNvGrpSpPr>
                <a:grpSpLocks/>
              </xdr:cNvGrpSpPr>
            </xdr:nvGrpSpPr>
            <xdr:grpSpPr bwMode="auto">
              <a:xfrm>
                <a:off x="3257549" y="2893398"/>
                <a:ext cx="331391" cy="185803"/>
                <a:chOff x="2482887" y="3553541"/>
                <a:chExt cx="301836" cy="182063"/>
              </a:xfrm>
            </xdr:grpSpPr>
            <xdr:sp macro="" textlink="">
              <xdr:nvSpPr>
                <xdr:cNvPr id="13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8" name="グループ化 853"/>
              <xdr:cNvGrpSpPr>
                <a:grpSpLocks/>
              </xdr:cNvGrpSpPr>
            </xdr:nvGrpSpPr>
            <xdr:grpSpPr bwMode="auto">
              <a:xfrm>
                <a:off x="3829049" y="2893398"/>
                <a:ext cx="331391" cy="185803"/>
                <a:chOff x="2482887" y="3553541"/>
                <a:chExt cx="301836" cy="182063"/>
              </a:xfrm>
            </xdr:grpSpPr>
            <xdr:sp macro="" textlink="">
              <xdr:nvSpPr>
                <xdr:cNvPr id="1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8" name="グループ化 1317"/>
          <xdr:cNvGrpSpPr/>
        </xdr:nvGrpSpPr>
        <xdr:grpSpPr>
          <a:xfrm>
            <a:off x="2402498" y="1520538"/>
            <a:ext cx="2239499" cy="202088"/>
            <a:chOff x="2305050" y="2893398"/>
            <a:chExt cx="2239499" cy="185803"/>
          </a:xfrm>
        </xdr:grpSpPr>
        <xdr:sp macro="" textlink="">
          <xdr:nvSpPr>
            <xdr:cNvPr id="13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0" name="グループ化 1319"/>
            <xdr:cNvGrpSpPr/>
          </xdr:nvGrpSpPr>
          <xdr:grpSpPr>
            <a:xfrm>
              <a:off x="2305050" y="2893398"/>
              <a:ext cx="2048999" cy="185803"/>
              <a:chOff x="2305050" y="2893398"/>
              <a:chExt cx="2048999" cy="185803"/>
            </a:xfrm>
          </xdr:grpSpPr>
          <xdr:sp macro="" textlink="">
            <xdr:nvSpPr>
              <xdr:cNvPr id="13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6" name="グループ化 845"/>
              <xdr:cNvGrpSpPr>
                <a:grpSpLocks/>
              </xdr:cNvGrpSpPr>
            </xdr:nvGrpSpPr>
            <xdr:grpSpPr bwMode="auto">
              <a:xfrm>
                <a:off x="2686045" y="2893398"/>
                <a:ext cx="324588" cy="185803"/>
                <a:chOff x="2482886" y="3553541"/>
                <a:chExt cx="295640" cy="182063"/>
              </a:xfrm>
            </xdr:grpSpPr>
            <xdr:sp macro="" textlink="">
              <xdr:nvSpPr>
                <xdr:cNvPr id="13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7" name="グループ化 849"/>
              <xdr:cNvGrpSpPr>
                <a:grpSpLocks/>
              </xdr:cNvGrpSpPr>
            </xdr:nvGrpSpPr>
            <xdr:grpSpPr bwMode="auto">
              <a:xfrm>
                <a:off x="3257549" y="2893398"/>
                <a:ext cx="331391" cy="185803"/>
                <a:chOff x="2482887" y="3553541"/>
                <a:chExt cx="301836" cy="182063"/>
              </a:xfrm>
            </xdr:grpSpPr>
            <xdr:sp macro="" textlink="">
              <xdr:nvSpPr>
                <xdr:cNvPr id="13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8" name="グループ化 853"/>
              <xdr:cNvGrpSpPr>
                <a:grpSpLocks/>
              </xdr:cNvGrpSpPr>
            </xdr:nvGrpSpPr>
            <xdr:grpSpPr bwMode="auto">
              <a:xfrm>
                <a:off x="3829049" y="2893398"/>
                <a:ext cx="331391" cy="185803"/>
                <a:chOff x="2482887" y="3553541"/>
                <a:chExt cx="301836" cy="182063"/>
              </a:xfrm>
            </xdr:grpSpPr>
            <xdr:sp macro="" textlink="">
              <xdr:nvSpPr>
                <xdr:cNvPr id="13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38" name="グループ化 1337"/>
          <xdr:cNvGrpSpPr/>
        </xdr:nvGrpSpPr>
        <xdr:grpSpPr>
          <a:xfrm>
            <a:off x="2402498" y="1762326"/>
            <a:ext cx="2239499" cy="202088"/>
            <a:chOff x="2305050" y="2893398"/>
            <a:chExt cx="2239499" cy="185803"/>
          </a:xfrm>
        </xdr:grpSpPr>
        <xdr:sp macro="" textlink="">
          <xdr:nvSpPr>
            <xdr:cNvPr id="13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0" name="グループ化 1339"/>
            <xdr:cNvGrpSpPr/>
          </xdr:nvGrpSpPr>
          <xdr:grpSpPr>
            <a:xfrm>
              <a:off x="2305050" y="2893398"/>
              <a:ext cx="2048999" cy="185803"/>
              <a:chOff x="2305050" y="2893398"/>
              <a:chExt cx="2048999" cy="185803"/>
            </a:xfrm>
          </xdr:grpSpPr>
          <xdr:sp macro="" textlink="">
            <xdr:nvSpPr>
              <xdr:cNvPr id="13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6" name="グループ化 845"/>
              <xdr:cNvGrpSpPr>
                <a:grpSpLocks/>
              </xdr:cNvGrpSpPr>
            </xdr:nvGrpSpPr>
            <xdr:grpSpPr bwMode="auto">
              <a:xfrm>
                <a:off x="2686045" y="2893398"/>
                <a:ext cx="324588" cy="185803"/>
                <a:chOff x="2482886" y="3553541"/>
                <a:chExt cx="295640" cy="182063"/>
              </a:xfrm>
            </xdr:grpSpPr>
            <xdr:sp macro="" textlink="">
              <xdr:nvSpPr>
                <xdr:cNvPr id="13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7" name="グループ化 849"/>
              <xdr:cNvGrpSpPr>
                <a:grpSpLocks/>
              </xdr:cNvGrpSpPr>
            </xdr:nvGrpSpPr>
            <xdr:grpSpPr bwMode="auto">
              <a:xfrm>
                <a:off x="3257549" y="2893398"/>
                <a:ext cx="331391" cy="185803"/>
                <a:chOff x="2482887" y="3553541"/>
                <a:chExt cx="301836" cy="182063"/>
              </a:xfrm>
            </xdr:grpSpPr>
            <xdr:sp macro="" textlink="">
              <xdr:nvSpPr>
                <xdr:cNvPr id="1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8" name="グループ化 853"/>
              <xdr:cNvGrpSpPr>
                <a:grpSpLocks/>
              </xdr:cNvGrpSpPr>
            </xdr:nvGrpSpPr>
            <xdr:grpSpPr bwMode="auto">
              <a:xfrm>
                <a:off x="3829049" y="2893398"/>
                <a:ext cx="331391" cy="185803"/>
                <a:chOff x="2482887" y="3553541"/>
                <a:chExt cx="301836" cy="182063"/>
              </a:xfrm>
            </xdr:grpSpPr>
            <xdr:sp macro="" textlink="">
              <xdr:nvSpPr>
                <xdr:cNvPr id="1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58" name="グループ化 1357"/>
          <xdr:cNvGrpSpPr/>
        </xdr:nvGrpSpPr>
        <xdr:grpSpPr>
          <a:xfrm>
            <a:off x="2402498" y="2004115"/>
            <a:ext cx="2239499" cy="202088"/>
            <a:chOff x="2305050" y="2893398"/>
            <a:chExt cx="2239499" cy="185803"/>
          </a:xfrm>
        </xdr:grpSpPr>
        <xdr:sp macro="" textlink="">
          <xdr:nvSpPr>
            <xdr:cNvPr id="13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1359"/>
            <xdr:cNvGrpSpPr/>
          </xdr:nvGrpSpPr>
          <xdr:grpSpPr>
            <a:xfrm>
              <a:off x="2305050" y="2893398"/>
              <a:ext cx="2048999" cy="185803"/>
              <a:chOff x="2305050" y="2893398"/>
              <a:chExt cx="2048999" cy="185803"/>
            </a:xfrm>
          </xdr:grpSpPr>
          <xdr:sp macro="" textlink="">
            <xdr:nvSpPr>
              <xdr:cNvPr id="13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6" name="グループ化 845"/>
              <xdr:cNvGrpSpPr>
                <a:grpSpLocks/>
              </xdr:cNvGrpSpPr>
            </xdr:nvGrpSpPr>
            <xdr:grpSpPr bwMode="auto">
              <a:xfrm>
                <a:off x="2686045" y="2893398"/>
                <a:ext cx="324588" cy="185803"/>
                <a:chOff x="2482886" y="3553541"/>
                <a:chExt cx="295640" cy="182063"/>
              </a:xfrm>
            </xdr:grpSpPr>
            <xdr:sp macro="" textlink="">
              <xdr:nvSpPr>
                <xdr:cNvPr id="13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7" name="グループ化 849"/>
              <xdr:cNvGrpSpPr>
                <a:grpSpLocks/>
              </xdr:cNvGrpSpPr>
            </xdr:nvGrpSpPr>
            <xdr:grpSpPr bwMode="auto">
              <a:xfrm>
                <a:off x="3257549" y="2893398"/>
                <a:ext cx="331391" cy="185803"/>
                <a:chOff x="2482887" y="3553541"/>
                <a:chExt cx="301836" cy="182063"/>
              </a:xfrm>
            </xdr:grpSpPr>
            <xdr:sp macro="" textlink="">
              <xdr:nvSpPr>
                <xdr:cNvPr id="13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8" name="グループ化 853"/>
              <xdr:cNvGrpSpPr>
                <a:grpSpLocks/>
              </xdr:cNvGrpSpPr>
            </xdr:nvGrpSpPr>
            <xdr:grpSpPr bwMode="auto">
              <a:xfrm>
                <a:off x="3829049" y="2893398"/>
                <a:ext cx="331391" cy="185803"/>
                <a:chOff x="2482887" y="3553541"/>
                <a:chExt cx="301836" cy="182063"/>
              </a:xfrm>
            </xdr:grpSpPr>
            <xdr:sp macro="" textlink="">
              <xdr:nvSpPr>
                <xdr:cNvPr id="13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8" name="グループ化 1377"/>
          <xdr:cNvGrpSpPr/>
        </xdr:nvGrpSpPr>
        <xdr:grpSpPr>
          <a:xfrm>
            <a:off x="2402498" y="2245903"/>
            <a:ext cx="2239499" cy="202088"/>
            <a:chOff x="2305050" y="2893398"/>
            <a:chExt cx="2239499" cy="185803"/>
          </a:xfrm>
        </xdr:grpSpPr>
        <xdr:sp macro="" textlink="">
          <xdr:nvSpPr>
            <xdr:cNvPr id="13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1379"/>
            <xdr:cNvGrpSpPr/>
          </xdr:nvGrpSpPr>
          <xdr:grpSpPr>
            <a:xfrm>
              <a:off x="2305050" y="2893398"/>
              <a:ext cx="2048999" cy="185803"/>
              <a:chOff x="2305050" y="2893398"/>
              <a:chExt cx="2048999" cy="185803"/>
            </a:xfrm>
          </xdr:grpSpPr>
          <xdr:sp macro="" textlink="">
            <xdr:nvSpPr>
              <xdr:cNvPr id="13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6" name="グループ化 845"/>
              <xdr:cNvGrpSpPr>
                <a:grpSpLocks/>
              </xdr:cNvGrpSpPr>
            </xdr:nvGrpSpPr>
            <xdr:grpSpPr bwMode="auto">
              <a:xfrm>
                <a:off x="2686045" y="2893398"/>
                <a:ext cx="324588" cy="185803"/>
                <a:chOff x="2482886" y="3553541"/>
                <a:chExt cx="295640" cy="182063"/>
              </a:xfrm>
            </xdr:grpSpPr>
            <xdr:sp macro="" textlink="">
              <xdr:nvSpPr>
                <xdr:cNvPr id="13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7" name="グループ化 849"/>
              <xdr:cNvGrpSpPr>
                <a:grpSpLocks/>
              </xdr:cNvGrpSpPr>
            </xdr:nvGrpSpPr>
            <xdr:grpSpPr bwMode="auto">
              <a:xfrm>
                <a:off x="3257549" y="2893398"/>
                <a:ext cx="331391" cy="185803"/>
                <a:chOff x="2482887" y="3553541"/>
                <a:chExt cx="301836" cy="182063"/>
              </a:xfrm>
            </xdr:grpSpPr>
            <xdr:sp macro="" textlink="">
              <xdr:nvSpPr>
                <xdr:cNvPr id="1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8" name="グループ化 853"/>
              <xdr:cNvGrpSpPr>
                <a:grpSpLocks/>
              </xdr:cNvGrpSpPr>
            </xdr:nvGrpSpPr>
            <xdr:grpSpPr bwMode="auto">
              <a:xfrm>
                <a:off x="3829049" y="2893398"/>
                <a:ext cx="331391" cy="185803"/>
                <a:chOff x="2482887" y="3553541"/>
                <a:chExt cx="301836" cy="182063"/>
              </a:xfrm>
            </xdr:grpSpPr>
            <xdr:sp macro="" textlink="">
              <xdr:nvSpPr>
                <xdr:cNvPr id="13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8" name="グループ化 1397"/>
          <xdr:cNvGrpSpPr/>
        </xdr:nvGrpSpPr>
        <xdr:grpSpPr>
          <a:xfrm>
            <a:off x="2402498" y="2487692"/>
            <a:ext cx="2239499" cy="202088"/>
            <a:chOff x="2305050" y="2893398"/>
            <a:chExt cx="2239499" cy="185803"/>
          </a:xfrm>
        </xdr:grpSpPr>
        <xdr:sp macro="" textlink="">
          <xdr:nvSpPr>
            <xdr:cNvPr id="13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1399"/>
            <xdr:cNvGrpSpPr/>
          </xdr:nvGrpSpPr>
          <xdr:grpSpPr>
            <a:xfrm>
              <a:off x="2305050" y="2893398"/>
              <a:ext cx="2048999" cy="185803"/>
              <a:chOff x="2305050" y="2893398"/>
              <a:chExt cx="2048999" cy="185803"/>
            </a:xfrm>
          </xdr:grpSpPr>
          <xdr:sp macro="" textlink="">
            <xdr:nvSpPr>
              <xdr:cNvPr id="14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6" name="グループ化 845"/>
              <xdr:cNvGrpSpPr>
                <a:grpSpLocks/>
              </xdr:cNvGrpSpPr>
            </xdr:nvGrpSpPr>
            <xdr:grpSpPr bwMode="auto">
              <a:xfrm>
                <a:off x="2686045" y="2893398"/>
                <a:ext cx="324588" cy="185803"/>
                <a:chOff x="2482886" y="3553541"/>
                <a:chExt cx="295640" cy="182063"/>
              </a:xfrm>
            </xdr:grpSpPr>
            <xdr:sp macro="" textlink="">
              <xdr:nvSpPr>
                <xdr:cNvPr id="14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7" name="グループ化 849"/>
              <xdr:cNvGrpSpPr>
                <a:grpSpLocks/>
              </xdr:cNvGrpSpPr>
            </xdr:nvGrpSpPr>
            <xdr:grpSpPr bwMode="auto">
              <a:xfrm>
                <a:off x="3257549" y="2893398"/>
                <a:ext cx="331391" cy="185803"/>
                <a:chOff x="2482887" y="3553541"/>
                <a:chExt cx="301836" cy="182063"/>
              </a:xfrm>
            </xdr:grpSpPr>
            <xdr:sp macro="" textlink="">
              <xdr:nvSpPr>
                <xdr:cNvPr id="14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8" name="グループ化 853"/>
              <xdr:cNvGrpSpPr>
                <a:grpSpLocks/>
              </xdr:cNvGrpSpPr>
            </xdr:nvGrpSpPr>
            <xdr:grpSpPr bwMode="auto">
              <a:xfrm>
                <a:off x="3829049" y="2893398"/>
                <a:ext cx="331391" cy="185803"/>
                <a:chOff x="2482887" y="3553541"/>
                <a:chExt cx="301836" cy="182063"/>
              </a:xfrm>
            </xdr:grpSpPr>
            <xdr:sp macro="" textlink="">
              <xdr:nvSpPr>
                <xdr:cNvPr id="14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18" name="グループ化 1417"/>
          <xdr:cNvGrpSpPr/>
        </xdr:nvGrpSpPr>
        <xdr:grpSpPr>
          <a:xfrm>
            <a:off x="2402498" y="2729480"/>
            <a:ext cx="2239499" cy="202088"/>
            <a:chOff x="2305050" y="2893398"/>
            <a:chExt cx="2239499" cy="185803"/>
          </a:xfrm>
        </xdr:grpSpPr>
        <xdr:sp macro="" textlink="">
          <xdr:nvSpPr>
            <xdr:cNvPr id="14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0" name="グループ化 1419"/>
            <xdr:cNvGrpSpPr/>
          </xdr:nvGrpSpPr>
          <xdr:grpSpPr>
            <a:xfrm>
              <a:off x="2305050" y="2893398"/>
              <a:ext cx="2048999" cy="185803"/>
              <a:chOff x="2305050" y="2893398"/>
              <a:chExt cx="2048999" cy="185803"/>
            </a:xfrm>
          </xdr:grpSpPr>
          <xdr:sp macro="" textlink="">
            <xdr:nvSpPr>
              <xdr:cNvPr id="14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6" name="グループ化 845"/>
              <xdr:cNvGrpSpPr>
                <a:grpSpLocks/>
              </xdr:cNvGrpSpPr>
            </xdr:nvGrpSpPr>
            <xdr:grpSpPr bwMode="auto">
              <a:xfrm>
                <a:off x="2686045" y="2893398"/>
                <a:ext cx="324588" cy="185803"/>
                <a:chOff x="2482886" y="3553541"/>
                <a:chExt cx="295640" cy="182063"/>
              </a:xfrm>
            </xdr:grpSpPr>
            <xdr:sp macro="" textlink="">
              <xdr:nvSpPr>
                <xdr:cNvPr id="14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7" name="グループ化 849"/>
              <xdr:cNvGrpSpPr>
                <a:grpSpLocks/>
              </xdr:cNvGrpSpPr>
            </xdr:nvGrpSpPr>
            <xdr:grpSpPr bwMode="auto">
              <a:xfrm>
                <a:off x="3257549" y="2893398"/>
                <a:ext cx="331391" cy="185803"/>
                <a:chOff x="2482887" y="3553541"/>
                <a:chExt cx="301836" cy="182063"/>
              </a:xfrm>
            </xdr:grpSpPr>
            <xdr:sp macro="" textlink="">
              <xdr:nvSpPr>
                <xdr:cNvPr id="14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8" name="グループ化 853"/>
              <xdr:cNvGrpSpPr>
                <a:grpSpLocks/>
              </xdr:cNvGrpSpPr>
            </xdr:nvGrpSpPr>
            <xdr:grpSpPr bwMode="auto">
              <a:xfrm>
                <a:off x="3829049" y="2893398"/>
                <a:ext cx="331391" cy="185803"/>
                <a:chOff x="2482887" y="3553541"/>
                <a:chExt cx="301836" cy="182063"/>
              </a:xfrm>
            </xdr:grpSpPr>
            <xdr:sp macro="" textlink="">
              <xdr:nvSpPr>
                <xdr:cNvPr id="14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38" name="グループ化 1437"/>
          <xdr:cNvGrpSpPr/>
        </xdr:nvGrpSpPr>
        <xdr:grpSpPr>
          <a:xfrm>
            <a:off x="2402498" y="2971269"/>
            <a:ext cx="2239499" cy="202088"/>
            <a:chOff x="2305050" y="2893398"/>
            <a:chExt cx="2239499" cy="185803"/>
          </a:xfrm>
        </xdr:grpSpPr>
        <xdr:sp macro="" textlink="">
          <xdr:nvSpPr>
            <xdr:cNvPr id="1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1439"/>
            <xdr:cNvGrpSpPr/>
          </xdr:nvGrpSpPr>
          <xdr:grpSpPr>
            <a:xfrm>
              <a:off x="2305050" y="2893398"/>
              <a:ext cx="2048999" cy="185803"/>
              <a:chOff x="2305050" y="2893398"/>
              <a:chExt cx="2048999" cy="185803"/>
            </a:xfrm>
          </xdr:grpSpPr>
          <xdr:sp macro="" textlink="">
            <xdr:nvSpPr>
              <xdr:cNvPr id="1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6" name="グループ化 845"/>
              <xdr:cNvGrpSpPr>
                <a:grpSpLocks/>
              </xdr:cNvGrpSpPr>
            </xdr:nvGrpSpPr>
            <xdr:grpSpPr bwMode="auto">
              <a:xfrm>
                <a:off x="2686045" y="2893398"/>
                <a:ext cx="324588" cy="185803"/>
                <a:chOff x="2482886" y="3553541"/>
                <a:chExt cx="295640" cy="182063"/>
              </a:xfrm>
            </xdr:grpSpPr>
            <xdr:sp macro="" textlink="">
              <xdr:nvSpPr>
                <xdr:cNvPr id="1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7" name="グループ化 849"/>
              <xdr:cNvGrpSpPr>
                <a:grpSpLocks/>
              </xdr:cNvGrpSpPr>
            </xdr:nvGrpSpPr>
            <xdr:grpSpPr bwMode="auto">
              <a:xfrm>
                <a:off x="3257549" y="2893398"/>
                <a:ext cx="331391" cy="185803"/>
                <a:chOff x="2482887" y="3553541"/>
                <a:chExt cx="301836" cy="182063"/>
              </a:xfrm>
            </xdr:grpSpPr>
            <xdr:sp macro="" textlink="">
              <xdr:nvSpPr>
                <xdr:cNvPr id="1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8" name="グループ化 853"/>
              <xdr:cNvGrpSpPr>
                <a:grpSpLocks/>
              </xdr:cNvGrpSpPr>
            </xdr:nvGrpSpPr>
            <xdr:grpSpPr bwMode="auto">
              <a:xfrm>
                <a:off x="3829049" y="2893398"/>
                <a:ext cx="331391" cy="185803"/>
                <a:chOff x="2482887" y="3553541"/>
                <a:chExt cx="301836" cy="182063"/>
              </a:xfrm>
            </xdr:grpSpPr>
            <xdr:sp macro="" textlink="">
              <xdr:nvSpPr>
                <xdr:cNvPr id="1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8" name="グループ化 1457"/>
          <xdr:cNvGrpSpPr/>
        </xdr:nvGrpSpPr>
        <xdr:grpSpPr>
          <a:xfrm>
            <a:off x="2402498" y="3213057"/>
            <a:ext cx="2239499" cy="202088"/>
            <a:chOff x="2305050" y="2893398"/>
            <a:chExt cx="2239499" cy="185803"/>
          </a:xfrm>
        </xdr:grpSpPr>
        <xdr:sp macro="" textlink="">
          <xdr:nvSpPr>
            <xdr:cNvPr id="1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1459"/>
            <xdr:cNvGrpSpPr/>
          </xdr:nvGrpSpPr>
          <xdr:grpSpPr>
            <a:xfrm>
              <a:off x="2305050" y="2893398"/>
              <a:ext cx="2048999" cy="185803"/>
              <a:chOff x="2305050" y="2893398"/>
              <a:chExt cx="2048999" cy="185803"/>
            </a:xfrm>
          </xdr:grpSpPr>
          <xdr:sp macro="" textlink="">
            <xdr:nvSpPr>
              <xdr:cNvPr id="1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6" name="グループ化 845"/>
              <xdr:cNvGrpSpPr>
                <a:grpSpLocks/>
              </xdr:cNvGrpSpPr>
            </xdr:nvGrpSpPr>
            <xdr:grpSpPr bwMode="auto">
              <a:xfrm>
                <a:off x="2686045" y="2893398"/>
                <a:ext cx="324588" cy="185803"/>
                <a:chOff x="2482886" y="3553541"/>
                <a:chExt cx="295640" cy="182063"/>
              </a:xfrm>
            </xdr:grpSpPr>
            <xdr:sp macro="" textlink="">
              <xdr:nvSpPr>
                <xdr:cNvPr id="1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7" name="グループ化 849"/>
              <xdr:cNvGrpSpPr>
                <a:grpSpLocks/>
              </xdr:cNvGrpSpPr>
            </xdr:nvGrpSpPr>
            <xdr:grpSpPr bwMode="auto">
              <a:xfrm>
                <a:off x="3257549" y="2893398"/>
                <a:ext cx="331391" cy="185803"/>
                <a:chOff x="2482887" y="3553541"/>
                <a:chExt cx="301836" cy="182063"/>
              </a:xfrm>
            </xdr:grpSpPr>
            <xdr:sp macro="" textlink="">
              <xdr:nvSpPr>
                <xdr:cNvPr id="14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8" name="グループ化 853"/>
              <xdr:cNvGrpSpPr>
                <a:grpSpLocks/>
              </xdr:cNvGrpSpPr>
            </xdr:nvGrpSpPr>
            <xdr:grpSpPr bwMode="auto">
              <a:xfrm>
                <a:off x="3829049" y="2893398"/>
                <a:ext cx="331391" cy="185803"/>
                <a:chOff x="2482887" y="3553541"/>
                <a:chExt cx="301836" cy="182063"/>
              </a:xfrm>
            </xdr:grpSpPr>
            <xdr:sp macro="" textlink="">
              <xdr:nvSpPr>
                <xdr:cNvPr id="14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8" name="グループ化 1477"/>
          <xdr:cNvGrpSpPr/>
        </xdr:nvGrpSpPr>
        <xdr:grpSpPr>
          <a:xfrm>
            <a:off x="2402498" y="3454846"/>
            <a:ext cx="2239499" cy="202088"/>
            <a:chOff x="2305050" y="2893398"/>
            <a:chExt cx="2239499" cy="185803"/>
          </a:xfrm>
        </xdr:grpSpPr>
        <xdr:sp macro="" textlink="">
          <xdr:nvSpPr>
            <xdr:cNvPr id="1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1479"/>
            <xdr:cNvGrpSpPr/>
          </xdr:nvGrpSpPr>
          <xdr:grpSpPr>
            <a:xfrm>
              <a:off x="2305050" y="2893398"/>
              <a:ext cx="2048999" cy="185803"/>
              <a:chOff x="2305050" y="2893398"/>
              <a:chExt cx="2048999" cy="185803"/>
            </a:xfrm>
          </xdr:grpSpPr>
          <xdr:sp macro="" textlink="">
            <xdr:nvSpPr>
              <xdr:cNvPr id="1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6" name="グループ化 845"/>
              <xdr:cNvGrpSpPr>
                <a:grpSpLocks/>
              </xdr:cNvGrpSpPr>
            </xdr:nvGrpSpPr>
            <xdr:grpSpPr bwMode="auto">
              <a:xfrm>
                <a:off x="2686045" y="2893398"/>
                <a:ext cx="324588" cy="185803"/>
                <a:chOff x="2482886" y="3553541"/>
                <a:chExt cx="295640" cy="182063"/>
              </a:xfrm>
            </xdr:grpSpPr>
            <xdr:sp macro="" textlink="">
              <xdr:nvSpPr>
                <xdr:cNvPr id="1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7" name="グループ化 849"/>
              <xdr:cNvGrpSpPr>
                <a:grpSpLocks/>
              </xdr:cNvGrpSpPr>
            </xdr:nvGrpSpPr>
            <xdr:grpSpPr bwMode="auto">
              <a:xfrm>
                <a:off x="3257549" y="2893398"/>
                <a:ext cx="331391" cy="185803"/>
                <a:chOff x="2482887" y="3553541"/>
                <a:chExt cx="301836" cy="182063"/>
              </a:xfrm>
            </xdr:grpSpPr>
            <xdr:sp macro="" textlink="">
              <xdr:nvSpPr>
                <xdr:cNvPr id="14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8" name="グループ化 853"/>
              <xdr:cNvGrpSpPr>
                <a:grpSpLocks/>
              </xdr:cNvGrpSpPr>
            </xdr:nvGrpSpPr>
            <xdr:grpSpPr bwMode="auto">
              <a:xfrm>
                <a:off x="3829049" y="2893398"/>
                <a:ext cx="331391" cy="185803"/>
                <a:chOff x="2482887" y="3553541"/>
                <a:chExt cx="301836" cy="182063"/>
              </a:xfrm>
            </xdr:grpSpPr>
            <xdr:sp macro="" textlink="">
              <xdr:nvSpPr>
                <xdr:cNvPr id="1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8" name="グループ化 1497"/>
          <xdr:cNvGrpSpPr/>
        </xdr:nvGrpSpPr>
        <xdr:grpSpPr>
          <a:xfrm>
            <a:off x="2402498" y="3696634"/>
            <a:ext cx="2239499" cy="202088"/>
            <a:chOff x="2305050" y="2893398"/>
            <a:chExt cx="2239499" cy="185803"/>
          </a:xfrm>
        </xdr:grpSpPr>
        <xdr:sp macro="" textlink="">
          <xdr:nvSpPr>
            <xdr:cNvPr id="14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1499"/>
            <xdr:cNvGrpSpPr/>
          </xdr:nvGrpSpPr>
          <xdr:grpSpPr>
            <a:xfrm>
              <a:off x="2305050" y="2893398"/>
              <a:ext cx="2048999" cy="185803"/>
              <a:chOff x="2305050" y="2893398"/>
              <a:chExt cx="2048999" cy="185803"/>
            </a:xfrm>
          </xdr:grpSpPr>
          <xdr:sp macro="" textlink="">
            <xdr:nvSpPr>
              <xdr:cNvPr id="15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6" name="グループ化 845"/>
              <xdr:cNvGrpSpPr>
                <a:grpSpLocks/>
              </xdr:cNvGrpSpPr>
            </xdr:nvGrpSpPr>
            <xdr:grpSpPr bwMode="auto">
              <a:xfrm>
                <a:off x="2686045" y="2893398"/>
                <a:ext cx="324588" cy="185803"/>
                <a:chOff x="2482886" y="3553541"/>
                <a:chExt cx="295640" cy="182063"/>
              </a:xfrm>
            </xdr:grpSpPr>
            <xdr:sp macro="" textlink="">
              <xdr:nvSpPr>
                <xdr:cNvPr id="15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7" name="グループ化 849"/>
              <xdr:cNvGrpSpPr>
                <a:grpSpLocks/>
              </xdr:cNvGrpSpPr>
            </xdr:nvGrpSpPr>
            <xdr:grpSpPr bwMode="auto">
              <a:xfrm>
                <a:off x="3257549" y="2893398"/>
                <a:ext cx="331391" cy="185803"/>
                <a:chOff x="2482887" y="3553541"/>
                <a:chExt cx="301836" cy="182063"/>
              </a:xfrm>
            </xdr:grpSpPr>
            <xdr:sp macro="" textlink="">
              <xdr:nvSpPr>
                <xdr:cNvPr id="15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8" name="グループ化 853"/>
              <xdr:cNvGrpSpPr>
                <a:grpSpLocks/>
              </xdr:cNvGrpSpPr>
            </xdr:nvGrpSpPr>
            <xdr:grpSpPr bwMode="auto">
              <a:xfrm>
                <a:off x="3829049" y="2893398"/>
                <a:ext cx="331391" cy="185803"/>
                <a:chOff x="2482887" y="3553541"/>
                <a:chExt cx="301836" cy="182063"/>
              </a:xfrm>
            </xdr:grpSpPr>
            <xdr:sp macro="" textlink="">
              <xdr:nvSpPr>
                <xdr:cNvPr id="1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18" name="グループ化 1517"/>
          <xdr:cNvGrpSpPr/>
        </xdr:nvGrpSpPr>
        <xdr:grpSpPr>
          <a:xfrm>
            <a:off x="2402498" y="3938423"/>
            <a:ext cx="2239499" cy="202088"/>
            <a:chOff x="2305050" y="2893398"/>
            <a:chExt cx="2239499" cy="185803"/>
          </a:xfrm>
        </xdr:grpSpPr>
        <xdr:sp macro="" textlink="">
          <xdr:nvSpPr>
            <xdr:cNvPr id="15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1519"/>
            <xdr:cNvGrpSpPr/>
          </xdr:nvGrpSpPr>
          <xdr:grpSpPr>
            <a:xfrm>
              <a:off x="2305050" y="2893398"/>
              <a:ext cx="2048999" cy="185803"/>
              <a:chOff x="2305050" y="2893398"/>
              <a:chExt cx="2048999" cy="185803"/>
            </a:xfrm>
          </xdr:grpSpPr>
          <xdr:sp macro="" textlink="">
            <xdr:nvSpPr>
              <xdr:cNvPr id="15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6" name="グループ化 845"/>
              <xdr:cNvGrpSpPr>
                <a:grpSpLocks/>
              </xdr:cNvGrpSpPr>
            </xdr:nvGrpSpPr>
            <xdr:grpSpPr bwMode="auto">
              <a:xfrm>
                <a:off x="2686045" y="2893398"/>
                <a:ext cx="324588" cy="185803"/>
                <a:chOff x="2482886" y="3553541"/>
                <a:chExt cx="295640" cy="182063"/>
              </a:xfrm>
            </xdr:grpSpPr>
            <xdr:sp macro="" textlink="">
              <xdr:nvSpPr>
                <xdr:cNvPr id="15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7" name="グループ化 849"/>
              <xdr:cNvGrpSpPr>
                <a:grpSpLocks/>
              </xdr:cNvGrpSpPr>
            </xdr:nvGrpSpPr>
            <xdr:grpSpPr bwMode="auto">
              <a:xfrm>
                <a:off x="3257549" y="2893398"/>
                <a:ext cx="331391" cy="185803"/>
                <a:chOff x="2482887" y="3553541"/>
                <a:chExt cx="301836" cy="182063"/>
              </a:xfrm>
            </xdr:grpSpPr>
            <xdr:sp macro="" textlink="">
              <xdr:nvSpPr>
                <xdr:cNvPr id="15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8" name="グループ化 853"/>
              <xdr:cNvGrpSpPr>
                <a:grpSpLocks/>
              </xdr:cNvGrpSpPr>
            </xdr:nvGrpSpPr>
            <xdr:grpSpPr bwMode="auto">
              <a:xfrm>
                <a:off x="3829049" y="2893398"/>
                <a:ext cx="331391" cy="185803"/>
                <a:chOff x="2482887" y="3553541"/>
                <a:chExt cx="301836" cy="182063"/>
              </a:xfrm>
            </xdr:grpSpPr>
            <xdr:sp macro="" textlink="">
              <xdr:nvSpPr>
                <xdr:cNvPr id="15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8" name="グループ化 1537"/>
          <xdr:cNvGrpSpPr/>
        </xdr:nvGrpSpPr>
        <xdr:grpSpPr>
          <a:xfrm>
            <a:off x="2402498" y="4180211"/>
            <a:ext cx="2239499" cy="202088"/>
            <a:chOff x="2305050" y="2893398"/>
            <a:chExt cx="2239499" cy="185803"/>
          </a:xfrm>
        </xdr:grpSpPr>
        <xdr:sp macro="" textlink="">
          <xdr:nvSpPr>
            <xdr:cNvPr id="15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1539"/>
            <xdr:cNvGrpSpPr/>
          </xdr:nvGrpSpPr>
          <xdr:grpSpPr>
            <a:xfrm>
              <a:off x="2305050" y="2893398"/>
              <a:ext cx="2048999" cy="185803"/>
              <a:chOff x="2305050" y="2893398"/>
              <a:chExt cx="2048999" cy="185803"/>
            </a:xfrm>
          </xdr:grpSpPr>
          <xdr:sp macro="" textlink="">
            <xdr:nvSpPr>
              <xdr:cNvPr id="15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6" name="グループ化 845"/>
              <xdr:cNvGrpSpPr>
                <a:grpSpLocks/>
              </xdr:cNvGrpSpPr>
            </xdr:nvGrpSpPr>
            <xdr:grpSpPr bwMode="auto">
              <a:xfrm>
                <a:off x="2686045" y="2893398"/>
                <a:ext cx="324588" cy="185803"/>
                <a:chOff x="2482886" y="3553541"/>
                <a:chExt cx="295640" cy="182063"/>
              </a:xfrm>
            </xdr:grpSpPr>
            <xdr:sp macro="" textlink="">
              <xdr:nvSpPr>
                <xdr:cNvPr id="15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7" name="グループ化 849"/>
              <xdr:cNvGrpSpPr>
                <a:grpSpLocks/>
              </xdr:cNvGrpSpPr>
            </xdr:nvGrpSpPr>
            <xdr:grpSpPr bwMode="auto">
              <a:xfrm>
                <a:off x="3257549" y="2893398"/>
                <a:ext cx="331391" cy="185803"/>
                <a:chOff x="2482887" y="3553541"/>
                <a:chExt cx="301836" cy="182063"/>
              </a:xfrm>
            </xdr:grpSpPr>
            <xdr:sp macro="" textlink="">
              <xdr:nvSpPr>
                <xdr:cNvPr id="15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8" name="グループ化 853"/>
              <xdr:cNvGrpSpPr>
                <a:grpSpLocks/>
              </xdr:cNvGrpSpPr>
            </xdr:nvGrpSpPr>
            <xdr:grpSpPr bwMode="auto">
              <a:xfrm>
                <a:off x="3829049" y="2893398"/>
                <a:ext cx="331391" cy="185803"/>
                <a:chOff x="2482887" y="3553541"/>
                <a:chExt cx="301836" cy="182063"/>
              </a:xfrm>
            </xdr:grpSpPr>
            <xdr:sp macro="" textlink="">
              <xdr:nvSpPr>
                <xdr:cNvPr id="15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8" name="グループ化 1557"/>
          <xdr:cNvGrpSpPr/>
        </xdr:nvGrpSpPr>
        <xdr:grpSpPr>
          <a:xfrm>
            <a:off x="2402498" y="4421999"/>
            <a:ext cx="2239499" cy="202088"/>
            <a:chOff x="2305050" y="2893398"/>
            <a:chExt cx="2239499" cy="185803"/>
          </a:xfrm>
        </xdr:grpSpPr>
        <xdr:sp macro="" textlink="">
          <xdr:nvSpPr>
            <xdr:cNvPr id="15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1559"/>
            <xdr:cNvGrpSpPr/>
          </xdr:nvGrpSpPr>
          <xdr:grpSpPr>
            <a:xfrm>
              <a:off x="2305050" y="2893398"/>
              <a:ext cx="2048999" cy="185803"/>
              <a:chOff x="2305050" y="2893398"/>
              <a:chExt cx="2048999" cy="185803"/>
            </a:xfrm>
          </xdr:grpSpPr>
          <xdr:sp macro="" textlink="">
            <xdr:nvSpPr>
              <xdr:cNvPr id="15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6" name="グループ化 845"/>
              <xdr:cNvGrpSpPr>
                <a:grpSpLocks/>
              </xdr:cNvGrpSpPr>
            </xdr:nvGrpSpPr>
            <xdr:grpSpPr bwMode="auto">
              <a:xfrm>
                <a:off x="2686045" y="2893398"/>
                <a:ext cx="324588" cy="185803"/>
                <a:chOff x="2482886" y="3553541"/>
                <a:chExt cx="295640" cy="182063"/>
              </a:xfrm>
            </xdr:grpSpPr>
            <xdr:sp macro="" textlink="">
              <xdr:nvSpPr>
                <xdr:cNvPr id="15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7" name="グループ化 849"/>
              <xdr:cNvGrpSpPr>
                <a:grpSpLocks/>
              </xdr:cNvGrpSpPr>
            </xdr:nvGrpSpPr>
            <xdr:grpSpPr bwMode="auto">
              <a:xfrm>
                <a:off x="3257549" y="2893398"/>
                <a:ext cx="331391" cy="185803"/>
                <a:chOff x="2482887" y="3553541"/>
                <a:chExt cx="301836" cy="182063"/>
              </a:xfrm>
            </xdr:grpSpPr>
            <xdr:sp macro="" textlink="">
              <xdr:nvSpPr>
                <xdr:cNvPr id="1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8" name="グループ化 853"/>
              <xdr:cNvGrpSpPr>
                <a:grpSpLocks/>
              </xdr:cNvGrpSpPr>
            </xdr:nvGrpSpPr>
            <xdr:grpSpPr bwMode="auto">
              <a:xfrm>
                <a:off x="3829049" y="2893398"/>
                <a:ext cx="331391" cy="185803"/>
                <a:chOff x="2482887" y="3553541"/>
                <a:chExt cx="301836" cy="182063"/>
              </a:xfrm>
            </xdr:grpSpPr>
            <xdr:sp macro="" textlink="">
              <xdr:nvSpPr>
                <xdr:cNvPr id="15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78" name="グループ化 1577"/>
          <xdr:cNvGrpSpPr/>
        </xdr:nvGrpSpPr>
        <xdr:grpSpPr>
          <a:xfrm>
            <a:off x="2402498" y="4663788"/>
            <a:ext cx="2239499" cy="202088"/>
            <a:chOff x="2305050" y="2893398"/>
            <a:chExt cx="2239499" cy="185803"/>
          </a:xfrm>
        </xdr:grpSpPr>
        <xdr:sp macro="" textlink="">
          <xdr:nvSpPr>
            <xdr:cNvPr id="15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1579"/>
            <xdr:cNvGrpSpPr/>
          </xdr:nvGrpSpPr>
          <xdr:grpSpPr>
            <a:xfrm>
              <a:off x="2305050" y="2893398"/>
              <a:ext cx="2048999" cy="185803"/>
              <a:chOff x="2305050" y="2893398"/>
              <a:chExt cx="2048999" cy="185803"/>
            </a:xfrm>
          </xdr:grpSpPr>
          <xdr:sp macro="" textlink="">
            <xdr:nvSpPr>
              <xdr:cNvPr id="15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6" name="グループ化 845"/>
              <xdr:cNvGrpSpPr>
                <a:grpSpLocks/>
              </xdr:cNvGrpSpPr>
            </xdr:nvGrpSpPr>
            <xdr:grpSpPr bwMode="auto">
              <a:xfrm>
                <a:off x="2686045" y="2893398"/>
                <a:ext cx="324588" cy="185803"/>
                <a:chOff x="2482886" y="3553541"/>
                <a:chExt cx="295640" cy="182063"/>
              </a:xfrm>
            </xdr:grpSpPr>
            <xdr:sp macro="" textlink="">
              <xdr:nvSpPr>
                <xdr:cNvPr id="15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7" name="グループ化 849"/>
              <xdr:cNvGrpSpPr>
                <a:grpSpLocks/>
              </xdr:cNvGrpSpPr>
            </xdr:nvGrpSpPr>
            <xdr:grpSpPr bwMode="auto">
              <a:xfrm>
                <a:off x="3257549" y="2893398"/>
                <a:ext cx="331391" cy="185803"/>
                <a:chOff x="2482887" y="3553541"/>
                <a:chExt cx="301836" cy="182063"/>
              </a:xfrm>
            </xdr:grpSpPr>
            <xdr:sp macro="" textlink="">
              <xdr:nvSpPr>
                <xdr:cNvPr id="15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8" name="グループ化 853"/>
              <xdr:cNvGrpSpPr>
                <a:grpSpLocks/>
              </xdr:cNvGrpSpPr>
            </xdr:nvGrpSpPr>
            <xdr:grpSpPr bwMode="auto">
              <a:xfrm>
                <a:off x="3829049" y="2893398"/>
                <a:ext cx="331391" cy="185803"/>
                <a:chOff x="2482887" y="3553541"/>
                <a:chExt cx="301836" cy="182063"/>
              </a:xfrm>
            </xdr:grpSpPr>
            <xdr:sp macro="" textlink="">
              <xdr:nvSpPr>
                <xdr:cNvPr id="15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2402498" y="4912379"/>
            <a:ext cx="2239499" cy="202088"/>
            <a:chOff x="2305050" y="2893398"/>
            <a:chExt cx="2239499" cy="185803"/>
          </a:xfrm>
        </xdr:grpSpPr>
        <xdr:sp macro="" textlink="">
          <xdr:nvSpPr>
            <xdr:cNvPr id="15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0" name="グループ化 1599"/>
            <xdr:cNvGrpSpPr/>
          </xdr:nvGrpSpPr>
          <xdr:grpSpPr>
            <a:xfrm>
              <a:off x="2305050" y="2893398"/>
              <a:ext cx="2048999" cy="185803"/>
              <a:chOff x="2305050" y="2893398"/>
              <a:chExt cx="2048999" cy="185803"/>
            </a:xfrm>
          </xdr:grpSpPr>
          <xdr:sp macro="" textlink="">
            <xdr:nvSpPr>
              <xdr:cNvPr id="16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6" name="グループ化 845"/>
              <xdr:cNvGrpSpPr>
                <a:grpSpLocks/>
              </xdr:cNvGrpSpPr>
            </xdr:nvGrpSpPr>
            <xdr:grpSpPr bwMode="auto">
              <a:xfrm>
                <a:off x="2686045" y="2893398"/>
                <a:ext cx="324588" cy="185803"/>
                <a:chOff x="2482886" y="3553541"/>
                <a:chExt cx="295640" cy="182063"/>
              </a:xfrm>
            </xdr:grpSpPr>
            <xdr:sp macro="" textlink="">
              <xdr:nvSpPr>
                <xdr:cNvPr id="16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7" name="グループ化 849"/>
              <xdr:cNvGrpSpPr>
                <a:grpSpLocks/>
              </xdr:cNvGrpSpPr>
            </xdr:nvGrpSpPr>
            <xdr:grpSpPr bwMode="auto">
              <a:xfrm>
                <a:off x="3257549" y="2893398"/>
                <a:ext cx="331391" cy="185803"/>
                <a:chOff x="2482887" y="3553541"/>
                <a:chExt cx="301836" cy="182063"/>
              </a:xfrm>
            </xdr:grpSpPr>
            <xdr:sp macro="" textlink="">
              <xdr:nvSpPr>
                <xdr:cNvPr id="1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53"/>
              <xdr:cNvGrpSpPr>
                <a:grpSpLocks/>
              </xdr:cNvGrpSpPr>
            </xdr:nvGrpSpPr>
            <xdr:grpSpPr bwMode="auto">
              <a:xfrm>
                <a:off x="3829049" y="2893398"/>
                <a:ext cx="331391" cy="185803"/>
                <a:chOff x="2482887" y="3553541"/>
                <a:chExt cx="301836" cy="182063"/>
              </a:xfrm>
            </xdr:grpSpPr>
            <xdr:sp macro="" textlink="">
              <xdr:nvSpPr>
                <xdr:cNvPr id="16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18" name="グループ化 1617"/>
          <xdr:cNvGrpSpPr/>
        </xdr:nvGrpSpPr>
        <xdr:grpSpPr>
          <a:xfrm>
            <a:off x="2402498" y="5147365"/>
            <a:ext cx="2239499" cy="202088"/>
            <a:chOff x="2305050" y="2893398"/>
            <a:chExt cx="2239499" cy="185803"/>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398"/>
              <a:ext cx="2048999" cy="185803"/>
              <a:chOff x="2305050" y="2893398"/>
              <a:chExt cx="2048999" cy="185803"/>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398"/>
                <a:ext cx="324588" cy="185803"/>
                <a:chOff x="2482886" y="3553541"/>
                <a:chExt cx="295640" cy="182063"/>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9" y="2893398"/>
                <a:ext cx="331391" cy="185803"/>
                <a:chOff x="2482887" y="3553541"/>
                <a:chExt cx="301836" cy="182063"/>
              </a:xfrm>
            </xdr:grpSpPr>
            <xdr:sp macro="" textlink="">
              <xdr:nvSpPr>
                <xdr:cNvPr id="16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9" y="2893398"/>
                <a:ext cx="331391" cy="185803"/>
                <a:chOff x="2482887" y="3553541"/>
                <a:chExt cx="301836" cy="182063"/>
              </a:xfrm>
            </xdr:grpSpPr>
            <xdr:sp macro="" textlink="">
              <xdr:nvSpPr>
                <xdr:cNvPr id="16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38" name="グループ化 1637"/>
          <xdr:cNvGrpSpPr/>
        </xdr:nvGrpSpPr>
        <xdr:grpSpPr>
          <a:xfrm>
            <a:off x="2402498" y="5389153"/>
            <a:ext cx="2239499" cy="202088"/>
            <a:chOff x="2305050" y="2893398"/>
            <a:chExt cx="2239499" cy="185803"/>
          </a:xfrm>
        </xdr:grpSpPr>
        <xdr:sp macro="" textlink="">
          <xdr:nvSpPr>
            <xdr:cNvPr id="1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0" name="グループ化 1639"/>
            <xdr:cNvGrpSpPr/>
          </xdr:nvGrpSpPr>
          <xdr:grpSpPr>
            <a:xfrm>
              <a:off x="2305050" y="2893398"/>
              <a:ext cx="2048999" cy="185803"/>
              <a:chOff x="2305050" y="2893398"/>
              <a:chExt cx="2048999" cy="185803"/>
            </a:xfrm>
          </xdr:grpSpPr>
          <xdr:sp macro="" textlink="">
            <xdr:nvSpPr>
              <xdr:cNvPr id="1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6" name="グループ化 845"/>
              <xdr:cNvGrpSpPr>
                <a:grpSpLocks/>
              </xdr:cNvGrpSpPr>
            </xdr:nvGrpSpPr>
            <xdr:grpSpPr bwMode="auto">
              <a:xfrm>
                <a:off x="2686045" y="2893398"/>
                <a:ext cx="324588" cy="185803"/>
                <a:chOff x="2482886" y="3553541"/>
                <a:chExt cx="295640" cy="182063"/>
              </a:xfrm>
            </xdr:grpSpPr>
            <xdr:sp macro="" textlink="">
              <xdr:nvSpPr>
                <xdr:cNvPr id="1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49"/>
              <xdr:cNvGrpSpPr>
                <a:grpSpLocks/>
              </xdr:cNvGrpSpPr>
            </xdr:nvGrpSpPr>
            <xdr:grpSpPr bwMode="auto">
              <a:xfrm>
                <a:off x="3257549" y="2893398"/>
                <a:ext cx="331391" cy="185803"/>
                <a:chOff x="2482887" y="3553541"/>
                <a:chExt cx="301836" cy="182063"/>
              </a:xfrm>
            </xdr:grpSpPr>
            <xdr:sp macro="" textlink="">
              <xdr:nvSpPr>
                <xdr:cNvPr id="1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8" name="グループ化 853"/>
              <xdr:cNvGrpSpPr>
                <a:grpSpLocks/>
              </xdr:cNvGrpSpPr>
            </xdr:nvGrpSpPr>
            <xdr:grpSpPr bwMode="auto">
              <a:xfrm>
                <a:off x="3829049" y="2893398"/>
                <a:ext cx="331391" cy="185803"/>
                <a:chOff x="2482887" y="3553541"/>
                <a:chExt cx="301836" cy="182063"/>
              </a:xfrm>
            </xdr:grpSpPr>
            <xdr:sp macro="" textlink="">
              <xdr:nvSpPr>
                <xdr:cNvPr id="1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58" name="グループ化 1657"/>
          <xdr:cNvGrpSpPr/>
        </xdr:nvGrpSpPr>
        <xdr:grpSpPr>
          <a:xfrm>
            <a:off x="2402498" y="5630942"/>
            <a:ext cx="2239499" cy="202088"/>
            <a:chOff x="2305050" y="2893398"/>
            <a:chExt cx="2239499" cy="185803"/>
          </a:xfrm>
        </xdr:grpSpPr>
        <xdr:sp macro="" textlink="">
          <xdr:nvSpPr>
            <xdr:cNvPr id="1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0" name="グループ化 1659"/>
            <xdr:cNvGrpSpPr/>
          </xdr:nvGrpSpPr>
          <xdr:grpSpPr>
            <a:xfrm>
              <a:off x="2305050" y="2893398"/>
              <a:ext cx="2048999" cy="185803"/>
              <a:chOff x="2305050" y="2893398"/>
              <a:chExt cx="2048999" cy="185803"/>
            </a:xfrm>
          </xdr:grpSpPr>
          <xdr:sp macro="" textlink="">
            <xdr:nvSpPr>
              <xdr:cNvPr id="1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6" name="グループ化 845"/>
              <xdr:cNvGrpSpPr>
                <a:grpSpLocks/>
              </xdr:cNvGrpSpPr>
            </xdr:nvGrpSpPr>
            <xdr:grpSpPr bwMode="auto">
              <a:xfrm>
                <a:off x="2686045" y="2893398"/>
                <a:ext cx="324588" cy="185803"/>
                <a:chOff x="2482886" y="3553541"/>
                <a:chExt cx="295640" cy="182063"/>
              </a:xfrm>
            </xdr:grpSpPr>
            <xdr:sp macro="" textlink="">
              <xdr:nvSpPr>
                <xdr:cNvPr id="1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7" name="グループ化 849"/>
              <xdr:cNvGrpSpPr>
                <a:grpSpLocks/>
              </xdr:cNvGrpSpPr>
            </xdr:nvGrpSpPr>
            <xdr:grpSpPr bwMode="auto">
              <a:xfrm>
                <a:off x="3257549" y="2893398"/>
                <a:ext cx="331391" cy="185803"/>
                <a:chOff x="2482887" y="3553541"/>
                <a:chExt cx="301836" cy="182063"/>
              </a:xfrm>
            </xdr:grpSpPr>
            <xdr:sp macro="" textlink="">
              <xdr:nvSpPr>
                <xdr:cNvPr id="1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8" name="グループ化 853"/>
              <xdr:cNvGrpSpPr>
                <a:grpSpLocks/>
              </xdr:cNvGrpSpPr>
            </xdr:nvGrpSpPr>
            <xdr:grpSpPr bwMode="auto">
              <a:xfrm>
                <a:off x="3829049" y="2893398"/>
                <a:ext cx="331391" cy="185803"/>
                <a:chOff x="2482887" y="3553541"/>
                <a:chExt cx="301836" cy="182063"/>
              </a:xfrm>
            </xdr:grpSpPr>
            <xdr:sp macro="" textlink="">
              <xdr:nvSpPr>
                <xdr:cNvPr id="1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78" name="グループ化 1677"/>
          <xdr:cNvGrpSpPr/>
        </xdr:nvGrpSpPr>
        <xdr:grpSpPr>
          <a:xfrm>
            <a:off x="2402498" y="5872730"/>
            <a:ext cx="2239499" cy="202088"/>
            <a:chOff x="2305050" y="2893398"/>
            <a:chExt cx="2239499" cy="185803"/>
          </a:xfrm>
        </xdr:grpSpPr>
        <xdr:sp macro="" textlink="">
          <xdr:nvSpPr>
            <xdr:cNvPr id="16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0" name="グループ化 1679"/>
            <xdr:cNvGrpSpPr/>
          </xdr:nvGrpSpPr>
          <xdr:grpSpPr>
            <a:xfrm>
              <a:off x="2305050" y="2893398"/>
              <a:ext cx="2048999" cy="185803"/>
              <a:chOff x="2305050" y="2893398"/>
              <a:chExt cx="2048999" cy="185803"/>
            </a:xfrm>
          </xdr:grpSpPr>
          <xdr:sp macro="" textlink="">
            <xdr:nvSpPr>
              <xdr:cNvPr id="16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6" name="グループ化 845"/>
              <xdr:cNvGrpSpPr>
                <a:grpSpLocks/>
              </xdr:cNvGrpSpPr>
            </xdr:nvGrpSpPr>
            <xdr:grpSpPr bwMode="auto">
              <a:xfrm>
                <a:off x="2686045" y="2893398"/>
                <a:ext cx="324588" cy="185803"/>
                <a:chOff x="2482886" y="3553541"/>
                <a:chExt cx="295640" cy="182063"/>
              </a:xfrm>
            </xdr:grpSpPr>
            <xdr:sp macro="" textlink="">
              <xdr:nvSpPr>
                <xdr:cNvPr id="16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7" name="グループ化 849"/>
              <xdr:cNvGrpSpPr>
                <a:grpSpLocks/>
              </xdr:cNvGrpSpPr>
            </xdr:nvGrpSpPr>
            <xdr:grpSpPr bwMode="auto">
              <a:xfrm>
                <a:off x="3257549" y="2893398"/>
                <a:ext cx="331391" cy="185803"/>
                <a:chOff x="2482887" y="3553541"/>
                <a:chExt cx="301836" cy="182063"/>
              </a:xfrm>
            </xdr:grpSpPr>
            <xdr:sp macro="" textlink="">
              <xdr:nvSpPr>
                <xdr:cNvPr id="16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8" name="グループ化 853"/>
              <xdr:cNvGrpSpPr>
                <a:grpSpLocks/>
              </xdr:cNvGrpSpPr>
            </xdr:nvGrpSpPr>
            <xdr:grpSpPr bwMode="auto">
              <a:xfrm>
                <a:off x="3829049" y="2893398"/>
                <a:ext cx="331391" cy="185803"/>
                <a:chOff x="2482887" y="3553541"/>
                <a:chExt cx="301836" cy="182063"/>
              </a:xfrm>
            </xdr:grpSpPr>
            <xdr:sp macro="" textlink="">
              <xdr:nvSpPr>
                <xdr:cNvPr id="16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8" name="グループ化 1697"/>
          <xdr:cNvGrpSpPr/>
        </xdr:nvGrpSpPr>
        <xdr:grpSpPr>
          <a:xfrm>
            <a:off x="2402498" y="6114519"/>
            <a:ext cx="2239499" cy="202088"/>
            <a:chOff x="2305050" y="2893398"/>
            <a:chExt cx="2239499" cy="185803"/>
          </a:xfrm>
        </xdr:grpSpPr>
        <xdr:sp macro="" textlink="">
          <xdr:nvSpPr>
            <xdr:cNvPr id="16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0" name="グループ化 1699"/>
            <xdr:cNvGrpSpPr/>
          </xdr:nvGrpSpPr>
          <xdr:grpSpPr>
            <a:xfrm>
              <a:off x="2305050" y="2893398"/>
              <a:ext cx="2048999" cy="185803"/>
              <a:chOff x="2305050" y="2893398"/>
              <a:chExt cx="2048999" cy="185803"/>
            </a:xfrm>
          </xdr:grpSpPr>
          <xdr:sp macro="" textlink="">
            <xdr:nvSpPr>
              <xdr:cNvPr id="17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6" name="グループ化 845"/>
              <xdr:cNvGrpSpPr>
                <a:grpSpLocks/>
              </xdr:cNvGrpSpPr>
            </xdr:nvGrpSpPr>
            <xdr:grpSpPr bwMode="auto">
              <a:xfrm>
                <a:off x="2686045" y="2893398"/>
                <a:ext cx="324588" cy="185803"/>
                <a:chOff x="2482886" y="3553541"/>
                <a:chExt cx="295640" cy="182063"/>
              </a:xfrm>
            </xdr:grpSpPr>
            <xdr:sp macro="" textlink="">
              <xdr:nvSpPr>
                <xdr:cNvPr id="17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7" name="グループ化 849"/>
              <xdr:cNvGrpSpPr>
                <a:grpSpLocks/>
              </xdr:cNvGrpSpPr>
            </xdr:nvGrpSpPr>
            <xdr:grpSpPr bwMode="auto">
              <a:xfrm>
                <a:off x="3257549" y="2893398"/>
                <a:ext cx="331391" cy="185803"/>
                <a:chOff x="2482887" y="3553541"/>
                <a:chExt cx="301836" cy="182063"/>
              </a:xfrm>
            </xdr:grpSpPr>
            <xdr:sp macro="" textlink="">
              <xdr:nvSpPr>
                <xdr:cNvPr id="17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8" name="グループ化 853"/>
              <xdr:cNvGrpSpPr>
                <a:grpSpLocks/>
              </xdr:cNvGrpSpPr>
            </xdr:nvGrpSpPr>
            <xdr:grpSpPr bwMode="auto">
              <a:xfrm>
                <a:off x="3829049" y="2893398"/>
                <a:ext cx="331391" cy="185803"/>
                <a:chOff x="2482887" y="3553541"/>
                <a:chExt cx="301836" cy="182063"/>
              </a:xfrm>
            </xdr:grpSpPr>
            <xdr:sp macro="" textlink="">
              <xdr:nvSpPr>
                <xdr:cNvPr id="1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18" name="グループ化 1717"/>
          <xdr:cNvGrpSpPr/>
        </xdr:nvGrpSpPr>
        <xdr:grpSpPr>
          <a:xfrm>
            <a:off x="2402498" y="6356307"/>
            <a:ext cx="2239499" cy="202088"/>
            <a:chOff x="2305050" y="2893398"/>
            <a:chExt cx="2239499" cy="185803"/>
          </a:xfrm>
        </xdr:grpSpPr>
        <xdr:sp macro="" textlink="">
          <xdr:nvSpPr>
            <xdr:cNvPr id="17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0" name="グループ化 1719"/>
            <xdr:cNvGrpSpPr/>
          </xdr:nvGrpSpPr>
          <xdr:grpSpPr>
            <a:xfrm>
              <a:off x="2305050" y="2893398"/>
              <a:ext cx="2048999" cy="185803"/>
              <a:chOff x="2305050" y="2893398"/>
              <a:chExt cx="2048999" cy="185803"/>
            </a:xfrm>
          </xdr:grpSpPr>
          <xdr:sp macro="" textlink="">
            <xdr:nvSpPr>
              <xdr:cNvPr id="17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6" name="グループ化 845"/>
              <xdr:cNvGrpSpPr>
                <a:grpSpLocks/>
              </xdr:cNvGrpSpPr>
            </xdr:nvGrpSpPr>
            <xdr:grpSpPr bwMode="auto">
              <a:xfrm>
                <a:off x="2686045" y="2893398"/>
                <a:ext cx="324588" cy="185803"/>
                <a:chOff x="2482886" y="3553541"/>
                <a:chExt cx="295640" cy="182063"/>
              </a:xfrm>
            </xdr:grpSpPr>
            <xdr:sp macro="" textlink="">
              <xdr:nvSpPr>
                <xdr:cNvPr id="17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7" name="グループ化 849"/>
              <xdr:cNvGrpSpPr>
                <a:grpSpLocks/>
              </xdr:cNvGrpSpPr>
            </xdr:nvGrpSpPr>
            <xdr:grpSpPr bwMode="auto">
              <a:xfrm>
                <a:off x="3257549" y="2893398"/>
                <a:ext cx="331391" cy="185803"/>
                <a:chOff x="2482887" y="3553541"/>
                <a:chExt cx="301836" cy="182063"/>
              </a:xfrm>
            </xdr:grpSpPr>
            <xdr:sp macro="" textlink="">
              <xdr:nvSpPr>
                <xdr:cNvPr id="17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8" name="グループ化 853"/>
              <xdr:cNvGrpSpPr>
                <a:grpSpLocks/>
              </xdr:cNvGrpSpPr>
            </xdr:nvGrpSpPr>
            <xdr:grpSpPr bwMode="auto">
              <a:xfrm>
                <a:off x="3829049" y="2893398"/>
                <a:ext cx="331391" cy="185803"/>
                <a:chOff x="2482887" y="3553541"/>
                <a:chExt cx="301836" cy="182063"/>
              </a:xfrm>
            </xdr:grpSpPr>
            <xdr:sp macro="" textlink="">
              <xdr:nvSpPr>
                <xdr:cNvPr id="1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8" name="グループ化 1737"/>
          <xdr:cNvGrpSpPr/>
        </xdr:nvGrpSpPr>
        <xdr:grpSpPr>
          <a:xfrm>
            <a:off x="2402498" y="6598096"/>
            <a:ext cx="2239499" cy="202088"/>
            <a:chOff x="2305050" y="2893398"/>
            <a:chExt cx="2239499" cy="185803"/>
          </a:xfrm>
        </xdr:grpSpPr>
        <xdr:sp macro="" textlink="">
          <xdr:nvSpPr>
            <xdr:cNvPr id="17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0" name="グループ化 1739"/>
            <xdr:cNvGrpSpPr/>
          </xdr:nvGrpSpPr>
          <xdr:grpSpPr>
            <a:xfrm>
              <a:off x="2305050" y="2893398"/>
              <a:ext cx="2048999" cy="185803"/>
              <a:chOff x="2305050" y="2893398"/>
              <a:chExt cx="2048999" cy="185803"/>
            </a:xfrm>
          </xdr:grpSpPr>
          <xdr:sp macro="" textlink="">
            <xdr:nvSpPr>
              <xdr:cNvPr id="17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6" name="グループ化 845"/>
              <xdr:cNvGrpSpPr>
                <a:grpSpLocks/>
              </xdr:cNvGrpSpPr>
            </xdr:nvGrpSpPr>
            <xdr:grpSpPr bwMode="auto">
              <a:xfrm>
                <a:off x="2686045" y="2893398"/>
                <a:ext cx="324588" cy="185803"/>
                <a:chOff x="2482886" y="3553541"/>
                <a:chExt cx="295640" cy="182063"/>
              </a:xfrm>
            </xdr:grpSpPr>
            <xdr:sp macro="" textlink="">
              <xdr:nvSpPr>
                <xdr:cNvPr id="17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7" name="グループ化 849"/>
              <xdr:cNvGrpSpPr>
                <a:grpSpLocks/>
              </xdr:cNvGrpSpPr>
            </xdr:nvGrpSpPr>
            <xdr:grpSpPr bwMode="auto">
              <a:xfrm>
                <a:off x="3257549" y="2893398"/>
                <a:ext cx="331391" cy="185803"/>
                <a:chOff x="2482887" y="3553541"/>
                <a:chExt cx="301836" cy="182063"/>
              </a:xfrm>
            </xdr:grpSpPr>
            <xdr:sp macro="" textlink="">
              <xdr:nvSpPr>
                <xdr:cNvPr id="1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8" name="グループ化 853"/>
              <xdr:cNvGrpSpPr>
                <a:grpSpLocks/>
              </xdr:cNvGrpSpPr>
            </xdr:nvGrpSpPr>
            <xdr:grpSpPr bwMode="auto">
              <a:xfrm>
                <a:off x="3829049" y="2893398"/>
                <a:ext cx="331391" cy="185803"/>
                <a:chOff x="2482887" y="3553541"/>
                <a:chExt cx="301836" cy="182063"/>
              </a:xfrm>
            </xdr:grpSpPr>
            <xdr:sp macro="" textlink="">
              <xdr:nvSpPr>
                <xdr:cNvPr id="17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8" name="グループ化 1757"/>
          <xdr:cNvGrpSpPr/>
        </xdr:nvGrpSpPr>
        <xdr:grpSpPr>
          <a:xfrm>
            <a:off x="2402498" y="6839884"/>
            <a:ext cx="2239499" cy="202088"/>
            <a:chOff x="2305050" y="2893398"/>
            <a:chExt cx="2239499" cy="185803"/>
          </a:xfrm>
        </xdr:grpSpPr>
        <xdr:sp macro="" textlink="">
          <xdr:nvSpPr>
            <xdr:cNvPr id="1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0" name="グループ化 1759"/>
            <xdr:cNvGrpSpPr/>
          </xdr:nvGrpSpPr>
          <xdr:grpSpPr>
            <a:xfrm>
              <a:off x="2305050" y="2893398"/>
              <a:ext cx="2048999" cy="185803"/>
              <a:chOff x="2305050" y="2893398"/>
              <a:chExt cx="2048999" cy="185803"/>
            </a:xfrm>
          </xdr:grpSpPr>
          <xdr:sp macro="" textlink="">
            <xdr:nvSpPr>
              <xdr:cNvPr id="1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6" name="グループ化 845"/>
              <xdr:cNvGrpSpPr>
                <a:grpSpLocks/>
              </xdr:cNvGrpSpPr>
            </xdr:nvGrpSpPr>
            <xdr:grpSpPr bwMode="auto">
              <a:xfrm>
                <a:off x="2686045" y="2893398"/>
                <a:ext cx="324588" cy="185803"/>
                <a:chOff x="2482886" y="3553541"/>
                <a:chExt cx="295640" cy="182063"/>
              </a:xfrm>
            </xdr:grpSpPr>
            <xdr:sp macro="" textlink="">
              <xdr:nvSpPr>
                <xdr:cNvPr id="1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7" name="グループ化 849"/>
              <xdr:cNvGrpSpPr>
                <a:grpSpLocks/>
              </xdr:cNvGrpSpPr>
            </xdr:nvGrpSpPr>
            <xdr:grpSpPr bwMode="auto">
              <a:xfrm>
                <a:off x="3257549" y="2893398"/>
                <a:ext cx="331391" cy="185803"/>
                <a:chOff x="2482887" y="3553541"/>
                <a:chExt cx="301836" cy="182063"/>
              </a:xfrm>
            </xdr:grpSpPr>
            <xdr:sp macro="" textlink="">
              <xdr:nvSpPr>
                <xdr:cNvPr id="1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8" name="グループ化 853"/>
              <xdr:cNvGrpSpPr>
                <a:grpSpLocks/>
              </xdr:cNvGrpSpPr>
            </xdr:nvGrpSpPr>
            <xdr:grpSpPr bwMode="auto">
              <a:xfrm>
                <a:off x="3829049" y="2893398"/>
                <a:ext cx="331391" cy="185803"/>
                <a:chOff x="2482887" y="3553541"/>
                <a:chExt cx="301836" cy="182063"/>
              </a:xfrm>
            </xdr:grpSpPr>
            <xdr:sp macro="" textlink="">
              <xdr:nvSpPr>
                <xdr:cNvPr id="1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8" name="グループ化 1777"/>
          <xdr:cNvGrpSpPr/>
        </xdr:nvGrpSpPr>
        <xdr:grpSpPr>
          <a:xfrm>
            <a:off x="2402498" y="7081673"/>
            <a:ext cx="2239499" cy="202088"/>
            <a:chOff x="2305050" y="2893398"/>
            <a:chExt cx="2239499" cy="185803"/>
          </a:xfrm>
        </xdr:grpSpPr>
        <xdr:sp macro="" textlink="">
          <xdr:nvSpPr>
            <xdr:cNvPr id="1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0" name="グループ化 1779"/>
            <xdr:cNvGrpSpPr/>
          </xdr:nvGrpSpPr>
          <xdr:grpSpPr>
            <a:xfrm>
              <a:off x="2305050" y="2893398"/>
              <a:ext cx="2048999" cy="185803"/>
              <a:chOff x="2305050" y="2893398"/>
              <a:chExt cx="2048999" cy="185803"/>
            </a:xfrm>
          </xdr:grpSpPr>
          <xdr:sp macro="" textlink="">
            <xdr:nvSpPr>
              <xdr:cNvPr id="1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6" name="グループ化 845"/>
              <xdr:cNvGrpSpPr>
                <a:grpSpLocks/>
              </xdr:cNvGrpSpPr>
            </xdr:nvGrpSpPr>
            <xdr:grpSpPr bwMode="auto">
              <a:xfrm>
                <a:off x="2686045" y="2893398"/>
                <a:ext cx="324588" cy="185803"/>
                <a:chOff x="2482886" y="3553541"/>
                <a:chExt cx="295640" cy="182063"/>
              </a:xfrm>
            </xdr:grpSpPr>
            <xdr:sp macro="" textlink="">
              <xdr:nvSpPr>
                <xdr:cNvPr id="1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7" name="グループ化 849"/>
              <xdr:cNvGrpSpPr>
                <a:grpSpLocks/>
              </xdr:cNvGrpSpPr>
            </xdr:nvGrpSpPr>
            <xdr:grpSpPr bwMode="auto">
              <a:xfrm>
                <a:off x="3257549" y="2893398"/>
                <a:ext cx="331391" cy="185803"/>
                <a:chOff x="2482887" y="3553541"/>
                <a:chExt cx="301836" cy="182063"/>
              </a:xfrm>
            </xdr:grpSpPr>
            <xdr:sp macro="" textlink="">
              <xdr:nvSpPr>
                <xdr:cNvPr id="17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8" name="グループ化 853"/>
              <xdr:cNvGrpSpPr>
                <a:grpSpLocks/>
              </xdr:cNvGrpSpPr>
            </xdr:nvGrpSpPr>
            <xdr:grpSpPr bwMode="auto">
              <a:xfrm>
                <a:off x="3829049" y="2893398"/>
                <a:ext cx="331391" cy="185803"/>
                <a:chOff x="2482887" y="3553541"/>
                <a:chExt cx="301836" cy="182063"/>
              </a:xfrm>
            </xdr:grpSpPr>
            <xdr:sp macro="" textlink="">
              <xdr:nvSpPr>
                <xdr:cNvPr id="17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8" name="グループ化 1797"/>
          <xdr:cNvGrpSpPr/>
        </xdr:nvGrpSpPr>
        <xdr:grpSpPr>
          <a:xfrm>
            <a:off x="2402498" y="7323461"/>
            <a:ext cx="2239499" cy="202088"/>
            <a:chOff x="2305050" y="2893398"/>
            <a:chExt cx="2239499" cy="185803"/>
          </a:xfrm>
        </xdr:grpSpPr>
        <xdr:sp macro="" textlink="">
          <xdr:nvSpPr>
            <xdr:cNvPr id="1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0" name="グループ化 1799"/>
            <xdr:cNvGrpSpPr/>
          </xdr:nvGrpSpPr>
          <xdr:grpSpPr>
            <a:xfrm>
              <a:off x="2305050" y="2893398"/>
              <a:ext cx="2048999" cy="185803"/>
              <a:chOff x="2305050" y="2893398"/>
              <a:chExt cx="2048999" cy="185803"/>
            </a:xfrm>
          </xdr:grpSpPr>
          <xdr:sp macro="" textlink="">
            <xdr:nvSpPr>
              <xdr:cNvPr id="1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6" name="グループ化 845"/>
              <xdr:cNvGrpSpPr>
                <a:grpSpLocks/>
              </xdr:cNvGrpSpPr>
            </xdr:nvGrpSpPr>
            <xdr:grpSpPr bwMode="auto">
              <a:xfrm>
                <a:off x="2686045" y="2893398"/>
                <a:ext cx="324588" cy="185803"/>
                <a:chOff x="2482886" y="3553541"/>
                <a:chExt cx="295640" cy="182063"/>
              </a:xfrm>
            </xdr:grpSpPr>
            <xdr:sp macro="" textlink="">
              <xdr:nvSpPr>
                <xdr:cNvPr id="1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7" name="グループ化 849"/>
              <xdr:cNvGrpSpPr>
                <a:grpSpLocks/>
              </xdr:cNvGrpSpPr>
            </xdr:nvGrpSpPr>
            <xdr:grpSpPr bwMode="auto">
              <a:xfrm>
                <a:off x="3257549" y="2893398"/>
                <a:ext cx="331391" cy="185803"/>
                <a:chOff x="2482887" y="3553541"/>
                <a:chExt cx="301836" cy="182063"/>
              </a:xfrm>
            </xdr:grpSpPr>
            <xdr:sp macro="" textlink="">
              <xdr:nvSpPr>
                <xdr:cNvPr id="1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8" name="グループ化 853"/>
              <xdr:cNvGrpSpPr>
                <a:grpSpLocks/>
              </xdr:cNvGrpSpPr>
            </xdr:nvGrpSpPr>
            <xdr:grpSpPr bwMode="auto">
              <a:xfrm>
                <a:off x="3829049" y="2893398"/>
                <a:ext cx="331391" cy="185803"/>
                <a:chOff x="2482887" y="3553541"/>
                <a:chExt cx="301836" cy="182063"/>
              </a:xfrm>
            </xdr:grpSpPr>
            <xdr:sp macro="" textlink="">
              <xdr:nvSpPr>
                <xdr:cNvPr id="1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18" name="グループ化 1817"/>
          <xdr:cNvGrpSpPr/>
        </xdr:nvGrpSpPr>
        <xdr:grpSpPr>
          <a:xfrm>
            <a:off x="2402498" y="7565249"/>
            <a:ext cx="2239499" cy="202088"/>
            <a:chOff x="2305050" y="2893398"/>
            <a:chExt cx="2239499" cy="185803"/>
          </a:xfrm>
        </xdr:grpSpPr>
        <xdr:sp macro="" textlink="">
          <xdr:nvSpPr>
            <xdr:cNvPr id="18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0" name="グループ化 1819"/>
            <xdr:cNvGrpSpPr/>
          </xdr:nvGrpSpPr>
          <xdr:grpSpPr>
            <a:xfrm>
              <a:off x="2305050" y="2893398"/>
              <a:ext cx="2048999" cy="185803"/>
              <a:chOff x="2305050" y="2893398"/>
              <a:chExt cx="2048999" cy="185803"/>
            </a:xfrm>
          </xdr:grpSpPr>
          <xdr:sp macro="" textlink="">
            <xdr:nvSpPr>
              <xdr:cNvPr id="18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6" name="グループ化 845"/>
              <xdr:cNvGrpSpPr>
                <a:grpSpLocks/>
              </xdr:cNvGrpSpPr>
            </xdr:nvGrpSpPr>
            <xdr:grpSpPr bwMode="auto">
              <a:xfrm>
                <a:off x="2686045" y="2893398"/>
                <a:ext cx="324588" cy="185803"/>
                <a:chOff x="2482886" y="3553541"/>
                <a:chExt cx="295640" cy="182063"/>
              </a:xfrm>
            </xdr:grpSpPr>
            <xdr:sp macro="" textlink="">
              <xdr:nvSpPr>
                <xdr:cNvPr id="18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7" name="グループ化 849"/>
              <xdr:cNvGrpSpPr>
                <a:grpSpLocks/>
              </xdr:cNvGrpSpPr>
            </xdr:nvGrpSpPr>
            <xdr:grpSpPr bwMode="auto">
              <a:xfrm>
                <a:off x="3257549" y="2893398"/>
                <a:ext cx="331391" cy="185803"/>
                <a:chOff x="2482887" y="3553541"/>
                <a:chExt cx="301836" cy="182063"/>
              </a:xfrm>
            </xdr:grpSpPr>
            <xdr:sp macro="" textlink="">
              <xdr:nvSpPr>
                <xdr:cNvPr id="18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8" name="グループ化 853"/>
              <xdr:cNvGrpSpPr>
                <a:grpSpLocks/>
              </xdr:cNvGrpSpPr>
            </xdr:nvGrpSpPr>
            <xdr:grpSpPr bwMode="auto">
              <a:xfrm>
                <a:off x="3829049" y="2893398"/>
                <a:ext cx="331391" cy="185803"/>
                <a:chOff x="2482887" y="3553541"/>
                <a:chExt cx="301836" cy="182063"/>
              </a:xfrm>
            </xdr:grpSpPr>
            <xdr:sp macro="" textlink="">
              <xdr:nvSpPr>
                <xdr:cNvPr id="1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38" name="グループ化 1837"/>
          <xdr:cNvGrpSpPr/>
        </xdr:nvGrpSpPr>
        <xdr:grpSpPr>
          <a:xfrm>
            <a:off x="2402498" y="7807038"/>
            <a:ext cx="2239499" cy="202088"/>
            <a:chOff x="2305050" y="2893398"/>
            <a:chExt cx="2239499" cy="185803"/>
          </a:xfrm>
        </xdr:grpSpPr>
        <xdr:sp macro="" textlink="">
          <xdr:nvSpPr>
            <xdr:cNvPr id="18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0" name="グループ化 1839"/>
            <xdr:cNvGrpSpPr/>
          </xdr:nvGrpSpPr>
          <xdr:grpSpPr>
            <a:xfrm>
              <a:off x="2305050" y="2893398"/>
              <a:ext cx="2048999" cy="185803"/>
              <a:chOff x="2305050" y="2893398"/>
              <a:chExt cx="2048999" cy="185803"/>
            </a:xfrm>
          </xdr:grpSpPr>
          <xdr:sp macro="" textlink="">
            <xdr:nvSpPr>
              <xdr:cNvPr id="18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6" name="グループ化 845"/>
              <xdr:cNvGrpSpPr>
                <a:grpSpLocks/>
              </xdr:cNvGrpSpPr>
            </xdr:nvGrpSpPr>
            <xdr:grpSpPr bwMode="auto">
              <a:xfrm>
                <a:off x="2686045" y="2893398"/>
                <a:ext cx="324588" cy="185803"/>
                <a:chOff x="2482886" y="3553541"/>
                <a:chExt cx="295640" cy="182063"/>
              </a:xfrm>
            </xdr:grpSpPr>
            <xdr:sp macro="" textlink="">
              <xdr:nvSpPr>
                <xdr:cNvPr id="18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7" name="グループ化 849"/>
              <xdr:cNvGrpSpPr>
                <a:grpSpLocks/>
              </xdr:cNvGrpSpPr>
            </xdr:nvGrpSpPr>
            <xdr:grpSpPr bwMode="auto">
              <a:xfrm>
                <a:off x="3257549" y="2893398"/>
                <a:ext cx="331391" cy="185803"/>
                <a:chOff x="2482887" y="3553541"/>
                <a:chExt cx="301836" cy="182063"/>
              </a:xfrm>
            </xdr:grpSpPr>
            <xdr:sp macro="" textlink="">
              <xdr:nvSpPr>
                <xdr:cNvPr id="18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8" name="グループ化 853"/>
              <xdr:cNvGrpSpPr>
                <a:grpSpLocks/>
              </xdr:cNvGrpSpPr>
            </xdr:nvGrpSpPr>
            <xdr:grpSpPr bwMode="auto">
              <a:xfrm>
                <a:off x="3829049" y="2893398"/>
                <a:ext cx="331391" cy="185803"/>
                <a:chOff x="2482887" y="3553541"/>
                <a:chExt cx="301836" cy="182063"/>
              </a:xfrm>
            </xdr:grpSpPr>
            <xdr:sp macro="" textlink="">
              <xdr:nvSpPr>
                <xdr:cNvPr id="18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58" name="グループ化 1857"/>
          <xdr:cNvGrpSpPr/>
        </xdr:nvGrpSpPr>
        <xdr:grpSpPr>
          <a:xfrm>
            <a:off x="2402498" y="8048826"/>
            <a:ext cx="2239499" cy="202088"/>
            <a:chOff x="2305050" y="2893398"/>
            <a:chExt cx="2239499" cy="185803"/>
          </a:xfrm>
        </xdr:grpSpPr>
        <xdr:sp macro="" textlink="">
          <xdr:nvSpPr>
            <xdr:cNvPr id="18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0" name="グループ化 1859"/>
            <xdr:cNvGrpSpPr/>
          </xdr:nvGrpSpPr>
          <xdr:grpSpPr>
            <a:xfrm>
              <a:off x="2305050" y="2893398"/>
              <a:ext cx="2048999" cy="185803"/>
              <a:chOff x="2305050" y="2893398"/>
              <a:chExt cx="2048999" cy="185803"/>
            </a:xfrm>
          </xdr:grpSpPr>
          <xdr:sp macro="" textlink="">
            <xdr:nvSpPr>
              <xdr:cNvPr id="18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6" name="グループ化 845"/>
              <xdr:cNvGrpSpPr>
                <a:grpSpLocks/>
              </xdr:cNvGrpSpPr>
            </xdr:nvGrpSpPr>
            <xdr:grpSpPr bwMode="auto">
              <a:xfrm>
                <a:off x="2686045" y="2893398"/>
                <a:ext cx="324588" cy="185803"/>
                <a:chOff x="2482886" y="3553541"/>
                <a:chExt cx="295640" cy="182063"/>
              </a:xfrm>
            </xdr:grpSpPr>
            <xdr:sp macro="" textlink="">
              <xdr:nvSpPr>
                <xdr:cNvPr id="18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7" name="グループ化 849"/>
              <xdr:cNvGrpSpPr>
                <a:grpSpLocks/>
              </xdr:cNvGrpSpPr>
            </xdr:nvGrpSpPr>
            <xdr:grpSpPr bwMode="auto">
              <a:xfrm>
                <a:off x="3257549" y="2893398"/>
                <a:ext cx="331391" cy="185803"/>
                <a:chOff x="2482887" y="3553541"/>
                <a:chExt cx="301836" cy="182063"/>
              </a:xfrm>
            </xdr:grpSpPr>
            <xdr:sp macro="" textlink="">
              <xdr:nvSpPr>
                <xdr:cNvPr id="18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8" name="グループ化 853"/>
              <xdr:cNvGrpSpPr>
                <a:grpSpLocks/>
              </xdr:cNvGrpSpPr>
            </xdr:nvGrpSpPr>
            <xdr:grpSpPr bwMode="auto">
              <a:xfrm>
                <a:off x="3829049" y="2893398"/>
                <a:ext cx="331391" cy="185803"/>
                <a:chOff x="2482887" y="3553541"/>
                <a:chExt cx="301836" cy="182063"/>
              </a:xfrm>
            </xdr:grpSpPr>
            <xdr:sp macro="" textlink="">
              <xdr:nvSpPr>
                <xdr:cNvPr id="1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8" name="グループ化 1877"/>
          <xdr:cNvGrpSpPr/>
        </xdr:nvGrpSpPr>
        <xdr:grpSpPr>
          <a:xfrm>
            <a:off x="2402498" y="8290615"/>
            <a:ext cx="2239499" cy="202088"/>
            <a:chOff x="2305050" y="2893398"/>
            <a:chExt cx="2239499" cy="185803"/>
          </a:xfrm>
        </xdr:grpSpPr>
        <xdr:sp macro="" textlink="">
          <xdr:nvSpPr>
            <xdr:cNvPr id="18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0" name="グループ化 1879"/>
            <xdr:cNvGrpSpPr/>
          </xdr:nvGrpSpPr>
          <xdr:grpSpPr>
            <a:xfrm>
              <a:off x="2305050" y="2893398"/>
              <a:ext cx="2048999" cy="185803"/>
              <a:chOff x="2305050" y="2893398"/>
              <a:chExt cx="2048999" cy="185803"/>
            </a:xfrm>
          </xdr:grpSpPr>
          <xdr:sp macro="" textlink="">
            <xdr:nvSpPr>
              <xdr:cNvPr id="18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6" name="グループ化 845"/>
              <xdr:cNvGrpSpPr>
                <a:grpSpLocks/>
              </xdr:cNvGrpSpPr>
            </xdr:nvGrpSpPr>
            <xdr:grpSpPr bwMode="auto">
              <a:xfrm>
                <a:off x="2686045" y="2893398"/>
                <a:ext cx="324588" cy="185803"/>
                <a:chOff x="2482886" y="3553541"/>
                <a:chExt cx="295640" cy="182063"/>
              </a:xfrm>
            </xdr:grpSpPr>
            <xdr:sp macro="" textlink="">
              <xdr:nvSpPr>
                <xdr:cNvPr id="18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7" name="グループ化 849"/>
              <xdr:cNvGrpSpPr>
                <a:grpSpLocks/>
              </xdr:cNvGrpSpPr>
            </xdr:nvGrpSpPr>
            <xdr:grpSpPr bwMode="auto">
              <a:xfrm>
                <a:off x="3257549" y="2893398"/>
                <a:ext cx="331391" cy="185803"/>
                <a:chOff x="2482887" y="3553541"/>
                <a:chExt cx="301836" cy="182063"/>
              </a:xfrm>
            </xdr:grpSpPr>
            <xdr:sp macro="" textlink="">
              <xdr:nvSpPr>
                <xdr:cNvPr id="18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8" name="グループ化 853"/>
              <xdr:cNvGrpSpPr>
                <a:grpSpLocks/>
              </xdr:cNvGrpSpPr>
            </xdr:nvGrpSpPr>
            <xdr:grpSpPr bwMode="auto">
              <a:xfrm>
                <a:off x="3829049" y="2893398"/>
                <a:ext cx="331391" cy="185803"/>
                <a:chOff x="2482887" y="3553541"/>
                <a:chExt cx="301836" cy="182063"/>
              </a:xfrm>
            </xdr:grpSpPr>
            <xdr:sp macro="" textlink="">
              <xdr:nvSpPr>
                <xdr:cNvPr id="18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8" name="グループ化 1897"/>
          <xdr:cNvGrpSpPr/>
        </xdr:nvGrpSpPr>
        <xdr:grpSpPr>
          <a:xfrm>
            <a:off x="2402498" y="8532403"/>
            <a:ext cx="2239499" cy="202088"/>
            <a:chOff x="2305050" y="2893398"/>
            <a:chExt cx="2239499" cy="185803"/>
          </a:xfrm>
        </xdr:grpSpPr>
        <xdr:sp macro="" textlink="">
          <xdr:nvSpPr>
            <xdr:cNvPr id="1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0" name="グループ化 1899"/>
            <xdr:cNvGrpSpPr/>
          </xdr:nvGrpSpPr>
          <xdr:grpSpPr>
            <a:xfrm>
              <a:off x="2305050" y="2893398"/>
              <a:ext cx="2048999" cy="185803"/>
              <a:chOff x="2305050" y="2893398"/>
              <a:chExt cx="2048999" cy="185803"/>
            </a:xfrm>
          </xdr:grpSpPr>
          <xdr:sp macro="" textlink="">
            <xdr:nvSpPr>
              <xdr:cNvPr id="1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6" name="グループ化 845"/>
              <xdr:cNvGrpSpPr>
                <a:grpSpLocks/>
              </xdr:cNvGrpSpPr>
            </xdr:nvGrpSpPr>
            <xdr:grpSpPr bwMode="auto">
              <a:xfrm>
                <a:off x="2686045" y="2893398"/>
                <a:ext cx="324588" cy="185803"/>
                <a:chOff x="2482886" y="3553541"/>
                <a:chExt cx="295640" cy="182063"/>
              </a:xfrm>
            </xdr:grpSpPr>
            <xdr:sp macro="" textlink="">
              <xdr:nvSpPr>
                <xdr:cNvPr id="1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7" name="グループ化 849"/>
              <xdr:cNvGrpSpPr>
                <a:grpSpLocks/>
              </xdr:cNvGrpSpPr>
            </xdr:nvGrpSpPr>
            <xdr:grpSpPr bwMode="auto">
              <a:xfrm>
                <a:off x="3257549" y="2893398"/>
                <a:ext cx="331391" cy="185803"/>
                <a:chOff x="2482887" y="3553541"/>
                <a:chExt cx="301836" cy="182063"/>
              </a:xfrm>
            </xdr:grpSpPr>
            <xdr:sp macro="" textlink="">
              <xdr:nvSpPr>
                <xdr:cNvPr id="19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8" name="グループ化 853"/>
              <xdr:cNvGrpSpPr>
                <a:grpSpLocks/>
              </xdr:cNvGrpSpPr>
            </xdr:nvGrpSpPr>
            <xdr:grpSpPr bwMode="auto">
              <a:xfrm>
                <a:off x="3829049" y="2893398"/>
                <a:ext cx="331391" cy="185803"/>
                <a:chOff x="2482887" y="3553541"/>
                <a:chExt cx="301836" cy="182063"/>
              </a:xfrm>
            </xdr:grpSpPr>
            <xdr:sp macro="" textlink="">
              <xdr:nvSpPr>
                <xdr:cNvPr id="19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2402498" y="9023308"/>
            <a:ext cx="2239499" cy="202088"/>
            <a:chOff x="2305050" y="2893398"/>
            <a:chExt cx="2239499" cy="185803"/>
          </a:xfrm>
        </xdr:grpSpPr>
        <xdr:sp macro="" textlink="">
          <xdr:nvSpPr>
            <xdr:cNvPr id="19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0" name="グループ化 1919"/>
            <xdr:cNvGrpSpPr/>
          </xdr:nvGrpSpPr>
          <xdr:grpSpPr>
            <a:xfrm>
              <a:off x="2305050" y="2893398"/>
              <a:ext cx="2048999" cy="185803"/>
              <a:chOff x="2305050" y="2893398"/>
              <a:chExt cx="2048999" cy="185803"/>
            </a:xfrm>
          </xdr:grpSpPr>
          <xdr:sp macro="" textlink="">
            <xdr:nvSpPr>
              <xdr:cNvPr id="19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6" name="グループ化 845"/>
              <xdr:cNvGrpSpPr>
                <a:grpSpLocks/>
              </xdr:cNvGrpSpPr>
            </xdr:nvGrpSpPr>
            <xdr:grpSpPr bwMode="auto">
              <a:xfrm>
                <a:off x="2686045" y="2893398"/>
                <a:ext cx="324588" cy="185803"/>
                <a:chOff x="2482886" y="3553541"/>
                <a:chExt cx="295640" cy="182063"/>
              </a:xfrm>
            </xdr:grpSpPr>
            <xdr:sp macro="" textlink="">
              <xdr:nvSpPr>
                <xdr:cNvPr id="19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7" name="グループ化 849"/>
              <xdr:cNvGrpSpPr>
                <a:grpSpLocks/>
              </xdr:cNvGrpSpPr>
            </xdr:nvGrpSpPr>
            <xdr:grpSpPr bwMode="auto">
              <a:xfrm>
                <a:off x="3257549" y="2893398"/>
                <a:ext cx="331391" cy="185803"/>
                <a:chOff x="2482887" y="3553541"/>
                <a:chExt cx="301836" cy="182063"/>
              </a:xfrm>
            </xdr:grpSpPr>
            <xdr:sp macro="" textlink="">
              <xdr:nvSpPr>
                <xdr:cNvPr id="19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8" name="グループ化 853"/>
              <xdr:cNvGrpSpPr>
                <a:grpSpLocks/>
              </xdr:cNvGrpSpPr>
            </xdr:nvGrpSpPr>
            <xdr:grpSpPr bwMode="auto">
              <a:xfrm>
                <a:off x="3829049" y="2893398"/>
                <a:ext cx="331391" cy="185803"/>
                <a:chOff x="2482887" y="3553541"/>
                <a:chExt cx="301836" cy="182063"/>
              </a:xfrm>
            </xdr:grpSpPr>
            <xdr:sp macro="" textlink="">
              <xdr:nvSpPr>
                <xdr:cNvPr id="19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38" name="グループ化 1937"/>
          <xdr:cNvGrpSpPr/>
        </xdr:nvGrpSpPr>
        <xdr:grpSpPr>
          <a:xfrm>
            <a:off x="2409825" y="9265096"/>
            <a:ext cx="2239499" cy="202088"/>
            <a:chOff x="2305050" y="2893398"/>
            <a:chExt cx="2239499" cy="185803"/>
          </a:xfrm>
        </xdr:grpSpPr>
        <xdr:sp macro="" textlink="">
          <xdr:nvSpPr>
            <xdr:cNvPr id="19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0" name="グループ化 1939"/>
            <xdr:cNvGrpSpPr/>
          </xdr:nvGrpSpPr>
          <xdr:grpSpPr>
            <a:xfrm>
              <a:off x="2305050" y="2893398"/>
              <a:ext cx="2048999" cy="185803"/>
              <a:chOff x="2305050" y="2893398"/>
              <a:chExt cx="2048999" cy="185803"/>
            </a:xfrm>
          </xdr:grpSpPr>
          <xdr:sp macro="" textlink="">
            <xdr:nvSpPr>
              <xdr:cNvPr id="19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6" name="グループ化 845"/>
              <xdr:cNvGrpSpPr>
                <a:grpSpLocks/>
              </xdr:cNvGrpSpPr>
            </xdr:nvGrpSpPr>
            <xdr:grpSpPr bwMode="auto">
              <a:xfrm>
                <a:off x="2686045" y="2893398"/>
                <a:ext cx="324588" cy="185803"/>
                <a:chOff x="2482886" y="3553541"/>
                <a:chExt cx="295640" cy="182063"/>
              </a:xfrm>
            </xdr:grpSpPr>
            <xdr:sp macro="" textlink="">
              <xdr:nvSpPr>
                <xdr:cNvPr id="19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7" name="グループ化 849"/>
              <xdr:cNvGrpSpPr>
                <a:grpSpLocks/>
              </xdr:cNvGrpSpPr>
            </xdr:nvGrpSpPr>
            <xdr:grpSpPr bwMode="auto">
              <a:xfrm>
                <a:off x="3257549" y="2893398"/>
                <a:ext cx="331391" cy="185803"/>
                <a:chOff x="2482887" y="3553541"/>
                <a:chExt cx="301836" cy="182063"/>
              </a:xfrm>
            </xdr:grpSpPr>
            <xdr:sp macro="" textlink="">
              <xdr:nvSpPr>
                <xdr:cNvPr id="19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8" name="グループ化 853"/>
              <xdr:cNvGrpSpPr>
                <a:grpSpLocks/>
              </xdr:cNvGrpSpPr>
            </xdr:nvGrpSpPr>
            <xdr:grpSpPr bwMode="auto">
              <a:xfrm>
                <a:off x="3829049" y="2893398"/>
                <a:ext cx="331391" cy="185803"/>
                <a:chOff x="2482887" y="3553541"/>
                <a:chExt cx="301836" cy="182063"/>
              </a:xfrm>
            </xdr:grpSpPr>
            <xdr:sp macro="" textlink="">
              <xdr:nvSpPr>
                <xdr:cNvPr id="19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98" name="グループ化 1997"/>
          <xdr:cNvGrpSpPr/>
        </xdr:nvGrpSpPr>
        <xdr:grpSpPr>
          <a:xfrm>
            <a:off x="2402498" y="8781519"/>
            <a:ext cx="2239499" cy="202088"/>
            <a:chOff x="2305050" y="2893398"/>
            <a:chExt cx="2239499" cy="185803"/>
          </a:xfrm>
        </xdr:grpSpPr>
        <xdr:sp macro="" textlink="">
          <xdr:nvSpPr>
            <xdr:cNvPr id="19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0" name="グループ化 1999"/>
            <xdr:cNvGrpSpPr/>
          </xdr:nvGrpSpPr>
          <xdr:grpSpPr>
            <a:xfrm>
              <a:off x="2305050" y="2893398"/>
              <a:ext cx="2048999" cy="185803"/>
              <a:chOff x="2305050" y="2893398"/>
              <a:chExt cx="2048999" cy="185803"/>
            </a:xfrm>
          </xdr:grpSpPr>
          <xdr:sp macro="" textlink="">
            <xdr:nvSpPr>
              <xdr:cNvPr id="20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6" name="グループ化 845"/>
              <xdr:cNvGrpSpPr>
                <a:grpSpLocks/>
              </xdr:cNvGrpSpPr>
            </xdr:nvGrpSpPr>
            <xdr:grpSpPr bwMode="auto">
              <a:xfrm>
                <a:off x="2686045" y="2893398"/>
                <a:ext cx="324588" cy="185803"/>
                <a:chOff x="2482886" y="3553541"/>
                <a:chExt cx="295640" cy="182063"/>
              </a:xfrm>
            </xdr:grpSpPr>
            <xdr:sp macro="" textlink="">
              <xdr:nvSpPr>
                <xdr:cNvPr id="20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7" name="グループ化 849"/>
              <xdr:cNvGrpSpPr>
                <a:grpSpLocks/>
              </xdr:cNvGrpSpPr>
            </xdr:nvGrpSpPr>
            <xdr:grpSpPr bwMode="auto">
              <a:xfrm>
                <a:off x="3257549" y="2893398"/>
                <a:ext cx="331391" cy="185803"/>
                <a:chOff x="2482887" y="3553541"/>
                <a:chExt cx="301836" cy="182063"/>
              </a:xfrm>
            </xdr:grpSpPr>
            <xdr:sp macro="" textlink="">
              <xdr:nvSpPr>
                <xdr:cNvPr id="2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8" name="グループ化 853"/>
              <xdr:cNvGrpSpPr>
                <a:grpSpLocks/>
              </xdr:cNvGrpSpPr>
            </xdr:nvGrpSpPr>
            <xdr:grpSpPr bwMode="auto">
              <a:xfrm>
                <a:off x="3829049" y="2893398"/>
                <a:ext cx="331391" cy="185803"/>
                <a:chOff x="2482887" y="3553541"/>
                <a:chExt cx="301836" cy="182063"/>
              </a:xfrm>
            </xdr:grpSpPr>
            <xdr:sp macro="" textlink="">
              <xdr:nvSpPr>
                <xdr:cNvPr id="20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18" name="グループ化 2017"/>
          <xdr:cNvGrpSpPr/>
        </xdr:nvGrpSpPr>
        <xdr:grpSpPr>
          <a:xfrm>
            <a:off x="2417152" y="9499558"/>
            <a:ext cx="2239499" cy="685663"/>
            <a:chOff x="2305050" y="2893401"/>
            <a:chExt cx="2239499" cy="630410"/>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1"/>
              <a:ext cx="2048999" cy="630410"/>
              <a:chOff x="2305050" y="2893401"/>
              <a:chExt cx="2048999" cy="630410"/>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1"/>
                <a:ext cx="324588" cy="630410"/>
                <a:chOff x="2482886" y="3553541"/>
                <a:chExt cx="295640" cy="617720"/>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09" name="Rectangle 2448"/>
                <xdr:cNvSpPr>
                  <a:spLocks noChangeArrowheads="1"/>
                </xdr:cNvSpPr>
              </xdr:nvSpPr>
              <xdr:spPr bwMode="auto">
                <a:xfrm>
                  <a:off x="2647368"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0" name="Rectangle 2449"/>
                <xdr:cNvSpPr>
                  <a:spLocks noChangeArrowheads="1"/>
                </xdr:cNvSpPr>
              </xdr:nvSpPr>
              <xdr:spPr bwMode="auto">
                <a:xfrm>
                  <a:off x="248288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1"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8" name="Rectangle 2448"/>
                <xdr:cNvSpPr>
                  <a:spLocks noChangeArrowheads="1"/>
                </xdr:cNvSpPr>
              </xdr:nvSpPr>
              <xdr:spPr bwMode="auto">
                <a:xfrm>
                  <a:off x="2647368"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9" name="Rectangle 2449"/>
                <xdr:cNvSpPr>
                  <a:spLocks noChangeArrowheads="1"/>
                </xdr:cNvSpPr>
              </xdr:nvSpPr>
              <xdr:spPr bwMode="auto">
                <a:xfrm>
                  <a:off x="248288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0" name="正方形/長方形 848"/>
                <xdr:cNvSpPr>
                  <a:spLocks noChangeArrowheads="1"/>
                </xdr:cNvSpPr>
              </xdr:nvSpPr>
              <xdr:spPr bwMode="auto">
                <a:xfrm>
                  <a:off x="2609740"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9" y="2893401"/>
                <a:ext cx="331391" cy="630410"/>
                <a:chOff x="2482887" y="3553541"/>
                <a:chExt cx="301836" cy="617720"/>
              </a:xfrm>
            </xdr:grpSpPr>
            <xdr:sp macro="" textlink="">
              <xdr:nvSpPr>
                <xdr:cNvPr id="2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2"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3"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4"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1"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2"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3" name="正方形/長方形 852"/>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9" y="2893401"/>
                <a:ext cx="331391" cy="630410"/>
                <a:chOff x="2482887" y="3553541"/>
                <a:chExt cx="301836" cy="617720"/>
              </a:xfrm>
            </xdr:grpSpPr>
            <xdr:sp macro="" textlink="">
              <xdr:nvSpPr>
                <xdr:cNvPr id="2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5"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6"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7"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4"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5"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6" name="正方形/長方形 856"/>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04"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5" name="Rectangle 2453"/>
              <xdr:cNvSpPr>
                <a:spLocks noChangeArrowheads="1"/>
              </xdr:cNvSpPr>
            </xdr:nvSpPr>
            <xdr:spPr bwMode="auto">
              <a:xfrm>
                <a:off x="24955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6" name="Rectangle 2456"/>
              <xdr:cNvSpPr>
                <a:spLocks noChangeArrowheads="1"/>
              </xdr:cNvSpPr>
            </xdr:nvSpPr>
            <xdr:spPr bwMode="auto">
              <a:xfrm>
                <a:off x="3067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7" name="Rectangle 2459"/>
              <xdr:cNvSpPr>
                <a:spLocks noChangeArrowheads="1"/>
              </xdr:cNvSpPr>
            </xdr:nvSpPr>
            <xdr:spPr bwMode="auto">
              <a:xfrm>
                <a:off x="3638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8" name="Rectangle 3346"/>
              <xdr:cNvSpPr>
                <a:spLocks noChangeArrowheads="1"/>
              </xdr:cNvSpPr>
            </xdr:nvSpPr>
            <xdr:spPr bwMode="auto">
              <a:xfrm>
                <a:off x="4210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7" name="Rectangle 2452"/>
              <xdr:cNvSpPr>
                <a:spLocks noChangeArrowheads="1"/>
              </xdr:cNvSpPr>
            </xdr:nvSpPr>
            <xdr:spPr bwMode="auto">
              <a:xfrm>
                <a:off x="23050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8" name="Rectangle 2453"/>
              <xdr:cNvSpPr>
                <a:spLocks noChangeArrowheads="1"/>
              </xdr:cNvSpPr>
            </xdr:nvSpPr>
            <xdr:spPr bwMode="auto">
              <a:xfrm>
                <a:off x="24955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9" name="Rectangle 2456"/>
              <xdr:cNvSpPr>
                <a:spLocks noChangeArrowheads="1"/>
              </xdr:cNvSpPr>
            </xdr:nvSpPr>
            <xdr:spPr bwMode="auto">
              <a:xfrm>
                <a:off x="3067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0" name="Rectangle 2459"/>
              <xdr:cNvSpPr>
                <a:spLocks noChangeArrowheads="1"/>
              </xdr:cNvSpPr>
            </xdr:nvSpPr>
            <xdr:spPr bwMode="auto">
              <a:xfrm>
                <a:off x="3638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1" name="Rectangle 3346"/>
              <xdr:cNvSpPr>
                <a:spLocks noChangeArrowheads="1"/>
              </xdr:cNvSpPr>
            </xdr:nvSpPr>
            <xdr:spPr bwMode="auto">
              <a:xfrm>
                <a:off x="4210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03"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2" name="Rectangle 3347"/>
            <xdr:cNvSpPr>
              <a:spLocks noChangeArrowheads="1"/>
            </xdr:cNvSpPr>
          </xdr:nvSpPr>
          <xdr:spPr bwMode="auto">
            <a:xfrm>
              <a:off x="4400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47</xdr:row>
      <xdr:rowOff>188933</xdr:rowOff>
    </xdr:from>
    <xdr:to>
      <xdr:col>37</xdr:col>
      <xdr:colOff>68032</xdr:colOff>
      <xdr:row>50</xdr:row>
      <xdr:rowOff>93682</xdr:rowOff>
    </xdr:to>
    <xdr:grpSp>
      <xdr:nvGrpSpPr>
        <xdr:cNvPr id="7" name="グループ化 6"/>
        <xdr:cNvGrpSpPr>
          <a:grpSpLocks noChangeAspect="1"/>
        </xdr:cNvGrpSpPr>
      </xdr:nvGrpSpPr>
      <xdr:grpSpPr>
        <a:xfrm>
          <a:off x="545332" y="10153548"/>
          <a:ext cx="6219508" cy="468922"/>
          <a:chOff x="544285" y="10348233"/>
          <a:chExt cx="6218461" cy="462642"/>
        </a:xfrm>
      </xdr:grpSpPr>
      <xdr:sp macro="" textlink="">
        <xdr:nvSpPr>
          <xdr:cNvPr id="2" name="テキスト ボックス 1"/>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2040" name="テキスト ボックス 2039"/>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2046" name="テキスト ボックス 2045"/>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47" name="テキスト ボックス 2046"/>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2073" name="テキスト ボックス 2072"/>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2074" name="テキスト ボックス 2073"/>
          <xdr:cNvSpPr txBox="1"/>
        </xdr:nvSpPr>
        <xdr:spPr>
          <a:xfrm>
            <a:off x="6143623" y="10409466"/>
            <a:ext cx="591911" cy="30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6" name="グループ化 5"/>
          <xdr:cNvGrpSpPr/>
        </xdr:nvGrpSpPr>
        <xdr:grpSpPr>
          <a:xfrm>
            <a:off x="578304" y="10450283"/>
            <a:ext cx="6184442" cy="244931"/>
            <a:chOff x="578304" y="10450283"/>
            <a:chExt cx="6184442" cy="244931"/>
          </a:xfrm>
        </xdr:grpSpPr>
        <xdr:grpSp>
          <xdr:nvGrpSpPr>
            <xdr:cNvPr id="5" name="グループ化 4"/>
            <xdr:cNvGrpSpPr/>
          </xdr:nvGrpSpPr>
          <xdr:grpSpPr>
            <a:xfrm>
              <a:off x="2898317" y="10450283"/>
              <a:ext cx="1149808" cy="244931"/>
              <a:chOff x="2877905" y="10450283"/>
              <a:chExt cx="1149808" cy="244931"/>
            </a:xfrm>
          </xdr:grpSpPr>
          <xdr:grpSp>
            <xdr:nvGrpSpPr>
              <xdr:cNvPr id="2056" name="グループ化 2055"/>
              <xdr:cNvGrpSpPr/>
            </xdr:nvGrpSpPr>
            <xdr:grpSpPr>
              <a:xfrm>
                <a:off x="2905127" y="10470696"/>
                <a:ext cx="1097252" cy="204108"/>
                <a:chOff x="3095626" y="10722428"/>
                <a:chExt cx="1221211" cy="204108"/>
              </a:xfrm>
            </xdr:grpSpPr>
            <xdr:sp macro="" textlink="">
              <xdr:nvSpPr>
                <xdr:cNvPr id="2048"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1"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67"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72"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8"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9"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2101"/>
            <xdr:cNvGrpSpPr/>
          </xdr:nvGrpSpPr>
          <xdr:grpSpPr>
            <a:xfrm>
              <a:off x="4388302" y="10450285"/>
              <a:ext cx="197303" cy="244800"/>
              <a:chOff x="1442357" y="10450284"/>
              <a:chExt cx="197303" cy="244800"/>
            </a:xfrm>
          </xdr:grpSpPr>
          <xdr:sp macro="" textlink="">
            <xdr:nvSpPr>
              <xdr:cNvPr id="21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05" name="グループ化 2104"/>
            <xdr:cNvGrpSpPr/>
          </xdr:nvGrpSpPr>
          <xdr:grpSpPr>
            <a:xfrm>
              <a:off x="4585602" y="10450284"/>
              <a:ext cx="381003" cy="244929"/>
              <a:chOff x="2217960" y="10450286"/>
              <a:chExt cx="381003" cy="231190"/>
            </a:xfrm>
          </xdr:grpSpPr>
          <xdr:grpSp>
            <xdr:nvGrpSpPr>
              <xdr:cNvPr id="2106" name="グループ化 2105"/>
              <xdr:cNvGrpSpPr/>
            </xdr:nvGrpSpPr>
            <xdr:grpSpPr>
              <a:xfrm>
                <a:off x="2237300" y="10470313"/>
                <a:ext cx="335226" cy="193690"/>
                <a:chOff x="5196849" y="10728849"/>
                <a:chExt cx="356037" cy="193690"/>
              </a:xfrm>
            </xdr:grpSpPr>
            <xdr:sp macro="" textlink="">
              <xdr:nvSpPr>
                <xdr:cNvPr id="210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0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0" name="グループ化 2109"/>
            <xdr:cNvGrpSpPr/>
          </xdr:nvGrpSpPr>
          <xdr:grpSpPr>
            <a:xfrm>
              <a:off x="4966602" y="10450284"/>
              <a:ext cx="381003" cy="244929"/>
              <a:chOff x="2217960" y="10450286"/>
              <a:chExt cx="381003" cy="231190"/>
            </a:xfrm>
          </xdr:grpSpPr>
          <xdr:grpSp>
            <xdr:nvGrpSpPr>
              <xdr:cNvPr id="2111" name="グループ化 2110"/>
              <xdr:cNvGrpSpPr/>
            </xdr:nvGrpSpPr>
            <xdr:grpSpPr>
              <a:xfrm>
                <a:off x="2237300" y="10470313"/>
                <a:ext cx="335226" cy="193690"/>
                <a:chOff x="5196849" y="10728849"/>
                <a:chExt cx="356037" cy="193690"/>
              </a:xfrm>
            </xdr:grpSpPr>
            <xdr:sp macro="" textlink="">
              <xdr:nvSpPr>
                <xdr:cNvPr id="21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5" name="グループ化 2114"/>
            <xdr:cNvGrpSpPr/>
          </xdr:nvGrpSpPr>
          <xdr:grpSpPr>
            <a:xfrm>
              <a:off x="5347601" y="10450284"/>
              <a:ext cx="381003" cy="244929"/>
              <a:chOff x="2217960" y="10450286"/>
              <a:chExt cx="381003" cy="231190"/>
            </a:xfrm>
          </xdr:grpSpPr>
          <xdr:grpSp>
            <xdr:nvGrpSpPr>
              <xdr:cNvPr id="2116" name="グループ化 2115"/>
              <xdr:cNvGrpSpPr/>
            </xdr:nvGrpSpPr>
            <xdr:grpSpPr>
              <a:xfrm>
                <a:off x="2237300" y="10470313"/>
                <a:ext cx="335226" cy="193690"/>
                <a:chOff x="5196849" y="10728849"/>
                <a:chExt cx="356037" cy="193690"/>
              </a:xfrm>
            </xdr:grpSpPr>
            <xdr:sp macro="" textlink="">
              <xdr:nvSpPr>
                <xdr:cNvPr id="211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0" name="グループ化 2119"/>
            <xdr:cNvGrpSpPr/>
          </xdr:nvGrpSpPr>
          <xdr:grpSpPr>
            <a:xfrm>
              <a:off x="2020658" y="10450285"/>
              <a:ext cx="197303" cy="244800"/>
              <a:chOff x="1442357" y="10450284"/>
              <a:chExt cx="197303" cy="244800"/>
            </a:xfrm>
          </xdr:grpSpPr>
          <xdr:sp macro="" textlink="">
            <xdr:nvSpPr>
              <xdr:cNvPr id="212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3" name="グループ化 2122"/>
            <xdr:cNvGrpSpPr/>
          </xdr:nvGrpSpPr>
          <xdr:grpSpPr>
            <a:xfrm>
              <a:off x="2217959" y="10450284"/>
              <a:ext cx="381003" cy="244929"/>
              <a:chOff x="2217960" y="10450286"/>
              <a:chExt cx="381003" cy="231190"/>
            </a:xfrm>
          </xdr:grpSpPr>
          <xdr:grpSp>
            <xdr:nvGrpSpPr>
              <xdr:cNvPr id="2124" name="グループ化 2123"/>
              <xdr:cNvGrpSpPr/>
            </xdr:nvGrpSpPr>
            <xdr:grpSpPr>
              <a:xfrm>
                <a:off x="2237300" y="10470313"/>
                <a:ext cx="335226" cy="193690"/>
                <a:chOff x="5196849" y="10728849"/>
                <a:chExt cx="356037" cy="193690"/>
              </a:xfrm>
            </xdr:grpSpPr>
            <xdr:sp macro="" textlink="">
              <xdr:nvSpPr>
                <xdr:cNvPr id="2126"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7"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25"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8" name="グループ化 2127"/>
            <xdr:cNvGrpSpPr/>
          </xdr:nvGrpSpPr>
          <xdr:grpSpPr>
            <a:xfrm>
              <a:off x="1571622" y="10450285"/>
              <a:ext cx="197303" cy="244800"/>
              <a:chOff x="1442357" y="10450284"/>
              <a:chExt cx="197303" cy="244800"/>
            </a:xfrm>
          </xdr:grpSpPr>
          <xdr:sp macro="" textlink="">
            <xdr:nvSpPr>
              <xdr:cNvPr id="21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31" name="グループ化 2130"/>
            <xdr:cNvGrpSpPr/>
          </xdr:nvGrpSpPr>
          <xdr:grpSpPr>
            <a:xfrm>
              <a:off x="6565443" y="10450285"/>
              <a:ext cx="197303" cy="244800"/>
              <a:chOff x="1442357" y="10450284"/>
              <a:chExt cx="197303" cy="244800"/>
            </a:xfrm>
          </xdr:grpSpPr>
          <xdr:sp macro="" textlink="">
            <xdr:nvSpPr>
              <xdr:cNvPr id="2132"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34"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54427</xdr:colOff>
      <xdr:row>98</xdr:row>
      <xdr:rowOff>188407</xdr:rowOff>
    </xdr:from>
    <xdr:to>
      <xdr:col>37</xdr:col>
      <xdr:colOff>68031</xdr:colOff>
      <xdr:row>101</xdr:row>
      <xdr:rowOff>65941</xdr:rowOff>
    </xdr:to>
    <xdr:grpSp>
      <xdr:nvGrpSpPr>
        <xdr:cNvPr id="3676" name="グループ化 3675"/>
        <xdr:cNvGrpSpPr>
          <a:grpSpLocks noChangeAspect="1"/>
        </xdr:cNvGrpSpPr>
      </xdr:nvGrpSpPr>
      <xdr:grpSpPr>
        <a:xfrm>
          <a:off x="545331" y="21062811"/>
          <a:ext cx="6219508" cy="441707"/>
          <a:chOff x="544285" y="10348233"/>
          <a:chExt cx="6218461" cy="462642"/>
        </a:xfrm>
      </xdr:grpSpPr>
      <xdr:sp macro="" textlink="">
        <xdr:nvSpPr>
          <xdr:cNvPr id="3677" name="テキスト ボックス 3676"/>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678" name="テキスト ボックス 3677"/>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679" name="テキスト ボックス 3678"/>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680" name="テキスト ボックス 3679"/>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681" name="テキスト ボックス 3680"/>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682" name="テキスト ボックス 3681"/>
          <xdr:cNvSpPr txBox="1"/>
        </xdr:nvSpPr>
        <xdr:spPr>
          <a:xfrm>
            <a:off x="6143623" y="10394117"/>
            <a:ext cx="591911" cy="33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683" name="グループ化 3682"/>
          <xdr:cNvGrpSpPr/>
        </xdr:nvGrpSpPr>
        <xdr:grpSpPr>
          <a:xfrm>
            <a:off x="578304" y="10450283"/>
            <a:ext cx="6184442" cy="244931"/>
            <a:chOff x="578304" y="10450283"/>
            <a:chExt cx="6184442" cy="244931"/>
          </a:xfrm>
        </xdr:grpSpPr>
        <xdr:grpSp>
          <xdr:nvGrpSpPr>
            <xdr:cNvPr id="3684" name="グループ化 3683"/>
            <xdr:cNvGrpSpPr/>
          </xdr:nvGrpSpPr>
          <xdr:grpSpPr>
            <a:xfrm>
              <a:off x="2898317" y="10450283"/>
              <a:ext cx="1149808" cy="244931"/>
              <a:chOff x="2877905" y="10450283"/>
              <a:chExt cx="1149808" cy="244931"/>
            </a:xfrm>
          </xdr:grpSpPr>
          <xdr:grpSp>
            <xdr:nvGrpSpPr>
              <xdr:cNvPr id="3725" name="グループ化 3724"/>
              <xdr:cNvGrpSpPr/>
            </xdr:nvGrpSpPr>
            <xdr:grpSpPr>
              <a:xfrm>
                <a:off x="2905127" y="10470696"/>
                <a:ext cx="1097252" cy="204108"/>
                <a:chOff x="3095626" y="10722428"/>
                <a:chExt cx="1221211" cy="204108"/>
              </a:xfrm>
            </xdr:grpSpPr>
            <xdr:sp macro="" textlink="">
              <xdr:nvSpPr>
                <xdr:cNvPr id="372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6"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85"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8"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0" name="グループ化 3689"/>
            <xdr:cNvGrpSpPr/>
          </xdr:nvGrpSpPr>
          <xdr:grpSpPr>
            <a:xfrm>
              <a:off x="4388302" y="10450285"/>
              <a:ext cx="197303" cy="244800"/>
              <a:chOff x="1442357" y="10450284"/>
              <a:chExt cx="197303" cy="244800"/>
            </a:xfrm>
          </xdr:grpSpPr>
          <xdr:sp macro="" textlink="">
            <xdr:nvSpPr>
              <xdr:cNvPr id="37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1" name="グループ化 3690"/>
            <xdr:cNvGrpSpPr/>
          </xdr:nvGrpSpPr>
          <xdr:grpSpPr>
            <a:xfrm>
              <a:off x="4585602" y="10450284"/>
              <a:ext cx="381003" cy="244929"/>
              <a:chOff x="2217960" y="10450286"/>
              <a:chExt cx="381003" cy="231190"/>
            </a:xfrm>
          </xdr:grpSpPr>
          <xdr:grpSp>
            <xdr:nvGrpSpPr>
              <xdr:cNvPr id="3719" name="グループ化 3718"/>
              <xdr:cNvGrpSpPr/>
            </xdr:nvGrpSpPr>
            <xdr:grpSpPr>
              <a:xfrm>
                <a:off x="2237300" y="10470313"/>
                <a:ext cx="335226" cy="193690"/>
                <a:chOff x="5196849" y="10728849"/>
                <a:chExt cx="356037" cy="193690"/>
              </a:xfrm>
            </xdr:grpSpPr>
            <xdr:sp macro="" textlink="">
              <xdr:nvSpPr>
                <xdr:cNvPr id="37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2" name="グループ化 3691"/>
            <xdr:cNvGrpSpPr/>
          </xdr:nvGrpSpPr>
          <xdr:grpSpPr>
            <a:xfrm>
              <a:off x="4966602" y="10450284"/>
              <a:ext cx="381003" cy="244929"/>
              <a:chOff x="2217960" y="10450286"/>
              <a:chExt cx="381003" cy="231190"/>
            </a:xfrm>
          </xdr:grpSpPr>
          <xdr:grpSp>
            <xdr:nvGrpSpPr>
              <xdr:cNvPr id="3715" name="グループ化 3714"/>
              <xdr:cNvGrpSpPr/>
            </xdr:nvGrpSpPr>
            <xdr:grpSpPr>
              <a:xfrm>
                <a:off x="2237300" y="10470313"/>
                <a:ext cx="335226" cy="193690"/>
                <a:chOff x="5196849" y="10728849"/>
                <a:chExt cx="356037" cy="193690"/>
              </a:xfrm>
            </xdr:grpSpPr>
            <xdr:sp macro="" textlink="">
              <xdr:nvSpPr>
                <xdr:cNvPr id="371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3" name="グループ化 3692"/>
            <xdr:cNvGrpSpPr/>
          </xdr:nvGrpSpPr>
          <xdr:grpSpPr>
            <a:xfrm>
              <a:off x="5347601" y="10450284"/>
              <a:ext cx="381003" cy="244929"/>
              <a:chOff x="2217960" y="10450286"/>
              <a:chExt cx="381003" cy="231190"/>
            </a:xfrm>
          </xdr:grpSpPr>
          <xdr:grpSp>
            <xdr:nvGrpSpPr>
              <xdr:cNvPr id="3711" name="グループ化 3710"/>
              <xdr:cNvGrpSpPr/>
            </xdr:nvGrpSpPr>
            <xdr:grpSpPr>
              <a:xfrm>
                <a:off x="2237300" y="10470313"/>
                <a:ext cx="335226" cy="193690"/>
                <a:chOff x="5196849" y="10728849"/>
                <a:chExt cx="356037" cy="193690"/>
              </a:xfrm>
            </xdr:grpSpPr>
            <xdr:sp macro="" textlink="">
              <xdr:nvSpPr>
                <xdr:cNvPr id="37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4" name="グループ化 3693"/>
            <xdr:cNvGrpSpPr/>
          </xdr:nvGrpSpPr>
          <xdr:grpSpPr>
            <a:xfrm>
              <a:off x="2020658" y="10450285"/>
              <a:ext cx="197303" cy="244800"/>
              <a:chOff x="1442357" y="10450284"/>
              <a:chExt cx="197303" cy="244800"/>
            </a:xfrm>
          </xdr:grpSpPr>
          <xdr:sp macro="" textlink="">
            <xdr:nvSpPr>
              <xdr:cNvPr id="370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5" name="グループ化 3694"/>
            <xdr:cNvGrpSpPr/>
          </xdr:nvGrpSpPr>
          <xdr:grpSpPr>
            <a:xfrm>
              <a:off x="2217959" y="10450284"/>
              <a:ext cx="381003" cy="244929"/>
              <a:chOff x="2217960" y="10450286"/>
              <a:chExt cx="381003" cy="231190"/>
            </a:xfrm>
          </xdr:grpSpPr>
          <xdr:grpSp>
            <xdr:nvGrpSpPr>
              <xdr:cNvPr id="3705" name="グループ化 3704"/>
              <xdr:cNvGrpSpPr/>
            </xdr:nvGrpSpPr>
            <xdr:grpSpPr>
              <a:xfrm>
                <a:off x="2237300" y="10470313"/>
                <a:ext cx="335226" cy="193690"/>
                <a:chOff x="5196849" y="10728849"/>
                <a:chExt cx="356037" cy="193690"/>
              </a:xfrm>
            </xdr:grpSpPr>
            <xdr:sp macro="" textlink="">
              <xdr:nvSpPr>
                <xdr:cNvPr id="370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0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6" name="グループ化 3695"/>
            <xdr:cNvGrpSpPr/>
          </xdr:nvGrpSpPr>
          <xdr:grpSpPr>
            <a:xfrm>
              <a:off x="1571622" y="10450285"/>
              <a:ext cx="197303" cy="244800"/>
              <a:chOff x="1442357" y="10450284"/>
              <a:chExt cx="197303" cy="244800"/>
            </a:xfrm>
          </xdr:grpSpPr>
          <xdr:sp macro="" textlink="">
            <xdr:nvSpPr>
              <xdr:cNvPr id="37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7" name="グループ化 3696"/>
            <xdr:cNvGrpSpPr/>
          </xdr:nvGrpSpPr>
          <xdr:grpSpPr>
            <a:xfrm>
              <a:off x="6565443" y="10450285"/>
              <a:ext cx="197303" cy="244800"/>
              <a:chOff x="1442357" y="10450284"/>
              <a:chExt cx="197303" cy="244800"/>
            </a:xfrm>
          </xdr:grpSpPr>
          <xdr:sp macro="" textlink="">
            <xdr:nvSpPr>
              <xdr:cNvPr id="370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98"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53905</xdr:colOff>
      <xdr:row>149</xdr:row>
      <xdr:rowOff>181603</xdr:rowOff>
    </xdr:from>
    <xdr:to>
      <xdr:col>37</xdr:col>
      <xdr:colOff>67509</xdr:colOff>
      <xdr:row>152</xdr:row>
      <xdr:rowOff>86353</xdr:rowOff>
    </xdr:to>
    <xdr:grpSp>
      <xdr:nvGrpSpPr>
        <xdr:cNvPr id="3790" name="グループ化 3789"/>
        <xdr:cNvGrpSpPr>
          <a:grpSpLocks noChangeAspect="1"/>
        </xdr:cNvGrpSpPr>
      </xdr:nvGrpSpPr>
      <xdr:grpSpPr>
        <a:xfrm>
          <a:off x="544809" y="31965795"/>
          <a:ext cx="6219508" cy="468923"/>
          <a:chOff x="544285" y="10348233"/>
          <a:chExt cx="6218461" cy="462642"/>
        </a:xfrm>
      </xdr:grpSpPr>
      <xdr:sp macro="" textlink="">
        <xdr:nvSpPr>
          <xdr:cNvPr id="3791" name="テキスト ボックス 3790"/>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792" name="テキスト ボックス 3791"/>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793" name="テキスト ボックス 3792"/>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794" name="テキスト ボックス 3793"/>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795" name="テキスト ボックス 3794"/>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796" name="テキスト ボックス 3795"/>
          <xdr:cNvSpPr txBox="1"/>
        </xdr:nvSpPr>
        <xdr:spPr>
          <a:xfrm>
            <a:off x="6143623" y="10387778"/>
            <a:ext cx="591911" cy="366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797" name="グループ化 3796"/>
          <xdr:cNvGrpSpPr/>
        </xdr:nvGrpSpPr>
        <xdr:grpSpPr>
          <a:xfrm>
            <a:off x="578304" y="10450283"/>
            <a:ext cx="6184442" cy="244931"/>
            <a:chOff x="578304" y="10450283"/>
            <a:chExt cx="6184442" cy="244931"/>
          </a:xfrm>
        </xdr:grpSpPr>
        <xdr:grpSp>
          <xdr:nvGrpSpPr>
            <xdr:cNvPr id="3798" name="グループ化 3797"/>
            <xdr:cNvGrpSpPr/>
          </xdr:nvGrpSpPr>
          <xdr:grpSpPr>
            <a:xfrm>
              <a:off x="2898317" y="10450283"/>
              <a:ext cx="1149808" cy="244931"/>
              <a:chOff x="2877905" y="10450283"/>
              <a:chExt cx="1149808" cy="244931"/>
            </a:xfrm>
          </xdr:grpSpPr>
          <xdr:grpSp>
            <xdr:nvGrpSpPr>
              <xdr:cNvPr id="3839" name="グループ化 3838"/>
              <xdr:cNvGrpSpPr/>
            </xdr:nvGrpSpPr>
            <xdr:grpSpPr>
              <a:xfrm>
                <a:off x="2905127" y="10470696"/>
                <a:ext cx="1097252" cy="204108"/>
                <a:chOff x="3095626" y="10722428"/>
                <a:chExt cx="1221211" cy="204108"/>
              </a:xfrm>
            </xdr:grpSpPr>
            <xdr:sp macro="" textlink="">
              <xdr:nvSpPr>
                <xdr:cNvPr id="3841"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2"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3"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4"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5"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40"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99"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0"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1"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3"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04" name="グループ化 3803"/>
            <xdr:cNvGrpSpPr/>
          </xdr:nvGrpSpPr>
          <xdr:grpSpPr>
            <a:xfrm>
              <a:off x="4388302" y="10450285"/>
              <a:ext cx="197303" cy="244800"/>
              <a:chOff x="1442357" y="10450284"/>
              <a:chExt cx="197303" cy="244800"/>
            </a:xfrm>
          </xdr:grpSpPr>
          <xdr:sp macro="" textlink="">
            <xdr:nvSpPr>
              <xdr:cNvPr id="38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5" name="グループ化 3804"/>
            <xdr:cNvGrpSpPr/>
          </xdr:nvGrpSpPr>
          <xdr:grpSpPr>
            <a:xfrm>
              <a:off x="4585602" y="10450284"/>
              <a:ext cx="381003" cy="244929"/>
              <a:chOff x="2217960" y="10450286"/>
              <a:chExt cx="381003" cy="231190"/>
            </a:xfrm>
          </xdr:grpSpPr>
          <xdr:grpSp>
            <xdr:nvGrpSpPr>
              <xdr:cNvPr id="3833" name="グループ化 3832"/>
              <xdr:cNvGrpSpPr/>
            </xdr:nvGrpSpPr>
            <xdr:grpSpPr>
              <a:xfrm>
                <a:off x="2237300" y="10470313"/>
                <a:ext cx="335226" cy="193690"/>
                <a:chOff x="5196849" y="10728849"/>
                <a:chExt cx="356037" cy="193690"/>
              </a:xfrm>
            </xdr:grpSpPr>
            <xdr:sp macro="" textlink="">
              <xdr:nvSpPr>
                <xdr:cNvPr id="38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6" name="グループ化 3805"/>
            <xdr:cNvGrpSpPr/>
          </xdr:nvGrpSpPr>
          <xdr:grpSpPr>
            <a:xfrm>
              <a:off x="4966602" y="10450284"/>
              <a:ext cx="381003" cy="244929"/>
              <a:chOff x="2217960" y="10450286"/>
              <a:chExt cx="381003" cy="231190"/>
            </a:xfrm>
          </xdr:grpSpPr>
          <xdr:grpSp>
            <xdr:nvGrpSpPr>
              <xdr:cNvPr id="3829" name="グループ化 3828"/>
              <xdr:cNvGrpSpPr/>
            </xdr:nvGrpSpPr>
            <xdr:grpSpPr>
              <a:xfrm>
                <a:off x="2237300" y="10470313"/>
                <a:ext cx="335226" cy="193690"/>
                <a:chOff x="5196849" y="10728849"/>
                <a:chExt cx="356037" cy="193690"/>
              </a:xfrm>
            </xdr:grpSpPr>
            <xdr:sp macro="" textlink="">
              <xdr:nvSpPr>
                <xdr:cNvPr id="383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7" name="グループ化 3806"/>
            <xdr:cNvGrpSpPr/>
          </xdr:nvGrpSpPr>
          <xdr:grpSpPr>
            <a:xfrm>
              <a:off x="5347601" y="10450284"/>
              <a:ext cx="381003" cy="244929"/>
              <a:chOff x="2217960" y="10450286"/>
              <a:chExt cx="381003" cy="231190"/>
            </a:xfrm>
          </xdr:grpSpPr>
          <xdr:grpSp>
            <xdr:nvGrpSpPr>
              <xdr:cNvPr id="3825" name="グループ化 3824"/>
              <xdr:cNvGrpSpPr/>
            </xdr:nvGrpSpPr>
            <xdr:grpSpPr>
              <a:xfrm>
                <a:off x="2237300" y="10470313"/>
                <a:ext cx="335226" cy="193690"/>
                <a:chOff x="5196849" y="10728849"/>
                <a:chExt cx="356037" cy="193690"/>
              </a:xfrm>
            </xdr:grpSpPr>
            <xdr:sp macro="" textlink="">
              <xdr:nvSpPr>
                <xdr:cNvPr id="382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8" name="グループ化 3807"/>
            <xdr:cNvGrpSpPr/>
          </xdr:nvGrpSpPr>
          <xdr:grpSpPr>
            <a:xfrm>
              <a:off x="2020658" y="10450285"/>
              <a:ext cx="197303" cy="244800"/>
              <a:chOff x="1442357" y="10450284"/>
              <a:chExt cx="197303" cy="244800"/>
            </a:xfrm>
          </xdr:grpSpPr>
          <xdr:sp macro="" textlink="">
            <xdr:nvSpPr>
              <xdr:cNvPr id="38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9" name="グループ化 3808"/>
            <xdr:cNvGrpSpPr/>
          </xdr:nvGrpSpPr>
          <xdr:grpSpPr>
            <a:xfrm>
              <a:off x="2217959" y="10450284"/>
              <a:ext cx="381003" cy="244929"/>
              <a:chOff x="2217960" y="10450286"/>
              <a:chExt cx="381003" cy="231190"/>
            </a:xfrm>
          </xdr:grpSpPr>
          <xdr:grpSp>
            <xdr:nvGrpSpPr>
              <xdr:cNvPr id="3819" name="グループ化 3818"/>
              <xdr:cNvGrpSpPr/>
            </xdr:nvGrpSpPr>
            <xdr:grpSpPr>
              <a:xfrm>
                <a:off x="2237300" y="10470313"/>
                <a:ext cx="335226" cy="193690"/>
                <a:chOff x="5196849" y="10728849"/>
                <a:chExt cx="356037" cy="193690"/>
              </a:xfrm>
            </xdr:grpSpPr>
            <xdr:sp macro="" textlink="">
              <xdr:nvSpPr>
                <xdr:cNvPr id="38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0" name="グループ化 3809"/>
            <xdr:cNvGrpSpPr/>
          </xdr:nvGrpSpPr>
          <xdr:grpSpPr>
            <a:xfrm>
              <a:off x="1571622" y="10450285"/>
              <a:ext cx="197303" cy="244800"/>
              <a:chOff x="1442357" y="10450284"/>
              <a:chExt cx="197303" cy="244800"/>
            </a:xfrm>
          </xdr:grpSpPr>
          <xdr:sp macro="" textlink="">
            <xdr:nvSpPr>
              <xdr:cNvPr id="381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1" name="グループ化 3810"/>
            <xdr:cNvGrpSpPr/>
          </xdr:nvGrpSpPr>
          <xdr:grpSpPr>
            <a:xfrm>
              <a:off x="6565443" y="10450285"/>
              <a:ext cx="197303" cy="244800"/>
              <a:chOff x="1442357" y="10450284"/>
              <a:chExt cx="197303" cy="244800"/>
            </a:xfrm>
          </xdr:grpSpPr>
          <xdr:sp macro="" textlink="">
            <xdr:nvSpPr>
              <xdr:cNvPr id="3815"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12"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3"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4"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200</xdr:row>
      <xdr:rowOff>203583</xdr:rowOff>
    </xdr:from>
    <xdr:to>
      <xdr:col>37</xdr:col>
      <xdr:colOff>68032</xdr:colOff>
      <xdr:row>203</xdr:row>
      <xdr:rowOff>108332</xdr:rowOff>
    </xdr:to>
    <xdr:grpSp>
      <xdr:nvGrpSpPr>
        <xdr:cNvPr id="3904" name="グループ化 3903"/>
        <xdr:cNvGrpSpPr>
          <a:grpSpLocks noChangeAspect="1"/>
        </xdr:cNvGrpSpPr>
      </xdr:nvGrpSpPr>
      <xdr:grpSpPr>
        <a:xfrm>
          <a:off x="545332" y="42897564"/>
          <a:ext cx="6219508" cy="468922"/>
          <a:chOff x="544285" y="10348233"/>
          <a:chExt cx="6218461" cy="462642"/>
        </a:xfrm>
      </xdr:grpSpPr>
      <xdr:sp macro="" textlink="">
        <xdr:nvSpPr>
          <xdr:cNvPr id="3905" name="テキスト ボックス 3904"/>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906" name="テキスト ボックス 3905"/>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907" name="テキスト ボックス 3906"/>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908" name="テキスト ボックス 3907"/>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909" name="テキスト ボックス 3908"/>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910" name="テキスト ボックス 3909"/>
          <xdr:cNvSpPr txBox="1"/>
        </xdr:nvSpPr>
        <xdr:spPr>
          <a:xfrm>
            <a:off x="6143623" y="10387779"/>
            <a:ext cx="591911" cy="366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911" name="グループ化 3910"/>
          <xdr:cNvGrpSpPr/>
        </xdr:nvGrpSpPr>
        <xdr:grpSpPr>
          <a:xfrm>
            <a:off x="578304" y="10450283"/>
            <a:ext cx="6184442" cy="244931"/>
            <a:chOff x="578304" y="10450283"/>
            <a:chExt cx="6184442" cy="244931"/>
          </a:xfrm>
        </xdr:grpSpPr>
        <xdr:grpSp>
          <xdr:nvGrpSpPr>
            <xdr:cNvPr id="3912" name="グループ化 3911"/>
            <xdr:cNvGrpSpPr/>
          </xdr:nvGrpSpPr>
          <xdr:grpSpPr>
            <a:xfrm>
              <a:off x="2898317" y="10450283"/>
              <a:ext cx="1149808" cy="244931"/>
              <a:chOff x="2877905" y="10450283"/>
              <a:chExt cx="1149808" cy="244931"/>
            </a:xfrm>
          </xdr:grpSpPr>
          <xdr:grpSp>
            <xdr:nvGrpSpPr>
              <xdr:cNvPr id="3953" name="グループ化 3952"/>
              <xdr:cNvGrpSpPr/>
            </xdr:nvGrpSpPr>
            <xdr:grpSpPr>
              <a:xfrm>
                <a:off x="2905127" y="10470696"/>
                <a:ext cx="1097252" cy="204108"/>
                <a:chOff x="3095626" y="10722428"/>
                <a:chExt cx="1221211" cy="204108"/>
              </a:xfrm>
            </xdr:grpSpPr>
            <xdr:sp macro="" textlink="">
              <xdr:nvSpPr>
                <xdr:cNvPr id="395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54"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13"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5"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8" name="グループ化 3917"/>
            <xdr:cNvGrpSpPr/>
          </xdr:nvGrpSpPr>
          <xdr:grpSpPr>
            <a:xfrm>
              <a:off x="4388302" y="10450285"/>
              <a:ext cx="197303" cy="244800"/>
              <a:chOff x="1442357" y="10450284"/>
              <a:chExt cx="197303" cy="244800"/>
            </a:xfrm>
          </xdr:grpSpPr>
          <xdr:sp macro="" textlink="">
            <xdr:nvSpPr>
              <xdr:cNvPr id="395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19" name="グループ化 3918"/>
            <xdr:cNvGrpSpPr/>
          </xdr:nvGrpSpPr>
          <xdr:grpSpPr>
            <a:xfrm>
              <a:off x="4585602" y="10450284"/>
              <a:ext cx="381003" cy="244929"/>
              <a:chOff x="2217960" y="10450286"/>
              <a:chExt cx="381003" cy="231190"/>
            </a:xfrm>
          </xdr:grpSpPr>
          <xdr:grpSp>
            <xdr:nvGrpSpPr>
              <xdr:cNvPr id="3947" name="グループ化 3946"/>
              <xdr:cNvGrpSpPr/>
            </xdr:nvGrpSpPr>
            <xdr:grpSpPr>
              <a:xfrm>
                <a:off x="2237300" y="10470313"/>
                <a:ext cx="335226" cy="193690"/>
                <a:chOff x="5196849" y="10728849"/>
                <a:chExt cx="356037" cy="193690"/>
              </a:xfrm>
            </xdr:grpSpPr>
            <xdr:sp macro="" textlink="">
              <xdr:nvSpPr>
                <xdr:cNvPr id="39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8"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0" name="グループ化 3919"/>
            <xdr:cNvGrpSpPr/>
          </xdr:nvGrpSpPr>
          <xdr:grpSpPr>
            <a:xfrm>
              <a:off x="4966602" y="10450284"/>
              <a:ext cx="381003" cy="244929"/>
              <a:chOff x="2217960" y="10450286"/>
              <a:chExt cx="381003" cy="231190"/>
            </a:xfrm>
          </xdr:grpSpPr>
          <xdr:grpSp>
            <xdr:nvGrpSpPr>
              <xdr:cNvPr id="3943" name="グループ化 3942"/>
              <xdr:cNvGrpSpPr/>
            </xdr:nvGrpSpPr>
            <xdr:grpSpPr>
              <a:xfrm>
                <a:off x="2237300" y="10470313"/>
                <a:ext cx="335226" cy="193690"/>
                <a:chOff x="5196849" y="10728849"/>
                <a:chExt cx="356037" cy="193690"/>
              </a:xfrm>
            </xdr:grpSpPr>
            <xdr:sp macro="" textlink="">
              <xdr:nvSpPr>
                <xdr:cNvPr id="39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1" name="グループ化 3920"/>
            <xdr:cNvGrpSpPr/>
          </xdr:nvGrpSpPr>
          <xdr:grpSpPr>
            <a:xfrm>
              <a:off x="5347601" y="10450284"/>
              <a:ext cx="381003" cy="244929"/>
              <a:chOff x="2217960" y="10450286"/>
              <a:chExt cx="381003" cy="231190"/>
            </a:xfrm>
          </xdr:grpSpPr>
          <xdr:grpSp>
            <xdr:nvGrpSpPr>
              <xdr:cNvPr id="3939" name="グループ化 3938"/>
              <xdr:cNvGrpSpPr/>
            </xdr:nvGrpSpPr>
            <xdr:grpSpPr>
              <a:xfrm>
                <a:off x="2237300" y="10470313"/>
                <a:ext cx="335226" cy="193690"/>
                <a:chOff x="5196849" y="10728849"/>
                <a:chExt cx="356037" cy="193690"/>
              </a:xfrm>
            </xdr:grpSpPr>
            <xdr:sp macro="" textlink="">
              <xdr:nvSpPr>
                <xdr:cNvPr id="3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2" name="グループ化 3921"/>
            <xdr:cNvGrpSpPr/>
          </xdr:nvGrpSpPr>
          <xdr:grpSpPr>
            <a:xfrm>
              <a:off x="2020658" y="10450285"/>
              <a:ext cx="197303" cy="244800"/>
              <a:chOff x="1442357" y="10450284"/>
              <a:chExt cx="197303" cy="244800"/>
            </a:xfrm>
          </xdr:grpSpPr>
          <xdr:sp macro="" textlink="">
            <xdr:nvSpPr>
              <xdr:cNvPr id="39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3" name="グループ化 3922"/>
            <xdr:cNvGrpSpPr/>
          </xdr:nvGrpSpPr>
          <xdr:grpSpPr>
            <a:xfrm>
              <a:off x="2217959" y="10450284"/>
              <a:ext cx="381003" cy="244929"/>
              <a:chOff x="2217960" y="10450286"/>
              <a:chExt cx="381003" cy="231190"/>
            </a:xfrm>
          </xdr:grpSpPr>
          <xdr:grpSp>
            <xdr:nvGrpSpPr>
              <xdr:cNvPr id="3933" name="グループ化 3932"/>
              <xdr:cNvGrpSpPr/>
            </xdr:nvGrpSpPr>
            <xdr:grpSpPr>
              <a:xfrm>
                <a:off x="2237300" y="10470313"/>
                <a:ext cx="335226" cy="193690"/>
                <a:chOff x="5196849" y="10728849"/>
                <a:chExt cx="356037" cy="193690"/>
              </a:xfrm>
            </xdr:grpSpPr>
            <xdr:sp macro="" textlink="">
              <xdr:nvSpPr>
                <xdr:cNvPr id="39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4" name="グループ化 3923"/>
            <xdr:cNvGrpSpPr/>
          </xdr:nvGrpSpPr>
          <xdr:grpSpPr>
            <a:xfrm>
              <a:off x="1571622" y="10450285"/>
              <a:ext cx="197303" cy="244800"/>
              <a:chOff x="1442357" y="10450284"/>
              <a:chExt cx="197303" cy="244800"/>
            </a:xfrm>
          </xdr:grpSpPr>
          <xdr:sp macro="" textlink="">
            <xdr:nvSpPr>
              <xdr:cNvPr id="393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5" name="グループ化 3924"/>
            <xdr:cNvGrpSpPr/>
          </xdr:nvGrpSpPr>
          <xdr:grpSpPr>
            <a:xfrm>
              <a:off x="6565443" y="10450285"/>
              <a:ext cx="197303" cy="244800"/>
              <a:chOff x="1442357" y="10450284"/>
              <a:chExt cx="197303" cy="244800"/>
            </a:xfrm>
          </xdr:grpSpPr>
          <xdr:sp macro="" textlink="">
            <xdr:nvSpPr>
              <xdr:cNvPr id="39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26"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7"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8"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48</xdr:col>
      <xdr:colOff>598715</xdr:colOff>
      <xdr:row>7</xdr:row>
      <xdr:rowOff>197304</xdr:rowOff>
    </xdr:from>
    <xdr:to>
      <xdr:col>49</xdr:col>
      <xdr:colOff>124769</xdr:colOff>
      <xdr:row>8</xdr:row>
      <xdr:rowOff>224937</xdr:rowOff>
    </xdr:to>
    <xdr:sp macro="" textlink="">
      <xdr:nvSpPr>
        <xdr:cNvPr id="3961" name="下矢印 1"/>
        <xdr:cNvSpPr>
          <a:spLocks noChangeArrowheads="1"/>
        </xdr:cNvSpPr>
      </xdr:nvSpPr>
      <xdr:spPr bwMode="auto">
        <a:xfrm>
          <a:off x="10810876" y="796018"/>
          <a:ext cx="213214" cy="272562"/>
        </a:xfrm>
        <a:prstGeom prst="downArrow">
          <a:avLst>
            <a:gd name="adj1" fmla="val 50000"/>
            <a:gd name="adj2" fmla="val 51451"/>
          </a:avLst>
        </a:prstGeom>
        <a:solidFill>
          <a:srgbClr val="CCECFF"/>
        </a:solidFill>
        <a:ln w="9525" algn="ctr">
          <a:solidFill>
            <a:srgbClr val="000000"/>
          </a:solidFill>
          <a:round/>
          <a:headEnd/>
          <a:tailEnd/>
        </a:ln>
      </xdr:spPr>
    </xdr:sp>
    <xdr:clientData/>
  </xdr:twoCellAnchor>
  <xdr:twoCellAnchor>
    <xdr:from>
      <xdr:col>46</xdr:col>
      <xdr:colOff>146538</xdr:colOff>
      <xdr:row>1</xdr:row>
      <xdr:rowOff>21981</xdr:rowOff>
    </xdr:from>
    <xdr:to>
      <xdr:col>51</xdr:col>
      <xdr:colOff>585107</xdr:colOff>
      <xdr:row>7</xdr:row>
      <xdr:rowOff>71387</xdr:rowOff>
    </xdr:to>
    <xdr:sp macro="" textlink="">
      <xdr:nvSpPr>
        <xdr:cNvPr id="3" name="テキスト ボックス 2"/>
        <xdr:cNvSpPr txBox="1"/>
      </xdr:nvSpPr>
      <xdr:spPr>
        <a:xfrm>
          <a:off x="9012115" y="51289"/>
          <a:ext cx="3882223" cy="452386"/>
        </a:xfrm>
        <a:prstGeom prst="rect">
          <a:avLst/>
        </a:prstGeom>
        <a:solidFill>
          <a:srgbClr val="FFFF00"/>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相続人等ごとに取得財産・債務等の金額を入力してください</a:t>
          </a:r>
          <a:endParaRPr kumimoji="1" lang="en-US" altLang="ja-JP" sz="1100"/>
        </a:p>
        <a:p>
          <a:pPr algn="ctr"/>
          <a:r>
            <a:rPr kumimoji="1" lang="ja-JP" altLang="en-US" sz="900">
              <a:latin typeface="+mj-ea"/>
              <a:ea typeface="+mj-ea"/>
            </a:rPr>
            <a:t>（入力結果はすぐに左の申告書</a:t>
          </a:r>
          <a:r>
            <a:rPr kumimoji="1" lang="en-US" altLang="ja-JP" sz="900">
              <a:latin typeface="+mj-ea"/>
              <a:ea typeface="+mj-ea"/>
            </a:rPr>
            <a:t>15</a:t>
          </a:r>
          <a:r>
            <a:rPr kumimoji="1" lang="ja-JP" altLang="en-US" sz="900">
              <a:latin typeface="+mj-ea"/>
              <a:ea typeface="+mj-ea"/>
            </a:rPr>
            <a:t>表上の該当欄に表示されます）</a:t>
          </a:r>
        </a:p>
      </xdr:txBody>
    </xdr:sp>
    <xdr:clientData/>
  </xdr:twoCellAnchor>
  <xdr:twoCellAnchor editAs="absolute">
    <xdr:from>
      <xdr:col>31</xdr:col>
      <xdr:colOff>22504</xdr:colOff>
      <xdr:row>60</xdr:row>
      <xdr:rowOff>21982</xdr:rowOff>
    </xdr:from>
    <xdr:to>
      <xdr:col>38</xdr:col>
      <xdr:colOff>175105</xdr:colOff>
      <xdr:row>60</xdr:row>
      <xdr:rowOff>223582</xdr:rowOff>
    </xdr:to>
    <xdr:grpSp>
      <xdr:nvGrpSpPr>
        <xdr:cNvPr id="2041" name="グループ化 2040"/>
        <xdr:cNvGrpSpPr>
          <a:grpSpLocks noChangeAspect="1"/>
        </xdr:cNvGrpSpPr>
      </xdr:nvGrpSpPr>
      <xdr:grpSpPr>
        <a:xfrm>
          <a:off x="5576312" y="11708424"/>
          <a:ext cx="1486101" cy="201600"/>
          <a:chOff x="5544336" y="2651613"/>
          <a:chExt cx="1476574" cy="191520"/>
        </a:xfrm>
      </xdr:grpSpPr>
      <xdr:sp macro="" textlink="">
        <xdr:nvSpPr>
          <xdr:cNvPr id="204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60</xdr:row>
      <xdr:rowOff>21982</xdr:rowOff>
    </xdr:from>
    <xdr:to>
      <xdr:col>25</xdr:col>
      <xdr:colOff>174582</xdr:colOff>
      <xdr:row>60</xdr:row>
      <xdr:rowOff>223582</xdr:rowOff>
    </xdr:to>
    <xdr:grpSp>
      <xdr:nvGrpSpPr>
        <xdr:cNvPr id="2060" name="グループ化 2059"/>
        <xdr:cNvGrpSpPr>
          <a:grpSpLocks noChangeAspect="1"/>
        </xdr:cNvGrpSpPr>
      </xdr:nvGrpSpPr>
      <xdr:grpSpPr>
        <a:xfrm>
          <a:off x="3172558" y="11708424"/>
          <a:ext cx="1486101" cy="201600"/>
          <a:chOff x="5544336" y="2651613"/>
          <a:chExt cx="1476574" cy="191520"/>
        </a:xfrm>
      </xdr:grpSpPr>
      <xdr:sp macro="" textlink="">
        <xdr:nvSpPr>
          <xdr:cNvPr id="20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111</xdr:row>
      <xdr:rowOff>21980</xdr:rowOff>
    </xdr:from>
    <xdr:to>
      <xdr:col>38</xdr:col>
      <xdr:colOff>175105</xdr:colOff>
      <xdr:row>111</xdr:row>
      <xdr:rowOff>223580</xdr:rowOff>
    </xdr:to>
    <xdr:grpSp>
      <xdr:nvGrpSpPr>
        <xdr:cNvPr id="2070" name="グループ化 2069"/>
        <xdr:cNvGrpSpPr>
          <a:grpSpLocks noChangeAspect="1"/>
        </xdr:cNvGrpSpPr>
      </xdr:nvGrpSpPr>
      <xdr:grpSpPr>
        <a:xfrm>
          <a:off x="5576312" y="22618211"/>
          <a:ext cx="1486101" cy="201600"/>
          <a:chOff x="5544336" y="2651613"/>
          <a:chExt cx="1476574" cy="191520"/>
        </a:xfrm>
      </xdr:grpSpPr>
      <xdr:sp macro="" textlink="">
        <xdr:nvSpPr>
          <xdr:cNvPr id="207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111</xdr:row>
      <xdr:rowOff>21981</xdr:rowOff>
    </xdr:from>
    <xdr:to>
      <xdr:col>25</xdr:col>
      <xdr:colOff>174582</xdr:colOff>
      <xdr:row>111</xdr:row>
      <xdr:rowOff>223581</xdr:rowOff>
    </xdr:to>
    <xdr:grpSp>
      <xdr:nvGrpSpPr>
        <xdr:cNvPr id="2083" name="グループ化 2082"/>
        <xdr:cNvGrpSpPr>
          <a:grpSpLocks noChangeAspect="1"/>
        </xdr:cNvGrpSpPr>
      </xdr:nvGrpSpPr>
      <xdr:grpSpPr>
        <a:xfrm>
          <a:off x="3172558" y="22618212"/>
          <a:ext cx="1486101" cy="201600"/>
          <a:chOff x="5544336" y="2651613"/>
          <a:chExt cx="1476574" cy="191520"/>
        </a:xfrm>
      </xdr:grpSpPr>
      <xdr:sp macro="" textlink="">
        <xdr:nvSpPr>
          <xdr:cNvPr id="208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162</xdr:row>
      <xdr:rowOff>21983</xdr:rowOff>
    </xdr:from>
    <xdr:to>
      <xdr:col>38</xdr:col>
      <xdr:colOff>175105</xdr:colOff>
      <xdr:row>162</xdr:row>
      <xdr:rowOff>223583</xdr:rowOff>
    </xdr:to>
    <xdr:grpSp>
      <xdr:nvGrpSpPr>
        <xdr:cNvPr id="2092" name="グループ化 2091"/>
        <xdr:cNvGrpSpPr>
          <a:grpSpLocks noChangeAspect="1"/>
        </xdr:cNvGrpSpPr>
      </xdr:nvGrpSpPr>
      <xdr:grpSpPr>
        <a:xfrm>
          <a:off x="5576312" y="33528002"/>
          <a:ext cx="1486101" cy="201600"/>
          <a:chOff x="5544336" y="2651613"/>
          <a:chExt cx="1476574" cy="191520"/>
        </a:xfrm>
      </xdr:grpSpPr>
      <xdr:sp macro="" textlink="">
        <xdr:nvSpPr>
          <xdr:cNvPr id="209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162</xdr:row>
      <xdr:rowOff>21982</xdr:rowOff>
    </xdr:from>
    <xdr:to>
      <xdr:col>25</xdr:col>
      <xdr:colOff>174582</xdr:colOff>
      <xdr:row>162</xdr:row>
      <xdr:rowOff>223582</xdr:rowOff>
    </xdr:to>
    <xdr:grpSp>
      <xdr:nvGrpSpPr>
        <xdr:cNvPr id="2101" name="グループ化 2100"/>
        <xdr:cNvGrpSpPr>
          <a:grpSpLocks noChangeAspect="1"/>
        </xdr:cNvGrpSpPr>
      </xdr:nvGrpSpPr>
      <xdr:grpSpPr>
        <a:xfrm>
          <a:off x="3172558" y="33528001"/>
          <a:ext cx="1486101" cy="201600"/>
          <a:chOff x="5544336" y="2651613"/>
          <a:chExt cx="1476574" cy="191520"/>
        </a:xfrm>
      </xdr:grpSpPr>
      <xdr:sp macro="" textlink="">
        <xdr:nvSpPr>
          <xdr:cNvPr id="213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21981</xdr:colOff>
      <xdr:row>61</xdr:row>
      <xdr:rowOff>29308</xdr:rowOff>
    </xdr:from>
    <xdr:to>
      <xdr:col>25</xdr:col>
      <xdr:colOff>173307</xdr:colOff>
      <xdr:row>98</xdr:row>
      <xdr:rowOff>224593</xdr:rowOff>
    </xdr:to>
    <xdr:grpSp>
      <xdr:nvGrpSpPr>
        <xdr:cNvPr id="8" name="グループ化 7"/>
        <xdr:cNvGrpSpPr/>
      </xdr:nvGrpSpPr>
      <xdr:grpSpPr>
        <a:xfrm>
          <a:off x="2410558" y="11957539"/>
          <a:ext cx="2246826" cy="9141458"/>
          <a:chOff x="2403231" y="11957539"/>
          <a:chExt cx="2246826" cy="9141458"/>
        </a:xfrm>
      </xdr:grpSpPr>
      <xdr:grpSp>
        <xdr:nvGrpSpPr>
          <xdr:cNvPr id="2146" name="グループ化 2145"/>
          <xdr:cNvGrpSpPr/>
        </xdr:nvGrpSpPr>
        <xdr:grpSpPr>
          <a:xfrm>
            <a:off x="2410558" y="11957539"/>
            <a:ext cx="2239499" cy="202088"/>
            <a:chOff x="2305050" y="2893398"/>
            <a:chExt cx="2239499" cy="185803"/>
          </a:xfrm>
        </xdr:grpSpPr>
        <xdr:sp macro="" textlink="">
          <xdr:nvSpPr>
            <xdr:cNvPr id="28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8" name="グループ化 2887"/>
            <xdr:cNvGrpSpPr/>
          </xdr:nvGrpSpPr>
          <xdr:grpSpPr>
            <a:xfrm>
              <a:off x="2305050" y="2893398"/>
              <a:ext cx="2048999" cy="185803"/>
              <a:chOff x="2305050" y="2893398"/>
              <a:chExt cx="2048999" cy="185803"/>
            </a:xfrm>
          </xdr:grpSpPr>
          <xdr:sp macro="" textlink="">
            <xdr:nvSpPr>
              <xdr:cNvPr id="28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4" name="グループ化 845"/>
              <xdr:cNvGrpSpPr>
                <a:grpSpLocks/>
              </xdr:cNvGrpSpPr>
            </xdr:nvGrpSpPr>
            <xdr:grpSpPr bwMode="auto">
              <a:xfrm>
                <a:off x="2686045" y="2893398"/>
                <a:ext cx="324588" cy="185803"/>
                <a:chOff x="2482886" y="3553541"/>
                <a:chExt cx="295640" cy="182063"/>
              </a:xfrm>
            </xdr:grpSpPr>
            <xdr:sp macro="" textlink="">
              <xdr:nvSpPr>
                <xdr:cNvPr id="29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49"/>
              <xdr:cNvGrpSpPr>
                <a:grpSpLocks/>
              </xdr:cNvGrpSpPr>
            </xdr:nvGrpSpPr>
            <xdr:grpSpPr bwMode="auto">
              <a:xfrm>
                <a:off x="3257549" y="2893398"/>
                <a:ext cx="331391" cy="185803"/>
                <a:chOff x="2482887" y="3553541"/>
                <a:chExt cx="301836" cy="182063"/>
              </a:xfrm>
            </xdr:grpSpPr>
            <xdr:sp macro="" textlink="">
              <xdr:nvSpPr>
                <xdr:cNvPr id="2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6" name="グループ化 853"/>
              <xdr:cNvGrpSpPr>
                <a:grpSpLocks/>
              </xdr:cNvGrpSpPr>
            </xdr:nvGrpSpPr>
            <xdr:grpSpPr bwMode="auto">
              <a:xfrm>
                <a:off x="3829049" y="2893398"/>
                <a:ext cx="331391" cy="185803"/>
                <a:chOff x="2482887" y="3553541"/>
                <a:chExt cx="301836" cy="182063"/>
              </a:xfrm>
            </xdr:grpSpPr>
            <xdr:sp macro="" textlink="">
              <xdr:nvSpPr>
                <xdr:cNvPr id="28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7" name="グループ化 2146"/>
          <xdr:cNvGrpSpPr/>
        </xdr:nvGrpSpPr>
        <xdr:grpSpPr>
          <a:xfrm>
            <a:off x="2410558" y="12192524"/>
            <a:ext cx="2239499" cy="202088"/>
            <a:chOff x="2305050" y="2893398"/>
            <a:chExt cx="2239499" cy="185803"/>
          </a:xfrm>
        </xdr:grpSpPr>
        <xdr:sp macro="" textlink="">
          <xdr:nvSpPr>
            <xdr:cNvPr id="28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69" name="グループ化 2868"/>
            <xdr:cNvGrpSpPr/>
          </xdr:nvGrpSpPr>
          <xdr:grpSpPr>
            <a:xfrm>
              <a:off x="2305050" y="2893398"/>
              <a:ext cx="2048999" cy="185803"/>
              <a:chOff x="2305050" y="2893398"/>
              <a:chExt cx="2048999" cy="185803"/>
            </a:xfrm>
          </xdr:grpSpPr>
          <xdr:sp macro="" textlink="">
            <xdr:nvSpPr>
              <xdr:cNvPr id="28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75" name="グループ化 845"/>
              <xdr:cNvGrpSpPr>
                <a:grpSpLocks/>
              </xdr:cNvGrpSpPr>
            </xdr:nvGrpSpPr>
            <xdr:grpSpPr bwMode="auto">
              <a:xfrm>
                <a:off x="2686045" y="2893398"/>
                <a:ext cx="324588" cy="185803"/>
                <a:chOff x="2482886" y="3553541"/>
                <a:chExt cx="295640" cy="182063"/>
              </a:xfrm>
            </xdr:grpSpPr>
            <xdr:sp macro="" textlink="">
              <xdr:nvSpPr>
                <xdr:cNvPr id="28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6" name="グループ化 849"/>
              <xdr:cNvGrpSpPr>
                <a:grpSpLocks/>
              </xdr:cNvGrpSpPr>
            </xdr:nvGrpSpPr>
            <xdr:grpSpPr bwMode="auto">
              <a:xfrm>
                <a:off x="3257549" y="2893398"/>
                <a:ext cx="331391" cy="185803"/>
                <a:chOff x="2482887" y="3553541"/>
                <a:chExt cx="301836" cy="182063"/>
              </a:xfrm>
            </xdr:grpSpPr>
            <xdr:sp macro="" textlink="">
              <xdr:nvSpPr>
                <xdr:cNvPr id="28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7" name="グループ化 853"/>
              <xdr:cNvGrpSpPr>
                <a:grpSpLocks/>
              </xdr:cNvGrpSpPr>
            </xdr:nvGrpSpPr>
            <xdr:grpSpPr bwMode="auto">
              <a:xfrm>
                <a:off x="3829049" y="2893398"/>
                <a:ext cx="331391" cy="185803"/>
                <a:chOff x="2482887" y="3553541"/>
                <a:chExt cx="301836" cy="182063"/>
              </a:xfrm>
            </xdr:grpSpPr>
            <xdr:sp macro="" textlink="">
              <xdr:nvSpPr>
                <xdr:cNvPr id="28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8" name="グループ化 2147"/>
          <xdr:cNvGrpSpPr/>
        </xdr:nvGrpSpPr>
        <xdr:grpSpPr>
          <a:xfrm>
            <a:off x="2410558" y="12434313"/>
            <a:ext cx="2239499" cy="202088"/>
            <a:chOff x="2305050" y="2893398"/>
            <a:chExt cx="2239499" cy="185803"/>
          </a:xfrm>
        </xdr:grpSpPr>
        <xdr:sp macro="" textlink="">
          <xdr:nvSpPr>
            <xdr:cNvPr id="28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0" name="グループ化 2849"/>
            <xdr:cNvGrpSpPr/>
          </xdr:nvGrpSpPr>
          <xdr:grpSpPr>
            <a:xfrm>
              <a:off x="2305050" y="2893398"/>
              <a:ext cx="2048999" cy="185803"/>
              <a:chOff x="2305050" y="2893398"/>
              <a:chExt cx="2048999" cy="185803"/>
            </a:xfrm>
          </xdr:grpSpPr>
          <xdr:sp macro="" textlink="">
            <xdr:nvSpPr>
              <xdr:cNvPr id="28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6" name="グループ化 845"/>
              <xdr:cNvGrpSpPr>
                <a:grpSpLocks/>
              </xdr:cNvGrpSpPr>
            </xdr:nvGrpSpPr>
            <xdr:grpSpPr bwMode="auto">
              <a:xfrm>
                <a:off x="2686045" y="2893398"/>
                <a:ext cx="324588" cy="185803"/>
                <a:chOff x="2482886" y="3553541"/>
                <a:chExt cx="295640" cy="182063"/>
              </a:xfrm>
            </xdr:grpSpPr>
            <xdr:sp macro="" textlink="">
              <xdr:nvSpPr>
                <xdr:cNvPr id="28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7" name="グループ化 849"/>
              <xdr:cNvGrpSpPr>
                <a:grpSpLocks/>
              </xdr:cNvGrpSpPr>
            </xdr:nvGrpSpPr>
            <xdr:grpSpPr bwMode="auto">
              <a:xfrm>
                <a:off x="3257549" y="2893398"/>
                <a:ext cx="331391" cy="185803"/>
                <a:chOff x="2482887" y="3553541"/>
                <a:chExt cx="301836" cy="182063"/>
              </a:xfrm>
            </xdr:grpSpPr>
            <xdr:sp macro="" textlink="">
              <xdr:nvSpPr>
                <xdr:cNvPr id="28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8" name="グループ化 853"/>
              <xdr:cNvGrpSpPr>
                <a:grpSpLocks/>
              </xdr:cNvGrpSpPr>
            </xdr:nvGrpSpPr>
            <xdr:grpSpPr bwMode="auto">
              <a:xfrm>
                <a:off x="3829049" y="2893398"/>
                <a:ext cx="331391" cy="185803"/>
                <a:chOff x="2482887" y="3553541"/>
                <a:chExt cx="301836" cy="182063"/>
              </a:xfrm>
            </xdr:grpSpPr>
            <xdr:sp macro="" textlink="">
              <xdr:nvSpPr>
                <xdr:cNvPr id="28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9" name="グループ化 2148"/>
          <xdr:cNvGrpSpPr/>
        </xdr:nvGrpSpPr>
        <xdr:grpSpPr>
          <a:xfrm>
            <a:off x="2410558" y="12676101"/>
            <a:ext cx="2239499" cy="202088"/>
            <a:chOff x="2305050" y="2893398"/>
            <a:chExt cx="2239499" cy="185803"/>
          </a:xfrm>
        </xdr:grpSpPr>
        <xdr:sp macro="" textlink="">
          <xdr:nvSpPr>
            <xdr:cNvPr id="2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1" name="グループ化 2830"/>
            <xdr:cNvGrpSpPr/>
          </xdr:nvGrpSpPr>
          <xdr:grpSpPr>
            <a:xfrm>
              <a:off x="2305050" y="2893398"/>
              <a:ext cx="2048999" cy="185803"/>
              <a:chOff x="2305050" y="2893398"/>
              <a:chExt cx="2048999" cy="185803"/>
            </a:xfrm>
          </xdr:grpSpPr>
          <xdr:sp macro="" textlink="">
            <xdr:nvSpPr>
              <xdr:cNvPr id="2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7" name="グループ化 845"/>
              <xdr:cNvGrpSpPr>
                <a:grpSpLocks/>
              </xdr:cNvGrpSpPr>
            </xdr:nvGrpSpPr>
            <xdr:grpSpPr bwMode="auto">
              <a:xfrm>
                <a:off x="2686045" y="2893398"/>
                <a:ext cx="324588" cy="185803"/>
                <a:chOff x="2482886" y="3553541"/>
                <a:chExt cx="295640" cy="182063"/>
              </a:xfrm>
            </xdr:grpSpPr>
            <xdr:sp macro="" textlink="">
              <xdr:nvSpPr>
                <xdr:cNvPr id="2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8" name="グループ化 849"/>
              <xdr:cNvGrpSpPr>
                <a:grpSpLocks/>
              </xdr:cNvGrpSpPr>
            </xdr:nvGrpSpPr>
            <xdr:grpSpPr bwMode="auto">
              <a:xfrm>
                <a:off x="3257549" y="2893398"/>
                <a:ext cx="331391" cy="185803"/>
                <a:chOff x="2482887" y="3553541"/>
                <a:chExt cx="301836" cy="182063"/>
              </a:xfrm>
            </xdr:grpSpPr>
            <xdr:sp macro="" textlink="">
              <xdr:nvSpPr>
                <xdr:cNvPr id="2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9" name="グループ化 853"/>
              <xdr:cNvGrpSpPr>
                <a:grpSpLocks/>
              </xdr:cNvGrpSpPr>
            </xdr:nvGrpSpPr>
            <xdr:grpSpPr bwMode="auto">
              <a:xfrm>
                <a:off x="3829049" y="2893398"/>
                <a:ext cx="331391" cy="185803"/>
                <a:chOff x="2482887" y="3553541"/>
                <a:chExt cx="301836" cy="182063"/>
              </a:xfrm>
            </xdr:grpSpPr>
            <xdr:sp macro="" textlink="">
              <xdr:nvSpPr>
                <xdr:cNvPr id="2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0" name="グループ化 2149"/>
          <xdr:cNvGrpSpPr/>
        </xdr:nvGrpSpPr>
        <xdr:grpSpPr>
          <a:xfrm>
            <a:off x="2410558" y="12917890"/>
            <a:ext cx="2239499" cy="202088"/>
            <a:chOff x="2305050" y="2893398"/>
            <a:chExt cx="2239499" cy="185803"/>
          </a:xfrm>
        </xdr:grpSpPr>
        <xdr:sp macro="" textlink="">
          <xdr:nvSpPr>
            <xdr:cNvPr id="28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2" name="グループ化 2811"/>
            <xdr:cNvGrpSpPr/>
          </xdr:nvGrpSpPr>
          <xdr:grpSpPr>
            <a:xfrm>
              <a:off x="2305050" y="2893398"/>
              <a:ext cx="2048999" cy="185803"/>
              <a:chOff x="2305050" y="2893398"/>
              <a:chExt cx="2048999" cy="185803"/>
            </a:xfrm>
          </xdr:grpSpPr>
          <xdr:sp macro="" textlink="">
            <xdr:nvSpPr>
              <xdr:cNvPr id="28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8" name="グループ化 845"/>
              <xdr:cNvGrpSpPr>
                <a:grpSpLocks/>
              </xdr:cNvGrpSpPr>
            </xdr:nvGrpSpPr>
            <xdr:grpSpPr bwMode="auto">
              <a:xfrm>
                <a:off x="2686045" y="2893398"/>
                <a:ext cx="324588" cy="185803"/>
                <a:chOff x="2482886" y="3553541"/>
                <a:chExt cx="295640" cy="182063"/>
              </a:xfrm>
            </xdr:grpSpPr>
            <xdr:sp macro="" textlink="">
              <xdr:nvSpPr>
                <xdr:cNvPr id="28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19" name="グループ化 849"/>
              <xdr:cNvGrpSpPr>
                <a:grpSpLocks/>
              </xdr:cNvGrpSpPr>
            </xdr:nvGrpSpPr>
            <xdr:grpSpPr bwMode="auto">
              <a:xfrm>
                <a:off x="3257549" y="2893398"/>
                <a:ext cx="331391" cy="185803"/>
                <a:chOff x="2482887" y="3553541"/>
                <a:chExt cx="301836" cy="182063"/>
              </a:xfrm>
            </xdr:grpSpPr>
            <xdr:sp macro="" textlink="">
              <xdr:nvSpPr>
                <xdr:cNvPr id="28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20" name="グループ化 853"/>
              <xdr:cNvGrpSpPr>
                <a:grpSpLocks/>
              </xdr:cNvGrpSpPr>
            </xdr:nvGrpSpPr>
            <xdr:grpSpPr bwMode="auto">
              <a:xfrm>
                <a:off x="3829049" y="2893398"/>
                <a:ext cx="331391" cy="185803"/>
                <a:chOff x="2482887" y="3553541"/>
                <a:chExt cx="301836" cy="182063"/>
              </a:xfrm>
            </xdr:grpSpPr>
            <xdr:sp macro="" textlink="">
              <xdr:nvSpPr>
                <xdr:cNvPr id="28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1" name="グループ化 2150"/>
          <xdr:cNvGrpSpPr/>
        </xdr:nvGrpSpPr>
        <xdr:grpSpPr>
          <a:xfrm>
            <a:off x="2410558" y="13159678"/>
            <a:ext cx="2239499" cy="202088"/>
            <a:chOff x="2305050" y="2893398"/>
            <a:chExt cx="2239499" cy="185803"/>
          </a:xfrm>
        </xdr:grpSpPr>
        <xdr:sp macro="" textlink="">
          <xdr:nvSpPr>
            <xdr:cNvPr id="2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3" name="グループ化 2792"/>
            <xdr:cNvGrpSpPr/>
          </xdr:nvGrpSpPr>
          <xdr:grpSpPr>
            <a:xfrm>
              <a:off x="2305050" y="2893398"/>
              <a:ext cx="2048999" cy="185803"/>
              <a:chOff x="2305050" y="2893398"/>
              <a:chExt cx="2048999" cy="185803"/>
            </a:xfrm>
          </xdr:grpSpPr>
          <xdr:sp macro="" textlink="">
            <xdr:nvSpPr>
              <xdr:cNvPr id="2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9" name="グループ化 845"/>
              <xdr:cNvGrpSpPr>
                <a:grpSpLocks/>
              </xdr:cNvGrpSpPr>
            </xdr:nvGrpSpPr>
            <xdr:grpSpPr bwMode="auto">
              <a:xfrm>
                <a:off x="2686045" y="2893398"/>
                <a:ext cx="324588" cy="185803"/>
                <a:chOff x="2482886" y="3553541"/>
                <a:chExt cx="295640" cy="182063"/>
              </a:xfrm>
            </xdr:grpSpPr>
            <xdr:sp macro="" textlink="">
              <xdr:nvSpPr>
                <xdr:cNvPr id="2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0" name="グループ化 849"/>
              <xdr:cNvGrpSpPr>
                <a:grpSpLocks/>
              </xdr:cNvGrpSpPr>
            </xdr:nvGrpSpPr>
            <xdr:grpSpPr bwMode="auto">
              <a:xfrm>
                <a:off x="3257549" y="2893398"/>
                <a:ext cx="331391" cy="185803"/>
                <a:chOff x="2482887" y="3553541"/>
                <a:chExt cx="301836" cy="182063"/>
              </a:xfrm>
            </xdr:grpSpPr>
            <xdr:sp macro="" textlink="">
              <xdr:nvSpPr>
                <xdr:cNvPr id="28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1" name="グループ化 853"/>
              <xdr:cNvGrpSpPr>
                <a:grpSpLocks/>
              </xdr:cNvGrpSpPr>
            </xdr:nvGrpSpPr>
            <xdr:grpSpPr bwMode="auto">
              <a:xfrm>
                <a:off x="3829049" y="2893398"/>
                <a:ext cx="331391" cy="185803"/>
                <a:chOff x="2482887" y="3553541"/>
                <a:chExt cx="301836" cy="182063"/>
              </a:xfrm>
            </xdr:grpSpPr>
            <xdr:sp macro="" textlink="">
              <xdr:nvSpPr>
                <xdr:cNvPr id="28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2" name="グループ化 2151"/>
          <xdr:cNvGrpSpPr/>
        </xdr:nvGrpSpPr>
        <xdr:grpSpPr>
          <a:xfrm>
            <a:off x="2410558" y="13401467"/>
            <a:ext cx="2239499" cy="202088"/>
            <a:chOff x="2305050" y="2893398"/>
            <a:chExt cx="2239499" cy="185803"/>
          </a:xfrm>
        </xdr:grpSpPr>
        <xdr:sp macro="" textlink="">
          <xdr:nvSpPr>
            <xdr:cNvPr id="2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4" name="グループ化 2773"/>
            <xdr:cNvGrpSpPr/>
          </xdr:nvGrpSpPr>
          <xdr:grpSpPr>
            <a:xfrm>
              <a:off x="2305050" y="2893398"/>
              <a:ext cx="2048999" cy="185803"/>
              <a:chOff x="2305050" y="2893398"/>
              <a:chExt cx="2048999" cy="185803"/>
            </a:xfrm>
          </xdr:grpSpPr>
          <xdr:sp macro="" textlink="">
            <xdr:nvSpPr>
              <xdr:cNvPr id="2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845"/>
              <xdr:cNvGrpSpPr>
                <a:grpSpLocks/>
              </xdr:cNvGrpSpPr>
            </xdr:nvGrpSpPr>
            <xdr:grpSpPr bwMode="auto">
              <a:xfrm>
                <a:off x="2686045" y="2893398"/>
                <a:ext cx="324588" cy="185803"/>
                <a:chOff x="2482886" y="3553541"/>
                <a:chExt cx="295640" cy="182063"/>
              </a:xfrm>
            </xdr:grpSpPr>
            <xdr:sp macro="" textlink="">
              <xdr:nvSpPr>
                <xdr:cNvPr id="2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1" name="グループ化 849"/>
              <xdr:cNvGrpSpPr>
                <a:grpSpLocks/>
              </xdr:cNvGrpSpPr>
            </xdr:nvGrpSpPr>
            <xdr:grpSpPr bwMode="auto">
              <a:xfrm>
                <a:off x="3257549" y="2893398"/>
                <a:ext cx="331391" cy="185803"/>
                <a:chOff x="2482887" y="3553541"/>
                <a:chExt cx="301836" cy="182063"/>
              </a:xfrm>
            </xdr:grpSpPr>
            <xdr:sp macro="" textlink="">
              <xdr:nvSpPr>
                <xdr:cNvPr id="27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2" name="グループ化 853"/>
              <xdr:cNvGrpSpPr>
                <a:grpSpLocks/>
              </xdr:cNvGrpSpPr>
            </xdr:nvGrpSpPr>
            <xdr:grpSpPr bwMode="auto">
              <a:xfrm>
                <a:off x="3829049" y="2893398"/>
                <a:ext cx="331391" cy="185803"/>
                <a:chOff x="2482887" y="3553541"/>
                <a:chExt cx="301836" cy="182063"/>
              </a:xfrm>
            </xdr:grpSpPr>
            <xdr:sp macro="" textlink="">
              <xdr:nvSpPr>
                <xdr:cNvPr id="2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3" name="グループ化 2152"/>
          <xdr:cNvGrpSpPr/>
        </xdr:nvGrpSpPr>
        <xdr:grpSpPr>
          <a:xfrm>
            <a:off x="2410558" y="13643255"/>
            <a:ext cx="2239499" cy="202088"/>
            <a:chOff x="2305050" y="2893398"/>
            <a:chExt cx="2239499" cy="185803"/>
          </a:xfrm>
        </xdr:grpSpPr>
        <xdr:sp macro="" textlink="">
          <xdr:nvSpPr>
            <xdr:cNvPr id="2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55" name="グループ化 2754"/>
            <xdr:cNvGrpSpPr/>
          </xdr:nvGrpSpPr>
          <xdr:grpSpPr>
            <a:xfrm>
              <a:off x="2305050" y="2893398"/>
              <a:ext cx="2048999" cy="185803"/>
              <a:chOff x="2305050" y="2893398"/>
              <a:chExt cx="2048999" cy="185803"/>
            </a:xfrm>
          </xdr:grpSpPr>
          <xdr:sp macro="" textlink="">
            <xdr:nvSpPr>
              <xdr:cNvPr id="2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845"/>
              <xdr:cNvGrpSpPr>
                <a:grpSpLocks/>
              </xdr:cNvGrpSpPr>
            </xdr:nvGrpSpPr>
            <xdr:grpSpPr bwMode="auto">
              <a:xfrm>
                <a:off x="2686045" y="2893398"/>
                <a:ext cx="324588" cy="185803"/>
                <a:chOff x="2482886" y="3553541"/>
                <a:chExt cx="295640" cy="182063"/>
              </a:xfrm>
            </xdr:grpSpPr>
            <xdr:sp macro="" textlink="">
              <xdr:nvSpPr>
                <xdr:cNvPr id="2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2" name="グループ化 849"/>
              <xdr:cNvGrpSpPr>
                <a:grpSpLocks/>
              </xdr:cNvGrpSpPr>
            </xdr:nvGrpSpPr>
            <xdr:grpSpPr bwMode="auto">
              <a:xfrm>
                <a:off x="3257549" y="2893398"/>
                <a:ext cx="331391" cy="185803"/>
                <a:chOff x="2482887" y="3553541"/>
                <a:chExt cx="301836" cy="182063"/>
              </a:xfrm>
            </xdr:grpSpPr>
            <xdr:sp macro="" textlink="">
              <xdr:nvSpPr>
                <xdr:cNvPr id="27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3" name="グループ化 853"/>
              <xdr:cNvGrpSpPr>
                <a:grpSpLocks/>
              </xdr:cNvGrpSpPr>
            </xdr:nvGrpSpPr>
            <xdr:grpSpPr bwMode="auto">
              <a:xfrm>
                <a:off x="3829049" y="2893398"/>
                <a:ext cx="331391" cy="185803"/>
                <a:chOff x="2482887" y="3553541"/>
                <a:chExt cx="301836" cy="182063"/>
              </a:xfrm>
            </xdr:grpSpPr>
            <xdr:sp macro="" textlink="">
              <xdr:nvSpPr>
                <xdr:cNvPr id="27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4" name="グループ化 2153"/>
          <xdr:cNvGrpSpPr/>
        </xdr:nvGrpSpPr>
        <xdr:grpSpPr>
          <a:xfrm>
            <a:off x="2410558" y="13885044"/>
            <a:ext cx="2239499" cy="202088"/>
            <a:chOff x="2305050" y="2893398"/>
            <a:chExt cx="2239499" cy="185803"/>
          </a:xfrm>
        </xdr:grpSpPr>
        <xdr:sp macro="" textlink="">
          <xdr:nvSpPr>
            <xdr:cNvPr id="27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36" name="グループ化 2735"/>
            <xdr:cNvGrpSpPr/>
          </xdr:nvGrpSpPr>
          <xdr:grpSpPr>
            <a:xfrm>
              <a:off x="2305050" y="2893398"/>
              <a:ext cx="2048999" cy="185803"/>
              <a:chOff x="2305050" y="2893398"/>
              <a:chExt cx="2048999" cy="185803"/>
            </a:xfrm>
          </xdr:grpSpPr>
          <xdr:sp macro="" textlink="">
            <xdr:nvSpPr>
              <xdr:cNvPr id="27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845"/>
              <xdr:cNvGrpSpPr>
                <a:grpSpLocks/>
              </xdr:cNvGrpSpPr>
            </xdr:nvGrpSpPr>
            <xdr:grpSpPr bwMode="auto">
              <a:xfrm>
                <a:off x="2686045" y="2893398"/>
                <a:ext cx="324588" cy="185803"/>
                <a:chOff x="2482886" y="3553541"/>
                <a:chExt cx="295640" cy="182063"/>
              </a:xfrm>
            </xdr:grpSpPr>
            <xdr:sp macro="" textlink="">
              <xdr:nvSpPr>
                <xdr:cNvPr id="27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3" name="グループ化 849"/>
              <xdr:cNvGrpSpPr>
                <a:grpSpLocks/>
              </xdr:cNvGrpSpPr>
            </xdr:nvGrpSpPr>
            <xdr:grpSpPr bwMode="auto">
              <a:xfrm>
                <a:off x="3257549" y="2893398"/>
                <a:ext cx="331391" cy="185803"/>
                <a:chOff x="2482887" y="3553541"/>
                <a:chExt cx="301836" cy="182063"/>
              </a:xfrm>
            </xdr:grpSpPr>
            <xdr:sp macro="" textlink="">
              <xdr:nvSpPr>
                <xdr:cNvPr id="27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4" name="グループ化 853"/>
              <xdr:cNvGrpSpPr>
                <a:grpSpLocks/>
              </xdr:cNvGrpSpPr>
            </xdr:nvGrpSpPr>
            <xdr:grpSpPr bwMode="auto">
              <a:xfrm>
                <a:off x="3829049" y="2893398"/>
                <a:ext cx="331391" cy="185803"/>
                <a:chOff x="2482887" y="3553541"/>
                <a:chExt cx="301836" cy="182063"/>
              </a:xfrm>
            </xdr:grpSpPr>
            <xdr:sp macro="" textlink="">
              <xdr:nvSpPr>
                <xdr:cNvPr id="27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5" name="グループ化 2154"/>
          <xdr:cNvGrpSpPr/>
        </xdr:nvGrpSpPr>
        <xdr:grpSpPr>
          <a:xfrm>
            <a:off x="2410558" y="14126832"/>
            <a:ext cx="2239499" cy="202088"/>
            <a:chOff x="2305050" y="2893398"/>
            <a:chExt cx="2239499" cy="185803"/>
          </a:xfrm>
        </xdr:grpSpPr>
        <xdr:sp macro="" textlink="">
          <xdr:nvSpPr>
            <xdr:cNvPr id="27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7" name="グループ化 2716"/>
            <xdr:cNvGrpSpPr/>
          </xdr:nvGrpSpPr>
          <xdr:grpSpPr>
            <a:xfrm>
              <a:off x="2305050" y="2893398"/>
              <a:ext cx="2048999" cy="185803"/>
              <a:chOff x="2305050" y="2893398"/>
              <a:chExt cx="2048999" cy="185803"/>
            </a:xfrm>
          </xdr:grpSpPr>
          <xdr:sp macro="" textlink="">
            <xdr:nvSpPr>
              <xdr:cNvPr id="27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845"/>
              <xdr:cNvGrpSpPr>
                <a:grpSpLocks/>
              </xdr:cNvGrpSpPr>
            </xdr:nvGrpSpPr>
            <xdr:grpSpPr bwMode="auto">
              <a:xfrm>
                <a:off x="2686045" y="2893398"/>
                <a:ext cx="324588" cy="185803"/>
                <a:chOff x="2482886" y="3553541"/>
                <a:chExt cx="295640" cy="182063"/>
              </a:xfrm>
            </xdr:grpSpPr>
            <xdr:sp macro="" textlink="">
              <xdr:nvSpPr>
                <xdr:cNvPr id="27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4" name="グループ化 849"/>
              <xdr:cNvGrpSpPr>
                <a:grpSpLocks/>
              </xdr:cNvGrpSpPr>
            </xdr:nvGrpSpPr>
            <xdr:grpSpPr bwMode="auto">
              <a:xfrm>
                <a:off x="3257549" y="2893398"/>
                <a:ext cx="331391" cy="185803"/>
                <a:chOff x="2482887" y="3553541"/>
                <a:chExt cx="301836" cy="182063"/>
              </a:xfrm>
            </xdr:grpSpPr>
            <xdr:sp macro="" textlink="">
              <xdr:nvSpPr>
                <xdr:cNvPr id="2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5" name="グループ化 853"/>
              <xdr:cNvGrpSpPr>
                <a:grpSpLocks/>
              </xdr:cNvGrpSpPr>
            </xdr:nvGrpSpPr>
            <xdr:grpSpPr bwMode="auto">
              <a:xfrm>
                <a:off x="3829049" y="2893398"/>
                <a:ext cx="331391" cy="185803"/>
                <a:chOff x="2482887" y="3553541"/>
                <a:chExt cx="301836" cy="182063"/>
              </a:xfrm>
            </xdr:grpSpPr>
            <xdr:sp macro="" textlink="">
              <xdr:nvSpPr>
                <xdr:cNvPr id="27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6" name="グループ化 2155"/>
          <xdr:cNvGrpSpPr/>
        </xdr:nvGrpSpPr>
        <xdr:grpSpPr>
          <a:xfrm>
            <a:off x="2410558" y="14368621"/>
            <a:ext cx="2239499" cy="202088"/>
            <a:chOff x="2305050" y="2893398"/>
            <a:chExt cx="2239499" cy="185803"/>
          </a:xfrm>
        </xdr:grpSpPr>
        <xdr:sp macro="" textlink="">
          <xdr:nvSpPr>
            <xdr:cNvPr id="26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98" name="グループ化 2697"/>
            <xdr:cNvGrpSpPr/>
          </xdr:nvGrpSpPr>
          <xdr:grpSpPr>
            <a:xfrm>
              <a:off x="2305050" y="2893398"/>
              <a:ext cx="2048999" cy="185803"/>
              <a:chOff x="2305050" y="2893398"/>
              <a:chExt cx="2048999" cy="185803"/>
            </a:xfrm>
          </xdr:grpSpPr>
          <xdr:sp macro="" textlink="">
            <xdr:nvSpPr>
              <xdr:cNvPr id="26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04" name="グループ化 845"/>
              <xdr:cNvGrpSpPr>
                <a:grpSpLocks/>
              </xdr:cNvGrpSpPr>
            </xdr:nvGrpSpPr>
            <xdr:grpSpPr bwMode="auto">
              <a:xfrm>
                <a:off x="2686045" y="2893398"/>
                <a:ext cx="324588" cy="185803"/>
                <a:chOff x="2482886" y="3553541"/>
                <a:chExt cx="295640" cy="182063"/>
              </a:xfrm>
            </xdr:grpSpPr>
            <xdr:sp macro="" textlink="">
              <xdr:nvSpPr>
                <xdr:cNvPr id="27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5" name="グループ化 849"/>
              <xdr:cNvGrpSpPr>
                <a:grpSpLocks/>
              </xdr:cNvGrpSpPr>
            </xdr:nvGrpSpPr>
            <xdr:grpSpPr bwMode="auto">
              <a:xfrm>
                <a:off x="3257549" y="2893398"/>
                <a:ext cx="331391" cy="185803"/>
                <a:chOff x="2482887" y="3553541"/>
                <a:chExt cx="301836" cy="182063"/>
              </a:xfrm>
            </xdr:grpSpPr>
            <xdr:sp macro="" textlink="">
              <xdr:nvSpPr>
                <xdr:cNvPr id="27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6" name="グループ化 853"/>
              <xdr:cNvGrpSpPr>
                <a:grpSpLocks/>
              </xdr:cNvGrpSpPr>
            </xdr:nvGrpSpPr>
            <xdr:grpSpPr bwMode="auto">
              <a:xfrm>
                <a:off x="3829049" y="2893398"/>
                <a:ext cx="331391" cy="185803"/>
                <a:chOff x="2482887" y="3553541"/>
                <a:chExt cx="301836" cy="182063"/>
              </a:xfrm>
            </xdr:grpSpPr>
            <xdr:sp macro="" textlink="">
              <xdr:nvSpPr>
                <xdr:cNvPr id="27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7" name="グループ化 2156"/>
          <xdr:cNvGrpSpPr/>
        </xdr:nvGrpSpPr>
        <xdr:grpSpPr>
          <a:xfrm>
            <a:off x="2410558" y="14610409"/>
            <a:ext cx="2239499" cy="202088"/>
            <a:chOff x="2305050" y="2893398"/>
            <a:chExt cx="2239499" cy="185803"/>
          </a:xfrm>
        </xdr:grpSpPr>
        <xdr:sp macro="" textlink="">
          <xdr:nvSpPr>
            <xdr:cNvPr id="26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79" name="グループ化 2678"/>
            <xdr:cNvGrpSpPr/>
          </xdr:nvGrpSpPr>
          <xdr:grpSpPr>
            <a:xfrm>
              <a:off x="2305050" y="2893398"/>
              <a:ext cx="2048999" cy="185803"/>
              <a:chOff x="2305050" y="2893398"/>
              <a:chExt cx="2048999" cy="185803"/>
            </a:xfrm>
          </xdr:grpSpPr>
          <xdr:sp macro="" textlink="">
            <xdr:nvSpPr>
              <xdr:cNvPr id="26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85" name="グループ化 845"/>
              <xdr:cNvGrpSpPr>
                <a:grpSpLocks/>
              </xdr:cNvGrpSpPr>
            </xdr:nvGrpSpPr>
            <xdr:grpSpPr bwMode="auto">
              <a:xfrm>
                <a:off x="2686045" y="2893398"/>
                <a:ext cx="324588" cy="185803"/>
                <a:chOff x="2482886" y="3553541"/>
                <a:chExt cx="295640" cy="182063"/>
              </a:xfrm>
            </xdr:grpSpPr>
            <xdr:sp macro="" textlink="">
              <xdr:nvSpPr>
                <xdr:cNvPr id="26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6" name="グループ化 849"/>
              <xdr:cNvGrpSpPr>
                <a:grpSpLocks/>
              </xdr:cNvGrpSpPr>
            </xdr:nvGrpSpPr>
            <xdr:grpSpPr bwMode="auto">
              <a:xfrm>
                <a:off x="3257549" y="2893398"/>
                <a:ext cx="331391" cy="185803"/>
                <a:chOff x="2482887" y="3553541"/>
                <a:chExt cx="301836" cy="182063"/>
              </a:xfrm>
            </xdr:grpSpPr>
            <xdr:sp macro="" textlink="">
              <xdr:nvSpPr>
                <xdr:cNvPr id="26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7" name="グループ化 853"/>
              <xdr:cNvGrpSpPr>
                <a:grpSpLocks/>
              </xdr:cNvGrpSpPr>
            </xdr:nvGrpSpPr>
            <xdr:grpSpPr bwMode="auto">
              <a:xfrm>
                <a:off x="3829049" y="2893398"/>
                <a:ext cx="331391" cy="185803"/>
                <a:chOff x="2482887" y="3553541"/>
                <a:chExt cx="301836" cy="182063"/>
              </a:xfrm>
            </xdr:grpSpPr>
            <xdr:sp macro="" textlink="">
              <xdr:nvSpPr>
                <xdr:cNvPr id="26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8" name="グループ化 2157"/>
          <xdr:cNvGrpSpPr/>
        </xdr:nvGrpSpPr>
        <xdr:grpSpPr>
          <a:xfrm>
            <a:off x="2410558" y="14852198"/>
            <a:ext cx="2239499" cy="202088"/>
            <a:chOff x="2305050" y="2893398"/>
            <a:chExt cx="2239499" cy="185803"/>
          </a:xfrm>
        </xdr:grpSpPr>
        <xdr:sp macro="" textlink="">
          <xdr:nvSpPr>
            <xdr:cNvPr id="2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0" name="グループ化 2659"/>
            <xdr:cNvGrpSpPr/>
          </xdr:nvGrpSpPr>
          <xdr:grpSpPr>
            <a:xfrm>
              <a:off x="2305050" y="2893398"/>
              <a:ext cx="2048999" cy="185803"/>
              <a:chOff x="2305050" y="2893398"/>
              <a:chExt cx="2048999" cy="185803"/>
            </a:xfrm>
          </xdr:grpSpPr>
          <xdr:sp macro="" textlink="">
            <xdr:nvSpPr>
              <xdr:cNvPr id="2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6" name="グループ化 845"/>
              <xdr:cNvGrpSpPr>
                <a:grpSpLocks/>
              </xdr:cNvGrpSpPr>
            </xdr:nvGrpSpPr>
            <xdr:grpSpPr bwMode="auto">
              <a:xfrm>
                <a:off x="2686045" y="2893398"/>
                <a:ext cx="324588" cy="185803"/>
                <a:chOff x="2482886" y="3553541"/>
                <a:chExt cx="295640" cy="182063"/>
              </a:xfrm>
            </xdr:grpSpPr>
            <xdr:sp macro="" textlink="">
              <xdr:nvSpPr>
                <xdr:cNvPr id="2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7" name="グループ化 849"/>
              <xdr:cNvGrpSpPr>
                <a:grpSpLocks/>
              </xdr:cNvGrpSpPr>
            </xdr:nvGrpSpPr>
            <xdr:grpSpPr bwMode="auto">
              <a:xfrm>
                <a:off x="3257549" y="2893398"/>
                <a:ext cx="331391" cy="185803"/>
                <a:chOff x="2482887" y="3553541"/>
                <a:chExt cx="301836" cy="182063"/>
              </a:xfrm>
            </xdr:grpSpPr>
            <xdr:sp macro="" textlink="">
              <xdr:nvSpPr>
                <xdr:cNvPr id="2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8" name="グループ化 853"/>
              <xdr:cNvGrpSpPr>
                <a:grpSpLocks/>
              </xdr:cNvGrpSpPr>
            </xdr:nvGrpSpPr>
            <xdr:grpSpPr bwMode="auto">
              <a:xfrm>
                <a:off x="3829049" y="2893398"/>
                <a:ext cx="331391" cy="185803"/>
                <a:chOff x="2482887" y="3553541"/>
                <a:chExt cx="301836" cy="182063"/>
              </a:xfrm>
            </xdr:grpSpPr>
            <xdr:sp macro="" textlink="">
              <xdr:nvSpPr>
                <xdr:cNvPr id="2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9" name="グループ化 2158"/>
          <xdr:cNvGrpSpPr/>
        </xdr:nvGrpSpPr>
        <xdr:grpSpPr>
          <a:xfrm>
            <a:off x="2410558" y="15093986"/>
            <a:ext cx="2239499" cy="202088"/>
            <a:chOff x="2305050" y="2893398"/>
            <a:chExt cx="2239499" cy="185803"/>
          </a:xfrm>
        </xdr:grpSpPr>
        <xdr:sp macro="" textlink="">
          <xdr:nvSpPr>
            <xdr:cNvPr id="26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1" name="グループ化 2640"/>
            <xdr:cNvGrpSpPr/>
          </xdr:nvGrpSpPr>
          <xdr:grpSpPr>
            <a:xfrm>
              <a:off x="2305050" y="2893398"/>
              <a:ext cx="2048999" cy="185803"/>
              <a:chOff x="2305050" y="2893398"/>
              <a:chExt cx="2048999" cy="185803"/>
            </a:xfrm>
          </xdr:grpSpPr>
          <xdr:sp macro="" textlink="">
            <xdr:nvSpPr>
              <xdr:cNvPr id="26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7" name="グループ化 845"/>
              <xdr:cNvGrpSpPr>
                <a:grpSpLocks/>
              </xdr:cNvGrpSpPr>
            </xdr:nvGrpSpPr>
            <xdr:grpSpPr bwMode="auto">
              <a:xfrm>
                <a:off x="2686045" y="2893398"/>
                <a:ext cx="324588" cy="185803"/>
                <a:chOff x="2482886" y="3553541"/>
                <a:chExt cx="295640" cy="182063"/>
              </a:xfrm>
            </xdr:grpSpPr>
            <xdr:sp macro="" textlink="">
              <xdr:nvSpPr>
                <xdr:cNvPr id="26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8" name="グループ化 849"/>
              <xdr:cNvGrpSpPr>
                <a:grpSpLocks/>
              </xdr:cNvGrpSpPr>
            </xdr:nvGrpSpPr>
            <xdr:grpSpPr bwMode="auto">
              <a:xfrm>
                <a:off x="3257549" y="2893398"/>
                <a:ext cx="331391" cy="185803"/>
                <a:chOff x="2482887" y="3553541"/>
                <a:chExt cx="301836" cy="182063"/>
              </a:xfrm>
            </xdr:grpSpPr>
            <xdr:sp macro="" textlink="">
              <xdr:nvSpPr>
                <xdr:cNvPr id="26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9" name="グループ化 853"/>
              <xdr:cNvGrpSpPr>
                <a:grpSpLocks/>
              </xdr:cNvGrpSpPr>
            </xdr:nvGrpSpPr>
            <xdr:grpSpPr bwMode="auto">
              <a:xfrm>
                <a:off x="3829049" y="2893398"/>
                <a:ext cx="331391" cy="185803"/>
                <a:chOff x="2482887" y="3553541"/>
                <a:chExt cx="301836" cy="182063"/>
              </a:xfrm>
            </xdr:grpSpPr>
            <xdr:sp macro="" textlink="">
              <xdr:nvSpPr>
                <xdr:cNvPr id="26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0" name="グループ化 2159"/>
          <xdr:cNvGrpSpPr/>
        </xdr:nvGrpSpPr>
        <xdr:grpSpPr>
          <a:xfrm>
            <a:off x="2410558" y="15335774"/>
            <a:ext cx="2239499" cy="202088"/>
            <a:chOff x="2305050" y="2893398"/>
            <a:chExt cx="2239499" cy="185803"/>
          </a:xfrm>
        </xdr:grpSpPr>
        <xdr:sp macro="" textlink="">
          <xdr:nvSpPr>
            <xdr:cNvPr id="26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2" name="グループ化 2621"/>
            <xdr:cNvGrpSpPr/>
          </xdr:nvGrpSpPr>
          <xdr:grpSpPr>
            <a:xfrm>
              <a:off x="2305050" y="2893398"/>
              <a:ext cx="2048999" cy="185803"/>
              <a:chOff x="2305050" y="2893398"/>
              <a:chExt cx="2048999" cy="185803"/>
            </a:xfrm>
          </xdr:grpSpPr>
          <xdr:sp macro="" textlink="">
            <xdr:nvSpPr>
              <xdr:cNvPr id="26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8" name="グループ化 845"/>
              <xdr:cNvGrpSpPr>
                <a:grpSpLocks/>
              </xdr:cNvGrpSpPr>
            </xdr:nvGrpSpPr>
            <xdr:grpSpPr bwMode="auto">
              <a:xfrm>
                <a:off x="2686045" y="2893398"/>
                <a:ext cx="324588" cy="185803"/>
                <a:chOff x="2482886" y="3553541"/>
                <a:chExt cx="295640" cy="182063"/>
              </a:xfrm>
            </xdr:grpSpPr>
            <xdr:sp macro="" textlink="">
              <xdr:nvSpPr>
                <xdr:cNvPr id="26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9" name="グループ化 849"/>
              <xdr:cNvGrpSpPr>
                <a:grpSpLocks/>
              </xdr:cNvGrpSpPr>
            </xdr:nvGrpSpPr>
            <xdr:grpSpPr bwMode="auto">
              <a:xfrm>
                <a:off x="3257549" y="2893398"/>
                <a:ext cx="331391" cy="185803"/>
                <a:chOff x="2482887" y="3553541"/>
                <a:chExt cx="301836" cy="182063"/>
              </a:xfrm>
            </xdr:grpSpPr>
            <xdr:sp macro="" textlink="">
              <xdr:nvSpPr>
                <xdr:cNvPr id="26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30" name="グループ化 853"/>
              <xdr:cNvGrpSpPr>
                <a:grpSpLocks/>
              </xdr:cNvGrpSpPr>
            </xdr:nvGrpSpPr>
            <xdr:grpSpPr bwMode="auto">
              <a:xfrm>
                <a:off x="3829049" y="2893398"/>
                <a:ext cx="331391" cy="185803"/>
                <a:chOff x="2482887" y="3553541"/>
                <a:chExt cx="301836" cy="182063"/>
              </a:xfrm>
            </xdr:grpSpPr>
            <xdr:sp macro="" textlink="">
              <xdr:nvSpPr>
                <xdr:cNvPr id="26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1" name="グループ化 2160"/>
          <xdr:cNvGrpSpPr/>
        </xdr:nvGrpSpPr>
        <xdr:grpSpPr>
          <a:xfrm>
            <a:off x="2410558" y="15577563"/>
            <a:ext cx="2239499" cy="202088"/>
            <a:chOff x="2305050" y="2893398"/>
            <a:chExt cx="2239499" cy="185803"/>
          </a:xfrm>
        </xdr:grpSpPr>
        <xdr:sp macro="" textlink="">
          <xdr:nvSpPr>
            <xdr:cNvPr id="26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3" name="グループ化 2602"/>
            <xdr:cNvGrpSpPr/>
          </xdr:nvGrpSpPr>
          <xdr:grpSpPr>
            <a:xfrm>
              <a:off x="2305050" y="2893398"/>
              <a:ext cx="2048999" cy="185803"/>
              <a:chOff x="2305050" y="2893398"/>
              <a:chExt cx="2048999" cy="185803"/>
            </a:xfrm>
          </xdr:grpSpPr>
          <xdr:sp macro="" textlink="">
            <xdr:nvSpPr>
              <xdr:cNvPr id="26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9" name="グループ化 845"/>
              <xdr:cNvGrpSpPr>
                <a:grpSpLocks/>
              </xdr:cNvGrpSpPr>
            </xdr:nvGrpSpPr>
            <xdr:grpSpPr bwMode="auto">
              <a:xfrm>
                <a:off x="2686045" y="2893398"/>
                <a:ext cx="324588" cy="185803"/>
                <a:chOff x="2482886" y="3553541"/>
                <a:chExt cx="295640" cy="182063"/>
              </a:xfrm>
            </xdr:grpSpPr>
            <xdr:sp macro="" textlink="">
              <xdr:nvSpPr>
                <xdr:cNvPr id="26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0" name="グループ化 849"/>
              <xdr:cNvGrpSpPr>
                <a:grpSpLocks/>
              </xdr:cNvGrpSpPr>
            </xdr:nvGrpSpPr>
            <xdr:grpSpPr bwMode="auto">
              <a:xfrm>
                <a:off x="3257549" y="2893398"/>
                <a:ext cx="331391" cy="185803"/>
                <a:chOff x="2482887" y="3553541"/>
                <a:chExt cx="301836" cy="182063"/>
              </a:xfrm>
            </xdr:grpSpPr>
            <xdr:sp macro="" textlink="">
              <xdr:nvSpPr>
                <xdr:cNvPr id="26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1" name="グループ化 853"/>
              <xdr:cNvGrpSpPr>
                <a:grpSpLocks/>
              </xdr:cNvGrpSpPr>
            </xdr:nvGrpSpPr>
            <xdr:grpSpPr bwMode="auto">
              <a:xfrm>
                <a:off x="3829049" y="2893398"/>
                <a:ext cx="331391" cy="185803"/>
                <a:chOff x="2482887" y="3553541"/>
                <a:chExt cx="301836" cy="182063"/>
              </a:xfrm>
            </xdr:grpSpPr>
            <xdr:sp macro="" textlink="">
              <xdr:nvSpPr>
                <xdr:cNvPr id="2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2" name="グループ化 2161"/>
          <xdr:cNvGrpSpPr/>
        </xdr:nvGrpSpPr>
        <xdr:grpSpPr>
          <a:xfrm>
            <a:off x="2410558" y="15826154"/>
            <a:ext cx="2239499" cy="202088"/>
            <a:chOff x="2305050" y="2893398"/>
            <a:chExt cx="2239499" cy="185803"/>
          </a:xfrm>
        </xdr:grpSpPr>
        <xdr:sp macro="" textlink="">
          <xdr:nvSpPr>
            <xdr:cNvPr id="25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4" name="グループ化 2583"/>
            <xdr:cNvGrpSpPr/>
          </xdr:nvGrpSpPr>
          <xdr:grpSpPr>
            <a:xfrm>
              <a:off x="2305050" y="2893398"/>
              <a:ext cx="2048999" cy="185803"/>
              <a:chOff x="2305050" y="2893398"/>
              <a:chExt cx="2048999" cy="185803"/>
            </a:xfrm>
          </xdr:grpSpPr>
          <xdr:sp macro="" textlink="">
            <xdr:nvSpPr>
              <xdr:cNvPr id="25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90" name="グループ化 845"/>
              <xdr:cNvGrpSpPr>
                <a:grpSpLocks/>
              </xdr:cNvGrpSpPr>
            </xdr:nvGrpSpPr>
            <xdr:grpSpPr bwMode="auto">
              <a:xfrm>
                <a:off x="2686045" y="2893398"/>
                <a:ext cx="324588" cy="185803"/>
                <a:chOff x="2482886" y="3553541"/>
                <a:chExt cx="295640" cy="182063"/>
              </a:xfrm>
            </xdr:grpSpPr>
            <xdr:sp macro="" textlink="">
              <xdr:nvSpPr>
                <xdr:cNvPr id="25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1" name="グループ化 849"/>
              <xdr:cNvGrpSpPr>
                <a:grpSpLocks/>
              </xdr:cNvGrpSpPr>
            </xdr:nvGrpSpPr>
            <xdr:grpSpPr bwMode="auto">
              <a:xfrm>
                <a:off x="3257549" y="2893398"/>
                <a:ext cx="331391" cy="185803"/>
                <a:chOff x="2482887" y="3553541"/>
                <a:chExt cx="301836" cy="182063"/>
              </a:xfrm>
            </xdr:grpSpPr>
            <xdr:sp macro="" textlink="">
              <xdr:nvSpPr>
                <xdr:cNvPr id="25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2" name="グループ化 853"/>
              <xdr:cNvGrpSpPr>
                <a:grpSpLocks/>
              </xdr:cNvGrpSpPr>
            </xdr:nvGrpSpPr>
            <xdr:grpSpPr bwMode="auto">
              <a:xfrm>
                <a:off x="3829049" y="2893398"/>
                <a:ext cx="331391" cy="185803"/>
                <a:chOff x="2482887" y="3553541"/>
                <a:chExt cx="301836" cy="182063"/>
              </a:xfrm>
            </xdr:grpSpPr>
            <xdr:sp macro="" textlink="">
              <xdr:nvSpPr>
                <xdr:cNvPr id="25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3" name="グループ化 2162"/>
          <xdr:cNvGrpSpPr/>
        </xdr:nvGrpSpPr>
        <xdr:grpSpPr>
          <a:xfrm>
            <a:off x="2410558" y="16061140"/>
            <a:ext cx="2239499" cy="202088"/>
            <a:chOff x="2305050" y="2893398"/>
            <a:chExt cx="2239499" cy="185803"/>
          </a:xfrm>
        </xdr:grpSpPr>
        <xdr:sp macro="" textlink="">
          <xdr:nvSpPr>
            <xdr:cNvPr id="25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5" name="グループ化 2564"/>
            <xdr:cNvGrpSpPr/>
          </xdr:nvGrpSpPr>
          <xdr:grpSpPr>
            <a:xfrm>
              <a:off x="2305050" y="2893398"/>
              <a:ext cx="2048999" cy="185803"/>
              <a:chOff x="2305050" y="2893398"/>
              <a:chExt cx="2048999" cy="185803"/>
            </a:xfrm>
          </xdr:grpSpPr>
          <xdr:sp macro="" textlink="">
            <xdr:nvSpPr>
              <xdr:cNvPr id="25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1" name="グループ化 845"/>
              <xdr:cNvGrpSpPr>
                <a:grpSpLocks/>
              </xdr:cNvGrpSpPr>
            </xdr:nvGrpSpPr>
            <xdr:grpSpPr bwMode="auto">
              <a:xfrm>
                <a:off x="2686045" y="2893398"/>
                <a:ext cx="324588" cy="185803"/>
                <a:chOff x="2482886" y="3553541"/>
                <a:chExt cx="295640" cy="182063"/>
              </a:xfrm>
            </xdr:grpSpPr>
            <xdr:sp macro="" textlink="">
              <xdr:nvSpPr>
                <xdr:cNvPr id="25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2" name="グループ化 849"/>
              <xdr:cNvGrpSpPr>
                <a:grpSpLocks/>
              </xdr:cNvGrpSpPr>
            </xdr:nvGrpSpPr>
            <xdr:grpSpPr bwMode="auto">
              <a:xfrm>
                <a:off x="3257549" y="2893398"/>
                <a:ext cx="331391" cy="185803"/>
                <a:chOff x="2482887" y="3553541"/>
                <a:chExt cx="301836" cy="182063"/>
              </a:xfrm>
            </xdr:grpSpPr>
            <xdr:sp macro="" textlink="">
              <xdr:nvSpPr>
                <xdr:cNvPr id="25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3" name="グループ化 853"/>
              <xdr:cNvGrpSpPr>
                <a:grpSpLocks/>
              </xdr:cNvGrpSpPr>
            </xdr:nvGrpSpPr>
            <xdr:grpSpPr bwMode="auto">
              <a:xfrm>
                <a:off x="3829049" y="2893398"/>
                <a:ext cx="331391" cy="185803"/>
                <a:chOff x="2482887" y="3553541"/>
                <a:chExt cx="301836" cy="182063"/>
              </a:xfrm>
            </xdr:grpSpPr>
            <xdr:sp macro="" textlink="">
              <xdr:nvSpPr>
                <xdr:cNvPr id="25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4" name="グループ化 2163"/>
          <xdr:cNvGrpSpPr/>
        </xdr:nvGrpSpPr>
        <xdr:grpSpPr>
          <a:xfrm>
            <a:off x="2410558" y="16302928"/>
            <a:ext cx="2239499" cy="202088"/>
            <a:chOff x="2305050" y="2893398"/>
            <a:chExt cx="2239499" cy="185803"/>
          </a:xfrm>
        </xdr:grpSpPr>
        <xdr:sp macro="" textlink="">
          <xdr:nvSpPr>
            <xdr:cNvPr id="25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46" name="グループ化 2545"/>
            <xdr:cNvGrpSpPr/>
          </xdr:nvGrpSpPr>
          <xdr:grpSpPr>
            <a:xfrm>
              <a:off x="2305050" y="2893398"/>
              <a:ext cx="2048999" cy="185803"/>
              <a:chOff x="2305050" y="2893398"/>
              <a:chExt cx="2048999" cy="185803"/>
            </a:xfrm>
          </xdr:grpSpPr>
          <xdr:sp macro="" textlink="">
            <xdr:nvSpPr>
              <xdr:cNvPr id="25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52" name="グループ化 845"/>
              <xdr:cNvGrpSpPr>
                <a:grpSpLocks/>
              </xdr:cNvGrpSpPr>
            </xdr:nvGrpSpPr>
            <xdr:grpSpPr bwMode="auto">
              <a:xfrm>
                <a:off x="2686045" y="2893398"/>
                <a:ext cx="324588" cy="185803"/>
                <a:chOff x="2482886" y="3553541"/>
                <a:chExt cx="295640" cy="182063"/>
              </a:xfrm>
            </xdr:grpSpPr>
            <xdr:sp macro="" textlink="">
              <xdr:nvSpPr>
                <xdr:cNvPr id="25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3" name="グループ化 849"/>
              <xdr:cNvGrpSpPr>
                <a:grpSpLocks/>
              </xdr:cNvGrpSpPr>
            </xdr:nvGrpSpPr>
            <xdr:grpSpPr bwMode="auto">
              <a:xfrm>
                <a:off x="3257549" y="2893398"/>
                <a:ext cx="331391" cy="185803"/>
                <a:chOff x="2482887" y="3553541"/>
                <a:chExt cx="301836" cy="182063"/>
              </a:xfrm>
            </xdr:grpSpPr>
            <xdr:sp macro="" textlink="">
              <xdr:nvSpPr>
                <xdr:cNvPr id="25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4" name="グループ化 853"/>
              <xdr:cNvGrpSpPr>
                <a:grpSpLocks/>
              </xdr:cNvGrpSpPr>
            </xdr:nvGrpSpPr>
            <xdr:grpSpPr bwMode="auto">
              <a:xfrm>
                <a:off x="3829049" y="2893398"/>
                <a:ext cx="331391" cy="185803"/>
                <a:chOff x="2482887" y="3553541"/>
                <a:chExt cx="301836" cy="182063"/>
              </a:xfrm>
            </xdr:grpSpPr>
            <xdr:sp macro="" textlink="">
              <xdr:nvSpPr>
                <xdr:cNvPr id="25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5" name="グループ化 2164"/>
          <xdr:cNvGrpSpPr/>
        </xdr:nvGrpSpPr>
        <xdr:grpSpPr>
          <a:xfrm>
            <a:off x="2410558" y="16544717"/>
            <a:ext cx="2239499" cy="202088"/>
            <a:chOff x="2305050" y="2893398"/>
            <a:chExt cx="2239499" cy="185803"/>
          </a:xfrm>
        </xdr:grpSpPr>
        <xdr:sp macro="" textlink="">
          <xdr:nvSpPr>
            <xdr:cNvPr id="25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27" name="グループ化 2526"/>
            <xdr:cNvGrpSpPr/>
          </xdr:nvGrpSpPr>
          <xdr:grpSpPr>
            <a:xfrm>
              <a:off x="2305050" y="2893398"/>
              <a:ext cx="2048999" cy="185803"/>
              <a:chOff x="2305050" y="2893398"/>
              <a:chExt cx="2048999" cy="185803"/>
            </a:xfrm>
          </xdr:grpSpPr>
          <xdr:sp macro="" textlink="">
            <xdr:nvSpPr>
              <xdr:cNvPr id="25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33" name="グループ化 845"/>
              <xdr:cNvGrpSpPr>
                <a:grpSpLocks/>
              </xdr:cNvGrpSpPr>
            </xdr:nvGrpSpPr>
            <xdr:grpSpPr bwMode="auto">
              <a:xfrm>
                <a:off x="2686045" y="2893398"/>
                <a:ext cx="324588" cy="185803"/>
                <a:chOff x="2482886" y="3553541"/>
                <a:chExt cx="295640" cy="182063"/>
              </a:xfrm>
            </xdr:grpSpPr>
            <xdr:sp macro="" textlink="">
              <xdr:nvSpPr>
                <xdr:cNvPr id="25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4" name="グループ化 849"/>
              <xdr:cNvGrpSpPr>
                <a:grpSpLocks/>
              </xdr:cNvGrpSpPr>
            </xdr:nvGrpSpPr>
            <xdr:grpSpPr bwMode="auto">
              <a:xfrm>
                <a:off x="3257549" y="2893398"/>
                <a:ext cx="331391" cy="185803"/>
                <a:chOff x="2482887" y="3553541"/>
                <a:chExt cx="301836" cy="182063"/>
              </a:xfrm>
            </xdr:grpSpPr>
            <xdr:sp macro="" textlink="">
              <xdr:nvSpPr>
                <xdr:cNvPr id="25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5" name="グループ化 853"/>
              <xdr:cNvGrpSpPr>
                <a:grpSpLocks/>
              </xdr:cNvGrpSpPr>
            </xdr:nvGrpSpPr>
            <xdr:grpSpPr bwMode="auto">
              <a:xfrm>
                <a:off x="3829049" y="2893398"/>
                <a:ext cx="331391" cy="185803"/>
                <a:chOff x="2482887" y="3553541"/>
                <a:chExt cx="301836" cy="182063"/>
              </a:xfrm>
            </xdr:grpSpPr>
            <xdr:sp macro="" textlink="">
              <xdr:nvSpPr>
                <xdr:cNvPr id="25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6" name="グループ化 2165"/>
          <xdr:cNvGrpSpPr/>
        </xdr:nvGrpSpPr>
        <xdr:grpSpPr>
          <a:xfrm>
            <a:off x="2410558" y="16786505"/>
            <a:ext cx="2239499" cy="202088"/>
            <a:chOff x="2305050" y="2893398"/>
            <a:chExt cx="2239499" cy="185803"/>
          </a:xfrm>
        </xdr:grpSpPr>
        <xdr:sp macro="" textlink="">
          <xdr:nvSpPr>
            <xdr:cNvPr id="25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8" name="グループ化 2507"/>
            <xdr:cNvGrpSpPr/>
          </xdr:nvGrpSpPr>
          <xdr:grpSpPr>
            <a:xfrm>
              <a:off x="2305050" y="2893398"/>
              <a:ext cx="2048999" cy="185803"/>
              <a:chOff x="2305050" y="2893398"/>
              <a:chExt cx="2048999" cy="185803"/>
            </a:xfrm>
          </xdr:grpSpPr>
          <xdr:sp macro="" textlink="">
            <xdr:nvSpPr>
              <xdr:cNvPr id="25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4" name="グループ化 845"/>
              <xdr:cNvGrpSpPr>
                <a:grpSpLocks/>
              </xdr:cNvGrpSpPr>
            </xdr:nvGrpSpPr>
            <xdr:grpSpPr bwMode="auto">
              <a:xfrm>
                <a:off x="2686045" y="2893398"/>
                <a:ext cx="324588" cy="185803"/>
                <a:chOff x="2482886" y="3553541"/>
                <a:chExt cx="295640" cy="182063"/>
              </a:xfrm>
            </xdr:grpSpPr>
            <xdr:sp macro="" textlink="">
              <xdr:nvSpPr>
                <xdr:cNvPr id="25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5" name="グループ化 849"/>
              <xdr:cNvGrpSpPr>
                <a:grpSpLocks/>
              </xdr:cNvGrpSpPr>
            </xdr:nvGrpSpPr>
            <xdr:grpSpPr bwMode="auto">
              <a:xfrm>
                <a:off x="3257549" y="2893398"/>
                <a:ext cx="331391" cy="185803"/>
                <a:chOff x="2482887" y="3553541"/>
                <a:chExt cx="301836" cy="182063"/>
              </a:xfrm>
            </xdr:grpSpPr>
            <xdr:sp macro="" textlink="">
              <xdr:nvSpPr>
                <xdr:cNvPr id="25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6" name="グループ化 853"/>
              <xdr:cNvGrpSpPr>
                <a:grpSpLocks/>
              </xdr:cNvGrpSpPr>
            </xdr:nvGrpSpPr>
            <xdr:grpSpPr bwMode="auto">
              <a:xfrm>
                <a:off x="3829049" y="2893398"/>
                <a:ext cx="331391" cy="185803"/>
                <a:chOff x="2482887" y="3553541"/>
                <a:chExt cx="301836" cy="182063"/>
              </a:xfrm>
            </xdr:grpSpPr>
            <xdr:sp macro="" textlink="">
              <xdr:nvSpPr>
                <xdr:cNvPr id="25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7" name="グループ化 2166"/>
          <xdr:cNvGrpSpPr/>
        </xdr:nvGrpSpPr>
        <xdr:grpSpPr>
          <a:xfrm>
            <a:off x="2410558" y="17028294"/>
            <a:ext cx="2239499" cy="202088"/>
            <a:chOff x="2305050" y="2893398"/>
            <a:chExt cx="2239499" cy="185803"/>
          </a:xfrm>
        </xdr:grpSpPr>
        <xdr:sp macro="" textlink="">
          <xdr:nvSpPr>
            <xdr:cNvPr id="248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9" name="グループ化 2488"/>
            <xdr:cNvGrpSpPr/>
          </xdr:nvGrpSpPr>
          <xdr:grpSpPr>
            <a:xfrm>
              <a:off x="2305050" y="2893398"/>
              <a:ext cx="2048999" cy="185803"/>
              <a:chOff x="2305050" y="2893398"/>
              <a:chExt cx="2048999" cy="185803"/>
            </a:xfrm>
          </xdr:grpSpPr>
          <xdr:sp macro="" textlink="">
            <xdr:nvSpPr>
              <xdr:cNvPr id="249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5" name="グループ化 845"/>
              <xdr:cNvGrpSpPr>
                <a:grpSpLocks/>
              </xdr:cNvGrpSpPr>
            </xdr:nvGrpSpPr>
            <xdr:grpSpPr bwMode="auto">
              <a:xfrm>
                <a:off x="2686045" y="2893398"/>
                <a:ext cx="324588" cy="185803"/>
                <a:chOff x="2482886" y="3553541"/>
                <a:chExt cx="295640" cy="182063"/>
              </a:xfrm>
            </xdr:grpSpPr>
            <xdr:sp macro="" textlink="">
              <xdr:nvSpPr>
                <xdr:cNvPr id="250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6" name="グループ化 849"/>
              <xdr:cNvGrpSpPr>
                <a:grpSpLocks/>
              </xdr:cNvGrpSpPr>
            </xdr:nvGrpSpPr>
            <xdr:grpSpPr bwMode="auto">
              <a:xfrm>
                <a:off x="3257549" y="2893398"/>
                <a:ext cx="331391" cy="185803"/>
                <a:chOff x="2482887" y="3553541"/>
                <a:chExt cx="301836" cy="182063"/>
              </a:xfrm>
            </xdr:grpSpPr>
            <xdr:sp macro="" textlink="">
              <xdr:nvSpPr>
                <xdr:cNvPr id="25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7" name="グループ化 853"/>
              <xdr:cNvGrpSpPr>
                <a:grpSpLocks/>
              </xdr:cNvGrpSpPr>
            </xdr:nvGrpSpPr>
            <xdr:grpSpPr bwMode="auto">
              <a:xfrm>
                <a:off x="3829049" y="2893398"/>
                <a:ext cx="331391" cy="185803"/>
                <a:chOff x="2482887" y="3553541"/>
                <a:chExt cx="301836" cy="182063"/>
              </a:xfrm>
            </xdr:grpSpPr>
            <xdr:sp macro="" textlink="">
              <xdr:nvSpPr>
                <xdr:cNvPr id="24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8" name="グループ化 2167"/>
          <xdr:cNvGrpSpPr/>
        </xdr:nvGrpSpPr>
        <xdr:grpSpPr>
          <a:xfrm>
            <a:off x="2410558" y="17270082"/>
            <a:ext cx="2239499" cy="202088"/>
            <a:chOff x="2305050" y="2893398"/>
            <a:chExt cx="2239499" cy="185803"/>
          </a:xfrm>
        </xdr:grpSpPr>
        <xdr:sp macro="" textlink="">
          <xdr:nvSpPr>
            <xdr:cNvPr id="24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0" name="グループ化 2469"/>
            <xdr:cNvGrpSpPr/>
          </xdr:nvGrpSpPr>
          <xdr:grpSpPr>
            <a:xfrm>
              <a:off x="2305050" y="2893398"/>
              <a:ext cx="2048999" cy="185803"/>
              <a:chOff x="2305050" y="2893398"/>
              <a:chExt cx="2048999" cy="185803"/>
            </a:xfrm>
          </xdr:grpSpPr>
          <xdr:sp macro="" textlink="">
            <xdr:nvSpPr>
              <xdr:cNvPr id="24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6" name="グループ化 845"/>
              <xdr:cNvGrpSpPr>
                <a:grpSpLocks/>
              </xdr:cNvGrpSpPr>
            </xdr:nvGrpSpPr>
            <xdr:grpSpPr bwMode="auto">
              <a:xfrm>
                <a:off x="2686045" y="2893398"/>
                <a:ext cx="324588" cy="185803"/>
                <a:chOff x="2482886" y="3553541"/>
                <a:chExt cx="295640" cy="182063"/>
              </a:xfrm>
            </xdr:grpSpPr>
            <xdr:sp macro="" textlink="">
              <xdr:nvSpPr>
                <xdr:cNvPr id="24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7" name="グループ化 849"/>
              <xdr:cNvGrpSpPr>
                <a:grpSpLocks/>
              </xdr:cNvGrpSpPr>
            </xdr:nvGrpSpPr>
            <xdr:grpSpPr bwMode="auto">
              <a:xfrm>
                <a:off x="3257549" y="2893398"/>
                <a:ext cx="331391" cy="185803"/>
                <a:chOff x="2482887" y="3553541"/>
                <a:chExt cx="301836" cy="182063"/>
              </a:xfrm>
            </xdr:grpSpPr>
            <xdr:sp macro="" textlink="">
              <xdr:nvSpPr>
                <xdr:cNvPr id="24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8" name="グループ化 853"/>
              <xdr:cNvGrpSpPr>
                <a:grpSpLocks/>
              </xdr:cNvGrpSpPr>
            </xdr:nvGrpSpPr>
            <xdr:grpSpPr bwMode="auto">
              <a:xfrm>
                <a:off x="3829049" y="2893398"/>
                <a:ext cx="331391" cy="185803"/>
                <a:chOff x="2482887" y="3553541"/>
                <a:chExt cx="301836" cy="182063"/>
              </a:xfrm>
            </xdr:grpSpPr>
            <xdr:sp macro="" textlink="">
              <xdr:nvSpPr>
                <xdr:cNvPr id="24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9" name="グループ化 2168"/>
          <xdr:cNvGrpSpPr/>
        </xdr:nvGrpSpPr>
        <xdr:grpSpPr>
          <a:xfrm>
            <a:off x="2410558" y="17511871"/>
            <a:ext cx="2239499" cy="202088"/>
            <a:chOff x="2305050" y="2893398"/>
            <a:chExt cx="2239499" cy="185803"/>
          </a:xfrm>
        </xdr:grpSpPr>
        <xdr:sp macro="" textlink="">
          <xdr:nvSpPr>
            <xdr:cNvPr id="24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1" name="グループ化 2450"/>
            <xdr:cNvGrpSpPr/>
          </xdr:nvGrpSpPr>
          <xdr:grpSpPr>
            <a:xfrm>
              <a:off x="2305050" y="2893398"/>
              <a:ext cx="2048999" cy="185803"/>
              <a:chOff x="2305050" y="2893398"/>
              <a:chExt cx="2048999" cy="185803"/>
            </a:xfrm>
          </xdr:grpSpPr>
          <xdr:sp macro="" textlink="">
            <xdr:nvSpPr>
              <xdr:cNvPr id="24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7" name="グループ化 845"/>
              <xdr:cNvGrpSpPr>
                <a:grpSpLocks/>
              </xdr:cNvGrpSpPr>
            </xdr:nvGrpSpPr>
            <xdr:grpSpPr bwMode="auto">
              <a:xfrm>
                <a:off x="2686045" y="2893398"/>
                <a:ext cx="324588" cy="185803"/>
                <a:chOff x="2482886" y="3553541"/>
                <a:chExt cx="295640" cy="182063"/>
              </a:xfrm>
            </xdr:grpSpPr>
            <xdr:sp macro="" textlink="">
              <xdr:nvSpPr>
                <xdr:cNvPr id="24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8" name="グループ化 849"/>
              <xdr:cNvGrpSpPr>
                <a:grpSpLocks/>
              </xdr:cNvGrpSpPr>
            </xdr:nvGrpSpPr>
            <xdr:grpSpPr bwMode="auto">
              <a:xfrm>
                <a:off x="3257549" y="2893398"/>
                <a:ext cx="331391" cy="185803"/>
                <a:chOff x="2482887" y="3553541"/>
                <a:chExt cx="301836" cy="182063"/>
              </a:xfrm>
            </xdr:grpSpPr>
            <xdr:sp macro="" textlink="">
              <xdr:nvSpPr>
                <xdr:cNvPr id="24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9" name="グループ化 853"/>
              <xdr:cNvGrpSpPr>
                <a:grpSpLocks/>
              </xdr:cNvGrpSpPr>
            </xdr:nvGrpSpPr>
            <xdr:grpSpPr bwMode="auto">
              <a:xfrm>
                <a:off x="3829049" y="2893398"/>
                <a:ext cx="331391" cy="185803"/>
                <a:chOff x="2482887" y="3553541"/>
                <a:chExt cx="301836" cy="182063"/>
              </a:xfrm>
            </xdr:grpSpPr>
            <xdr:sp macro="" textlink="">
              <xdr:nvSpPr>
                <xdr:cNvPr id="24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0" name="グループ化 2169"/>
          <xdr:cNvGrpSpPr/>
        </xdr:nvGrpSpPr>
        <xdr:grpSpPr>
          <a:xfrm>
            <a:off x="2410558" y="17753659"/>
            <a:ext cx="2239499" cy="202088"/>
            <a:chOff x="2305050" y="2893398"/>
            <a:chExt cx="2239499" cy="185803"/>
          </a:xfrm>
        </xdr:grpSpPr>
        <xdr:sp macro="" textlink="">
          <xdr:nvSpPr>
            <xdr:cNvPr id="24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2" name="グループ化 2431"/>
            <xdr:cNvGrpSpPr/>
          </xdr:nvGrpSpPr>
          <xdr:grpSpPr>
            <a:xfrm>
              <a:off x="2305050" y="2893398"/>
              <a:ext cx="2048999" cy="185803"/>
              <a:chOff x="2305050" y="2893398"/>
              <a:chExt cx="2048999" cy="185803"/>
            </a:xfrm>
          </xdr:grpSpPr>
          <xdr:sp macro="" textlink="">
            <xdr:nvSpPr>
              <xdr:cNvPr id="24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8" name="グループ化 845"/>
              <xdr:cNvGrpSpPr>
                <a:grpSpLocks/>
              </xdr:cNvGrpSpPr>
            </xdr:nvGrpSpPr>
            <xdr:grpSpPr bwMode="auto">
              <a:xfrm>
                <a:off x="2686045" y="2893398"/>
                <a:ext cx="324588" cy="185803"/>
                <a:chOff x="2482886" y="3553541"/>
                <a:chExt cx="295640" cy="182063"/>
              </a:xfrm>
            </xdr:grpSpPr>
            <xdr:sp macro="" textlink="">
              <xdr:nvSpPr>
                <xdr:cNvPr id="24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9" name="グループ化 849"/>
              <xdr:cNvGrpSpPr>
                <a:grpSpLocks/>
              </xdr:cNvGrpSpPr>
            </xdr:nvGrpSpPr>
            <xdr:grpSpPr bwMode="auto">
              <a:xfrm>
                <a:off x="3257549" y="2893398"/>
                <a:ext cx="331391" cy="185803"/>
                <a:chOff x="2482887" y="3553541"/>
                <a:chExt cx="301836" cy="182063"/>
              </a:xfrm>
            </xdr:grpSpPr>
            <xdr:sp macro="" textlink="">
              <xdr:nvSpPr>
                <xdr:cNvPr id="24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0" name="グループ化 853"/>
              <xdr:cNvGrpSpPr>
                <a:grpSpLocks/>
              </xdr:cNvGrpSpPr>
            </xdr:nvGrpSpPr>
            <xdr:grpSpPr bwMode="auto">
              <a:xfrm>
                <a:off x="3829049" y="2893398"/>
                <a:ext cx="331391" cy="185803"/>
                <a:chOff x="2482887" y="3553541"/>
                <a:chExt cx="301836" cy="182063"/>
              </a:xfrm>
            </xdr:grpSpPr>
            <xdr:sp macro="" textlink="">
              <xdr:nvSpPr>
                <xdr:cNvPr id="24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1" name="グループ化 2170"/>
          <xdr:cNvGrpSpPr/>
        </xdr:nvGrpSpPr>
        <xdr:grpSpPr>
          <a:xfrm>
            <a:off x="2410558" y="17995448"/>
            <a:ext cx="2239499" cy="202088"/>
            <a:chOff x="2305050" y="2893398"/>
            <a:chExt cx="2239499" cy="185803"/>
          </a:xfrm>
        </xdr:grpSpPr>
        <xdr:sp macro="" textlink="">
          <xdr:nvSpPr>
            <xdr:cNvPr id="24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3" name="グループ化 2412"/>
            <xdr:cNvGrpSpPr/>
          </xdr:nvGrpSpPr>
          <xdr:grpSpPr>
            <a:xfrm>
              <a:off x="2305050" y="2893398"/>
              <a:ext cx="2048999" cy="185803"/>
              <a:chOff x="2305050" y="2893398"/>
              <a:chExt cx="2048999" cy="185803"/>
            </a:xfrm>
          </xdr:grpSpPr>
          <xdr:sp macro="" textlink="">
            <xdr:nvSpPr>
              <xdr:cNvPr id="24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9" name="グループ化 845"/>
              <xdr:cNvGrpSpPr>
                <a:grpSpLocks/>
              </xdr:cNvGrpSpPr>
            </xdr:nvGrpSpPr>
            <xdr:grpSpPr bwMode="auto">
              <a:xfrm>
                <a:off x="2686045" y="2893398"/>
                <a:ext cx="324588" cy="185803"/>
                <a:chOff x="2482886" y="3553541"/>
                <a:chExt cx="295640" cy="182063"/>
              </a:xfrm>
            </xdr:grpSpPr>
            <xdr:sp macro="" textlink="">
              <xdr:nvSpPr>
                <xdr:cNvPr id="24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0" name="グループ化 849"/>
              <xdr:cNvGrpSpPr>
                <a:grpSpLocks/>
              </xdr:cNvGrpSpPr>
            </xdr:nvGrpSpPr>
            <xdr:grpSpPr bwMode="auto">
              <a:xfrm>
                <a:off x="3257549" y="2893398"/>
                <a:ext cx="331391" cy="185803"/>
                <a:chOff x="2482887" y="3553541"/>
                <a:chExt cx="301836" cy="182063"/>
              </a:xfrm>
            </xdr:grpSpPr>
            <xdr:sp macro="" textlink="">
              <xdr:nvSpPr>
                <xdr:cNvPr id="24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1" name="グループ化 853"/>
              <xdr:cNvGrpSpPr>
                <a:grpSpLocks/>
              </xdr:cNvGrpSpPr>
            </xdr:nvGrpSpPr>
            <xdr:grpSpPr bwMode="auto">
              <a:xfrm>
                <a:off x="3829049" y="2893398"/>
                <a:ext cx="331391" cy="185803"/>
                <a:chOff x="2482887" y="3553541"/>
                <a:chExt cx="301836" cy="182063"/>
              </a:xfrm>
            </xdr:grpSpPr>
            <xdr:sp macro="" textlink="">
              <xdr:nvSpPr>
                <xdr:cNvPr id="24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2" name="グループ化 2171"/>
          <xdr:cNvGrpSpPr/>
        </xdr:nvGrpSpPr>
        <xdr:grpSpPr>
          <a:xfrm>
            <a:off x="2410558" y="18237236"/>
            <a:ext cx="2239499" cy="202088"/>
            <a:chOff x="2305050" y="2893398"/>
            <a:chExt cx="2239499" cy="185803"/>
          </a:xfrm>
        </xdr:grpSpPr>
        <xdr:sp macro="" textlink="">
          <xdr:nvSpPr>
            <xdr:cNvPr id="2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4" name="グループ化 2393"/>
            <xdr:cNvGrpSpPr/>
          </xdr:nvGrpSpPr>
          <xdr:grpSpPr>
            <a:xfrm>
              <a:off x="2305050" y="2893398"/>
              <a:ext cx="2048999" cy="185803"/>
              <a:chOff x="2305050" y="2893398"/>
              <a:chExt cx="2048999" cy="185803"/>
            </a:xfrm>
          </xdr:grpSpPr>
          <xdr:sp macro="" textlink="">
            <xdr:nvSpPr>
              <xdr:cNvPr id="2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00" name="グループ化 845"/>
              <xdr:cNvGrpSpPr>
                <a:grpSpLocks/>
              </xdr:cNvGrpSpPr>
            </xdr:nvGrpSpPr>
            <xdr:grpSpPr bwMode="auto">
              <a:xfrm>
                <a:off x="2686045" y="2893398"/>
                <a:ext cx="324588" cy="185803"/>
                <a:chOff x="2482886" y="3553541"/>
                <a:chExt cx="295640" cy="182063"/>
              </a:xfrm>
            </xdr:grpSpPr>
            <xdr:sp macro="" textlink="">
              <xdr:nvSpPr>
                <xdr:cNvPr id="2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1" name="グループ化 849"/>
              <xdr:cNvGrpSpPr>
                <a:grpSpLocks/>
              </xdr:cNvGrpSpPr>
            </xdr:nvGrpSpPr>
            <xdr:grpSpPr bwMode="auto">
              <a:xfrm>
                <a:off x="3257549" y="2893398"/>
                <a:ext cx="331391" cy="185803"/>
                <a:chOff x="2482887" y="3553541"/>
                <a:chExt cx="301836" cy="182063"/>
              </a:xfrm>
            </xdr:grpSpPr>
            <xdr:sp macro="" textlink="">
              <xdr:nvSpPr>
                <xdr:cNvPr id="24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2" name="グループ化 853"/>
              <xdr:cNvGrpSpPr>
                <a:grpSpLocks/>
              </xdr:cNvGrpSpPr>
            </xdr:nvGrpSpPr>
            <xdr:grpSpPr bwMode="auto">
              <a:xfrm>
                <a:off x="3829049" y="2893398"/>
                <a:ext cx="331391" cy="185803"/>
                <a:chOff x="2482887" y="3553541"/>
                <a:chExt cx="301836" cy="182063"/>
              </a:xfrm>
            </xdr:grpSpPr>
            <xdr:sp macro="" textlink="">
              <xdr:nvSpPr>
                <xdr:cNvPr id="24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3" name="グループ化 2172"/>
          <xdr:cNvGrpSpPr/>
        </xdr:nvGrpSpPr>
        <xdr:grpSpPr>
          <a:xfrm>
            <a:off x="2410558" y="18479024"/>
            <a:ext cx="2239499" cy="202088"/>
            <a:chOff x="2305050" y="2893398"/>
            <a:chExt cx="2239499" cy="185803"/>
          </a:xfrm>
        </xdr:grpSpPr>
        <xdr:sp macro="" textlink="">
          <xdr:nvSpPr>
            <xdr:cNvPr id="23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5" name="グループ化 2374"/>
            <xdr:cNvGrpSpPr/>
          </xdr:nvGrpSpPr>
          <xdr:grpSpPr>
            <a:xfrm>
              <a:off x="2305050" y="2893398"/>
              <a:ext cx="2048999" cy="185803"/>
              <a:chOff x="2305050" y="2893398"/>
              <a:chExt cx="2048999" cy="185803"/>
            </a:xfrm>
          </xdr:grpSpPr>
          <xdr:sp macro="" textlink="">
            <xdr:nvSpPr>
              <xdr:cNvPr id="23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81" name="グループ化 845"/>
              <xdr:cNvGrpSpPr>
                <a:grpSpLocks/>
              </xdr:cNvGrpSpPr>
            </xdr:nvGrpSpPr>
            <xdr:grpSpPr bwMode="auto">
              <a:xfrm>
                <a:off x="2686045" y="2893398"/>
                <a:ext cx="324588" cy="185803"/>
                <a:chOff x="2482886" y="3553541"/>
                <a:chExt cx="295640" cy="182063"/>
              </a:xfrm>
            </xdr:grpSpPr>
            <xdr:sp macro="" textlink="">
              <xdr:nvSpPr>
                <xdr:cNvPr id="23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2" name="グループ化 849"/>
              <xdr:cNvGrpSpPr>
                <a:grpSpLocks/>
              </xdr:cNvGrpSpPr>
            </xdr:nvGrpSpPr>
            <xdr:grpSpPr bwMode="auto">
              <a:xfrm>
                <a:off x="3257549" y="2893398"/>
                <a:ext cx="331391" cy="185803"/>
                <a:chOff x="2482887" y="3553541"/>
                <a:chExt cx="301836" cy="182063"/>
              </a:xfrm>
            </xdr:grpSpPr>
            <xdr:sp macro="" textlink="">
              <xdr:nvSpPr>
                <xdr:cNvPr id="23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3" name="グループ化 853"/>
              <xdr:cNvGrpSpPr>
                <a:grpSpLocks/>
              </xdr:cNvGrpSpPr>
            </xdr:nvGrpSpPr>
            <xdr:grpSpPr bwMode="auto">
              <a:xfrm>
                <a:off x="3829049" y="2893398"/>
                <a:ext cx="331391" cy="185803"/>
                <a:chOff x="2482887" y="3553541"/>
                <a:chExt cx="301836" cy="182063"/>
              </a:xfrm>
            </xdr:grpSpPr>
            <xdr:sp macro="" textlink="">
              <xdr:nvSpPr>
                <xdr:cNvPr id="23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4" name="グループ化 2173"/>
          <xdr:cNvGrpSpPr/>
        </xdr:nvGrpSpPr>
        <xdr:grpSpPr>
          <a:xfrm>
            <a:off x="2410558" y="18720813"/>
            <a:ext cx="2239499" cy="202088"/>
            <a:chOff x="2305050" y="2893398"/>
            <a:chExt cx="2239499" cy="185803"/>
          </a:xfrm>
        </xdr:grpSpPr>
        <xdr:sp macro="" textlink="">
          <xdr:nvSpPr>
            <xdr:cNvPr id="235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6" name="グループ化 2355"/>
            <xdr:cNvGrpSpPr/>
          </xdr:nvGrpSpPr>
          <xdr:grpSpPr>
            <a:xfrm>
              <a:off x="2305050" y="2893398"/>
              <a:ext cx="2048999" cy="185803"/>
              <a:chOff x="2305050" y="2893398"/>
              <a:chExt cx="2048999" cy="185803"/>
            </a:xfrm>
          </xdr:grpSpPr>
          <xdr:sp macro="" textlink="">
            <xdr:nvSpPr>
              <xdr:cNvPr id="235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62" name="グループ化 845"/>
              <xdr:cNvGrpSpPr>
                <a:grpSpLocks/>
              </xdr:cNvGrpSpPr>
            </xdr:nvGrpSpPr>
            <xdr:grpSpPr bwMode="auto">
              <a:xfrm>
                <a:off x="2686045" y="2893398"/>
                <a:ext cx="324588" cy="185803"/>
                <a:chOff x="2482886" y="3553541"/>
                <a:chExt cx="295640" cy="182063"/>
              </a:xfrm>
            </xdr:grpSpPr>
            <xdr:sp macro="" textlink="">
              <xdr:nvSpPr>
                <xdr:cNvPr id="237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3" name="グループ化 849"/>
              <xdr:cNvGrpSpPr>
                <a:grpSpLocks/>
              </xdr:cNvGrpSpPr>
            </xdr:nvGrpSpPr>
            <xdr:grpSpPr bwMode="auto">
              <a:xfrm>
                <a:off x="3257549" y="2893398"/>
                <a:ext cx="331391" cy="185803"/>
                <a:chOff x="2482887" y="3553541"/>
                <a:chExt cx="301836" cy="182063"/>
              </a:xfrm>
            </xdr:grpSpPr>
            <xdr:sp macro="" textlink="">
              <xdr:nvSpPr>
                <xdr:cNvPr id="23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4" name="グループ化 853"/>
              <xdr:cNvGrpSpPr>
                <a:grpSpLocks/>
              </xdr:cNvGrpSpPr>
            </xdr:nvGrpSpPr>
            <xdr:grpSpPr bwMode="auto">
              <a:xfrm>
                <a:off x="3829049" y="2893398"/>
                <a:ext cx="331391" cy="185803"/>
                <a:chOff x="2482887" y="3553541"/>
                <a:chExt cx="301836" cy="182063"/>
              </a:xfrm>
            </xdr:grpSpPr>
            <xdr:sp macro="" textlink="">
              <xdr:nvSpPr>
                <xdr:cNvPr id="23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5" name="グループ化 2174"/>
          <xdr:cNvGrpSpPr/>
        </xdr:nvGrpSpPr>
        <xdr:grpSpPr>
          <a:xfrm>
            <a:off x="2410558" y="18962601"/>
            <a:ext cx="2239499" cy="202088"/>
            <a:chOff x="2305050" y="2893398"/>
            <a:chExt cx="2239499" cy="185803"/>
          </a:xfrm>
        </xdr:grpSpPr>
        <xdr:sp macro="" textlink="">
          <xdr:nvSpPr>
            <xdr:cNvPr id="233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7" name="グループ化 2336"/>
            <xdr:cNvGrpSpPr/>
          </xdr:nvGrpSpPr>
          <xdr:grpSpPr>
            <a:xfrm>
              <a:off x="2305050" y="2893398"/>
              <a:ext cx="2048999" cy="185803"/>
              <a:chOff x="2305050" y="2893398"/>
              <a:chExt cx="2048999" cy="185803"/>
            </a:xfrm>
          </xdr:grpSpPr>
          <xdr:sp macro="" textlink="">
            <xdr:nvSpPr>
              <xdr:cNvPr id="233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43" name="グループ化 845"/>
              <xdr:cNvGrpSpPr>
                <a:grpSpLocks/>
              </xdr:cNvGrpSpPr>
            </xdr:nvGrpSpPr>
            <xdr:grpSpPr bwMode="auto">
              <a:xfrm>
                <a:off x="2686045" y="2893398"/>
                <a:ext cx="324588" cy="185803"/>
                <a:chOff x="2482886" y="3553541"/>
                <a:chExt cx="295640" cy="182063"/>
              </a:xfrm>
            </xdr:grpSpPr>
            <xdr:sp macro="" textlink="">
              <xdr:nvSpPr>
                <xdr:cNvPr id="235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4" name="グループ化 849"/>
              <xdr:cNvGrpSpPr>
                <a:grpSpLocks/>
              </xdr:cNvGrpSpPr>
            </xdr:nvGrpSpPr>
            <xdr:grpSpPr bwMode="auto">
              <a:xfrm>
                <a:off x="3257549" y="2893398"/>
                <a:ext cx="331391" cy="185803"/>
                <a:chOff x="2482887" y="3553541"/>
                <a:chExt cx="301836" cy="182063"/>
              </a:xfrm>
            </xdr:grpSpPr>
            <xdr:sp macro="" textlink="">
              <xdr:nvSpPr>
                <xdr:cNvPr id="2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5" name="グループ化 853"/>
              <xdr:cNvGrpSpPr>
                <a:grpSpLocks/>
              </xdr:cNvGrpSpPr>
            </xdr:nvGrpSpPr>
            <xdr:grpSpPr bwMode="auto">
              <a:xfrm>
                <a:off x="3829049" y="2893398"/>
                <a:ext cx="331391" cy="185803"/>
                <a:chOff x="2482887" y="3553541"/>
                <a:chExt cx="301836" cy="182063"/>
              </a:xfrm>
            </xdr:grpSpPr>
            <xdr:sp macro="" textlink="">
              <xdr:nvSpPr>
                <xdr:cNvPr id="23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6" name="グループ化 2175"/>
          <xdr:cNvGrpSpPr/>
        </xdr:nvGrpSpPr>
        <xdr:grpSpPr>
          <a:xfrm>
            <a:off x="2410558" y="19204390"/>
            <a:ext cx="2239499" cy="202088"/>
            <a:chOff x="2305050" y="2893398"/>
            <a:chExt cx="2239499" cy="185803"/>
          </a:xfrm>
        </xdr:grpSpPr>
        <xdr:sp macro="" textlink="">
          <xdr:nvSpPr>
            <xdr:cNvPr id="23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8" name="グループ化 2317"/>
            <xdr:cNvGrpSpPr/>
          </xdr:nvGrpSpPr>
          <xdr:grpSpPr>
            <a:xfrm>
              <a:off x="2305050" y="2893398"/>
              <a:ext cx="2048999" cy="185803"/>
              <a:chOff x="2305050" y="2893398"/>
              <a:chExt cx="2048999" cy="185803"/>
            </a:xfrm>
          </xdr:grpSpPr>
          <xdr:sp macro="" textlink="">
            <xdr:nvSpPr>
              <xdr:cNvPr id="23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4" name="グループ化 845"/>
              <xdr:cNvGrpSpPr>
                <a:grpSpLocks/>
              </xdr:cNvGrpSpPr>
            </xdr:nvGrpSpPr>
            <xdr:grpSpPr bwMode="auto">
              <a:xfrm>
                <a:off x="2686045" y="2893398"/>
                <a:ext cx="324588" cy="185803"/>
                <a:chOff x="2482886" y="3553541"/>
                <a:chExt cx="295640" cy="182063"/>
              </a:xfrm>
            </xdr:grpSpPr>
            <xdr:sp macro="" textlink="">
              <xdr:nvSpPr>
                <xdr:cNvPr id="23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5" name="グループ化 849"/>
              <xdr:cNvGrpSpPr>
                <a:grpSpLocks/>
              </xdr:cNvGrpSpPr>
            </xdr:nvGrpSpPr>
            <xdr:grpSpPr bwMode="auto">
              <a:xfrm>
                <a:off x="3257549" y="2893398"/>
                <a:ext cx="331391" cy="185803"/>
                <a:chOff x="2482887" y="3553541"/>
                <a:chExt cx="301836" cy="182063"/>
              </a:xfrm>
            </xdr:grpSpPr>
            <xdr:sp macro="" textlink="">
              <xdr:nvSpPr>
                <xdr:cNvPr id="23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6" name="グループ化 853"/>
              <xdr:cNvGrpSpPr>
                <a:grpSpLocks/>
              </xdr:cNvGrpSpPr>
            </xdr:nvGrpSpPr>
            <xdr:grpSpPr bwMode="auto">
              <a:xfrm>
                <a:off x="3829049" y="2893398"/>
                <a:ext cx="331391" cy="185803"/>
                <a:chOff x="2482887" y="3553541"/>
                <a:chExt cx="301836" cy="182063"/>
              </a:xfrm>
            </xdr:grpSpPr>
            <xdr:sp macro="" textlink="">
              <xdr:nvSpPr>
                <xdr:cNvPr id="23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7" name="グループ化 2176"/>
          <xdr:cNvGrpSpPr/>
        </xdr:nvGrpSpPr>
        <xdr:grpSpPr>
          <a:xfrm>
            <a:off x="2410558" y="19446178"/>
            <a:ext cx="2239499" cy="202088"/>
            <a:chOff x="2305050" y="2893398"/>
            <a:chExt cx="2239499" cy="185803"/>
          </a:xfrm>
        </xdr:grpSpPr>
        <xdr:sp macro="" textlink="">
          <xdr:nvSpPr>
            <xdr:cNvPr id="22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9" name="グループ化 2298"/>
            <xdr:cNvGrpSpPr/>
          </xdr:nvGrpSpPr>
          <xdr:grpSpPr>
            <a:xfrm>
              <a:off x="2305050" y="2893398"/>
              <a:ext cx="2048999" cy="185803"/>
              <a:chOff x="2305050" y="2893398"/>
              <a:chExt cx="2048999" cy="185803"/>
            </a:xfrm>
          </xdr:grpSpPr>
          <xdr:sp macro="" textlink="">
            <xdr:nvSpPr>
              <xdr:cNvPr id="23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5" name="グループ化 845"/>
              <xdr:cNvGrpSpPr>
                <a:grpSpLocks/>
              </xdr:cNvGrpSpPr>
            </xdr:nvGrpSpPr>
            <xdr:grpSpPr bwMode="auto">
              <a:xfrm>
                <a:off x="2686045" y="2893398"/>
                <a:ext cx="324588" cy="185803"/>
                <a:chOff x="2482886" y="3553541"/>
                <a:chExt cx="295640" cy="182063"/>
              </a:xfrm>
            </xdr:grpSpPr>
            <xdr:sp macro="" textlink="">
              <xdr:nvSpPr>
                <xdr:cNvPr id="23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6" name="グループ化 849"/>
              <xdr:cNvGrpSpPr>
                <a:grpSpLocks/>
              </xdr:cNvGrpSpPr>
            </xdr:nvGrpSpPr>
            <xdr:grpSpPr bwMode="auto">
              <a:xfrm>
                <a:off x="3257549" y="2893398"/>
                <a:ext cx="331391" cy="185803"/>
                <a:chOff x="2482887" y="3553541"/>
                <a:chExt cx="301836" cy="182063"/>
              </a:xfrm>
            </xdr:grpSpPr>
            <xdr:sp macro="" textlink="">
              <xdr:nvSpPr>
                <xdr:cNvPr id="23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7" name="グループ化 853"/>
              <xdr:cNvGrpSpPr>
                <a:grpSpLocks/>
              </xdr:cNvGrpSpPr>
            </xdr:nvGrpSpPr>
            <xdr:grpSpPr bwMode="auto">
              <a:xfrm>
                <a:off x="3829049" y="2893398"/>
                <a:ext cx="331391" cy="185803"/>
                <a:chOff x="2482887" y="3553541"/>
                <a:chExt cx="301836" cy="182063"/>
              </a:xfrm>
            </xdr:grpSpPr>
            <xdr:sp macro="" textlink="">
              <xdr:nvSpPr>
                <xdr:cNvPr id="23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8" name="グループ化 2177"/>
          <xdr:cNvGrpSpPr/>
        </xdr:nvGrpSpPr>
        <xdr:grpSpPr>
          <a:xfrm>
            <a:off x="2410558" y="19687967"/>
            <a:ext cx="2239499" cy="202088"/>
            <a:chOff x="2305050" y="2893398"/>
            <a:chExt cx="2239499" cy="185803"/>
          </a:xfrm>
        </xdr:grpSpPr>
        <xdr:sp macro="" textlink="">
          <xdr:nvSpPr>
            <xdr:cNvPr id="2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0" name="グループ化 2279"/>
            <xdr:cNvGrpSpPr/>
          </xdr:nvGrpSpPr>
          <xdr:grpSpPr>
            <a:xfrm>
              <a:off x="2305050" y="2893398"/>
              <a:ext cx="2048999" cy="185803"/>
              <a:chOff x="2305050" y="2893398"/>
              <a:chExt cx="2048999" cy="185803"/>
            </a:xfrm>
          </xdr:grpSpPr>
          <xdr:sp macro="" textlink="">
            <xdr:nvSpPr>
              <xdr:cNvPr id="2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6" name="グループ化 845"/>
              <xdr:cNvGrpSpPr>
                <a:grpSpLocks/>
              </xdr:cNvGrpSpPr>
            </xdr:nvGrpSpPr>
            <xdr:grpSpPr bwMode="auto">
              <a:xfrm>
                <a:off x="2686045" y="2893398"/>
                <a:ext cx="324588" cy="185803"/>
                <a:chOff x="2482886" y="3553541"/>
                <a:chExt cx="295640" cy="182063"/>
              </a:xfrm>
            </xdr:grpSpPr>
            <xdr:sp macro="" textlink="">
              <xdr:nvSpPr>
                <xdr:cNvPr id="2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7" name="グループ化 849"/>
              <xdr:cNvGrpSpPr>
                <a:grpSpLocks/>
              </xdr:cNvGrpSpPr>
            </xdr:nvGrpSpPr>
            <xdr:grpSpPr bwMode="auto">
              <a:xfrm>
                <a:off x="3257549" y="2893398"/>
                <a:ext cx="331391" cy="185803"/>
                <a:chOff x="2482887" y="3553541"/>
                <a:chExt cx="301836" cy="182063"/>
              </a:xfrm>
            </xdr:grpSpPr>
            <xdr:sp macro="" textlink="">
              <xdr:nvSpPr>
                <xdr:cNvPr id="2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8" name="グループ化 853"/>
              <xdr:cNvGrpSpPr>
                <a:grpSpLocks/>
              </xdr:cNvGrpSpPr>
            </xdr:nvGrpSpPr>
            <xdr:grpSpPr bwMode="auto">
              <a:xfrm>
                <a:off x="3829049" y="2893398"/>
                <a:ext cx="331391" cy="185803"/>
                <a:chOff x="2482887" y="3553541"/>
                <a:chExt cx="301836" cy="182063"/>
              </a:xfrm>
            </xdr:grpSpPr>
            <xdr:sp macro="" textlink="">
              <xdr:nvSpPr>
                <xdr:cNvPr id="2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9" name="グループ化 2178"/>
          <xdr:cNvGrpSpPr/>
        </xdr:nvGrpSpPr>
        <xdr:grpSpPr>
          <a:xfrm>
            <a:off x="2410558" y="19929755"/>
            <a:ext cx="2239499" cy="202088"/>
            <a:chOff x="2305050" y="2893398"/>
            <a:chExt cx="2239499" cy="185803"/>
          </a:xfrm>
        </xdr:grpSpPr>
        <xdr:sp macro="" textlink="">
          <xdr:nvSpPr>
            <xdr:cNvPr id="22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1" name="グループ化 2260"/>
            <xdr:cNvGrpSpPr/>
          </xdr:nvGrpSpPr>
          <xdr:grpSpPr>
            <a:xfrm>
              <a:off x="2305050" y="2893398"/>
              <a:ext cx="2048999" cy="185803"/>
              <a:chOff x="2305050" y="2893398"/>
              <a:chExt cx="2048999" cy="185803"/>
            </a:xfrm>
          </xdr:grpSpPr>
          <xdr:sp macro="" textlink="">
            <xdr:nvSpPr>
              <xdr:cNvPr id="22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7" name="グループ化 845"/>
              <xdr:cNvGrpSpPr>
                <a:grpSpLocks/>
              </xdr:cNvGrpSpPr>
            </xdr:nvGrpSpPr>
            <xdr:grpSpPr bwMode="auto">
              <a:xfrm>
                <a:off x="2686045" y="2893398"/>
                <a:ext cx="324588" cy="185803"/>
                <a:chOff x="2482886" y="3553541"/>
                <a:chExt cx="295640" cy="182063"/>
              </a:xfrm>
            </xdr:grpSpPr>
            <xdr:sp macro="" textlink="">
              <xdr:nvSpPr>
                <xdr:cNvPr id="22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8" name="グループ化 849"/>
              <xdr:cNvGrpSpPr>
                <a:grpSpLocks/>
              </xdr:cNvGrpSpPr>
            </xdr:nvGrpSpPr>
            <xdr:grpSpPr bwMode="auto">
              <a:xfrm>
                <a:off x="3257549" y="2893398"/>
                <a:ext cx="331391" cy="185803"/>
                <a:chOff x="2482887" y="3553541"/>
                <a:chExt cx="301836" cy="182063"/>
              </a:xfrm>
            </xdr:grpSpPr>
            <xdr:sp macro="" textlink="">
              <xdr:nvSpPr>
                <xdr:cNvPr id="22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9" name="グループ化 853"/>
              <xdr:cNvGrpSpPr>
                <a:grpSpLocks/>
              </xdr:cNvGrpSpPr>
            </xdr:nvGrpSpPr>
            <xdr:grpSpPr bwMode="auto">
              <a:xfrm>
                <a:off x="3829049" y="2893398"/>
                <a:ext cx="331391" cy="185803"/>
                <a:chOff x="2482887" y="3553541"/>
                <a:chExt cx="301836" cy="182063"/>
              </a:xfrm>
            </xdr:grpSpPr>
            <xdr:sp macro="" textlink="">
              <xdr:nvSpPr>
                <xdr:cNvPr id="22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0" name="グループ化 2179"/>
          <xdr:cNvGrpSpPr/>
        </xdr:nvGrpSpPr>
        <xdr:grpSpPr>
          <a:xfrm>
            <a:off x="2410558" y="20171544"/>
            <a:ext cx="2239499" cy="202088"/>
            <a:chOff x="2305050" y="2893398"/>
            <a:chExt cx="2239499" cy="185803"/>
          </a:xfrm>
        </xdr:grpSpPr>
        <xdr:sp macro="" textlink="">
          <xdr:nvSpPr>
            <xdr:cNvPr id="22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2" name="グループ化 2241"/>
            <xdr:cNvGrpSpPr/>
          </xdr:nvGrpSpPr>
          <xdr:grpSpPr>
            <a:xfrm>
              <a:off x="2305050" y="2893398"/>
              <a:ext cx="2048999" cy="185803"/>
              <a:chOff x="2305050" y="2893398"/>
              <a:chExt cx="2048999" cy="185803"/>
            </a:xfrm>
          </xdr:grpSpPr>
          <xdr:sp macro="" textlink="">
            <xdr:nvSpPr>
              <xdr:cNvPr id="22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8" name="グループ化 845"/>
              <xdr:cNvGrpSpPr>
                <a:grpSpLocks/>
              </xdr:cNvGrpSpPr>
            </xdr:nvGrpSpPr>
            <xdr:grpSpPr bwMode="auto">
              <a:xfrm>
                <a:off x="2686045" y="2893398"/>
                <a:ext cx="324588" cy="185803"/>
                <a:chOff x="2482886" y="3553541"/>
                <a:chExt cx="295640" cy="182063"/>
              </a:xfrm>
            </xdr:grpSpPr>
            <xdr:sp macro="" textlink="">
              <xdr:nvSpPr>
                <xdr:cNvPr id="22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9" name="グループ化 849"/>
              <xdr:cNvGrpSpPr>
                <a:grpSpLocks/>
              </xdr:cNvGrpSpPr>
            </xdr:nvGrpSpPr>
            <xdr:grpSpPr bwMode="auto">
              <a:xfrm>
                <a:off x="3257549" y="2893398"/>
                <a:ext cx="331391" cy="185803"/>
                <a:chOff x="2482887" y="3553541"/>
                <a:chExt cx="301836" cy="182063"/>
              </a:xfrm>
            </xdr:grpSpPr>
            <xdr:sp macro="" textlink="">
              <xdr:nvSpPr>
                <xdr:cNvPr id="22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0" name="グループ化 853"/>
              <xdr:cNvGrpSpPr>
                <a:grpSpLocks/>
              </xdr:cNvGrpSpPr>
            </xdr:nvGrpSpPr>
            <xdr:grpSpPr bwMode="auto">
              <a:xfrm>
                <a:off x="3829049" y="2893398"/>
                <a:ext cx="331391" cy="185803"/>
                <a:chOff x="2482887" y="3553541"/>
                <a:chExt cx="301836" cy="182063"/>
              </a:xfrm>
            </xdr:grpSpPr>
            <xdr:sp macro="" textlink="">
              <xdr:nvSpPr>
                <xdr:cNvPr id="22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3" name="グループ化 2182"/>
          <xdr:cNvGrpSpPr/>
        </xdr:nvGrpSpPr>
        <xdr:grpSpPr>
          <a:xfrm>
            <a:off x="2403231" y="20413334"/>
            <a:ext cx="2246826" cy="685663"/>
            <a:chOff x="2297723" y="2893401"/>
            <a:chExt cx="2246826" cy="630410"/>
          </a:xfrm>
        </xdr:grpSpPr>
        <xdr:sp macro="" textlink="">
          <xdr:nvSpPr>
            <xdr:cNvPr id="21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5" name="グループ化 2184"/>
            <xdr:cNvGrpSpPr/>
          </xdr:nvGrpSpPr>
          <xdr:grpSpPr>
            <a:xfrm>
              <a:off x="2297723" y="2893401"/>
              <a:ext cx="2056326" cy="630410"/>
              <a:chOff x="2297723" y="2893401"/>
              <a:chExt cx="2056326" cy="630410"/>
            </a:xfrm>
          </xdr:grpSpPr>
          <xdr:sp macro="" textlink="">
            <xdr:nvSpPr>
              <xdr:cNvPr id="21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91" name="グループ化 845"/>
              <xdr:cNvGrpSpPr>
                <a:grpSpLocks/>
              </xdr:cNvGrpSpPr>
            </xdr:nvGrpSpPr>
            <xdr:grpSpPr bwMode="auto">
              <a:xfrm>
                <a:off x="2678713" y="2893401"/>
                <a:ext cx="331915" cy="630410"/>
                <a:chOff x="2476212" y="3553541"/>
                <a:chExt cx="302314" cy="617720"/>
              </a:xfrm>
            </xdr:grpSpPr>
            <xdr:sp macro="" textlink="">
              <xdr:nvSpPr>
                <xdr:cNvPr id="22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0" name="Rectangle 2448"/>
                <xdr:cNvSpPr>
                  <a:spLocks noChangeArrowheads="1"/>
                </xdr:cNvSpPr>
              </xdr:nvSpPr>
              <xdr:spPr bwMode="auto">
                <a:xfrm>
                  <a:off x="2640694"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1" name="Rectangle 2449"/>
                <xdr:cNvSpPr>
                  <a:spLocks noChangeArrowheads="1"/>
                </xdr:cNvSpPr>
              </xdr:nvSpPr>
              <xdr:spPr bwMode="auto">
                <a:xfrm>
                  <a:off x="247621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2" name="正方形/長方形 848"/>
                <xdr:cNvSpPr>
                  <a:spLocks noChangeArrowheads="1"/>
                </xdr:cNvSpPr>
              </xdr:nvSpPr>
              <xdr:spPr bwMode="auto">
                <a:xfrm>
                  <a:off x="2603066"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2" name="グループ化 849"/>
              <xdr:cNvGrpSpPr>
                <a:grpSpLocks/>
              </xdr:cNvGrpSpPr>
            </xdr:nvGrpSpPr>
            <xdr:grpSpPr bwMode="auto">
              <a:xfrm>
                <a:off x="3250226" y="2893401"/>
                <a:ext cx="338719" cy="630410"/>
                <a:chOff x="2476213" y="3553541"/>
                <a:chExt cx="308510" cy="617720"/>
              </a:xfrm>
            </xdr:grpSpPr>
            <xdr:sp macro="" textlink="">
              <xdr:nvSpPr>
                <xdr:cNvPr id="21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3"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4"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5" name="正方形/長方形 852"/>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3" name="グループ化 853"/>
              <xdr:cNvGrpSpPr>
                <a:grpSpLocks/>
              </xdr:cNvGrpSpPr>
            </xdr:nvGrpSpPr>
            <xdr:grpSpPr bwMode="auto">
              <a:xfrm>
                <a:off x="3821726" y="2893401"/>
                <a:ext cx="338719" cy="630410"/>
                <a:chOff x="2476213" y="3553541"/>
                <a:chExt cx="308510" cy="617720"/>
              </a:xfrm>
            </xdr:grpSpPr>
            <xdr:sp macro="" textlink="">
              <xdr:nvSpPr>
                <xdr:cNvPr id="21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6"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7"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8" name="正方形/長方形 856"/>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66"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7"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8"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9"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0"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9" name="Rectangle 2452"/>
              <xdr:cNvSpPr>
                <a:spLocks noChangeArrowheads="1"/>
              </xdr:cNvSpPr>
            </xdr:nvSpPr>
            <xdr:spPr bwMode="auto">
              <a:xfrm>
                <a:off x="22977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0" name="Rectangle 2453"/>
              <xdr:cNvSpPr>
                <a:spLocks noChangeArrowheads="1"/>
              </xdr:cNvSpPr>
            </xdr:nvSpPr>
            <xdr:spPr bwMode="auto">
              <a:xfrm>
                <a:off x="24882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1" name="Rectangle 2456"/>
              <xdr:cNvSpPr>
                <a:spLocks noChangeArrowheads="1"/>
              </xdr:cNvSpPr>
            </xdr:nvSpPr>
            <xdr:spPr bwMode="auto">
              <a:xfrm>
                <a:off x="3059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2" name="Rectangle 2459"/>
              <xdr:cNvSpPr>
                <a:spLocks noChangeArrowheads="1"/>
              </xdr:cNvSpPr>
            </xdr:nvSpPr>
            <xdr:spPr bwMode="auto">
              <a:xfrm>
                <a:off x="3631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3" name="Rectangle 3346"/>
              <xdr:cNvSpPr>
                <a:spLocks noChangeArrowheads="1"/>
              </xdr:cNvSpPr>
            </xdr:nvSpPr>
            <xdr:spPr bwMode="auto">
              <a:xfrm>
                <a:off x="4202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6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4" name="Rectangle 3347"/>
            <xdr:cNvSpPr>
              <a:spLocks noChangeArrowheads="1"/>
            </xdr:cNvSpPr>
          </xdr:nvSpPr>
          <xdr:spPr bwMode="auto">
            <a:xfrm>
              <a:off x="4393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112</xdr:row>
      <xdr:rowOff>29308</xdr:rowOff>
    </xdr:from>
    <xdr:to>
      <xdr:col>25</xdr:col>
      <xdr:colOff>173307</xdr:colOff>
      <xdr:row>149</xdr:row>
      <xdr:rowOff>231912</xdr:rowOff>
    </xdr:to>
    <xdr:grpSp>
      <xdr:nvGrpSpPr>
        <xdr:cNvPr id="12" name="グループ化 11"/>
        <xdr:cNvGrpSpPr/>
      </xdr:nvGrpSpPr>
      <xdr:grpSpPr>
        <a:xfrm>
          <a:off x="2410558" y="22867327"/>
          <a:ext cx="2246826" cy="9148777"/>
          <a:chOff x="2410558" y="22867327"/>
          <a:chExt cx="2246826" cy="9148777"/>
        </a:xfrm>
      </xdr:grpSpPr>
      <xdr:grpSp>
        <xdr:nvGrpSpPr>
          <xdr:cNvPr id="2907" name="グループ化 2906"/>
          <xdr:cNvGrpSpPr/>
        </xdr:nvGrpSpPr>
        <xdr:grpSpPr>
          <a:xfrm>
            <a:off x="2417885" y="22867327"/>
            <a:ext cx="2239499" cy="202088"/>
            <a:chOff x="2305050" y="2893398"/>
            <a:chExt cx="2239499" cy="185803"/>
          </a:xfrm>
        </xdr:grpSpPr>
        <xdr:sp macro="" textlink="">
          <xdr:nvSpPr>
            <xdr:cNvPr id="36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49" name="グループ化 3648"/>
            <xdr:cNvGrpSpPr/>
          </xdr:nvGrpSpPr>
          <xdr:grpSpPr>
            <a:xfrm>
              <a:off x="2305050" y="2893398"/>
              <a:ext cx="2048999" cy="185803"/>
              <a:chOff x="2305050" y="2893398"/>
              <a:chExt cx="2048999" cy="185803"/>
            </a:xfrm>
          </xdr:grpSpPr>
          <xdr:sp macro="" textlink="">
            <xdr:nvSpPr>
              <xdr:cNvPr id="36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5" name="グループ化 845"/>
              <xdr:cNvGrpSpPr>
                <a:grpSpLocks/>
              </xdr:cNvGrpSpPr>
            </xdr:nvGrpSpPr>
            <xdr:grpSpPr bwMode="auto">
              <a:xfrm>
                <a:off x="2686045" y="2893398"/>
                <a:ext cx="324588" cy="185803"/>
                <a:chOff x="2482886" y="3553541"/>
                <a:chExt cx="295640" cy="182063"/>
              </a:xfrm>
            </xdr:grpSpPr>
            <xdr:sp macro="" textlink="">
              <xdr:nvSpPr>
                <xdr:cNvPr id="36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6" name="グループ化 849"/>
              <xdr:cNvGrpSpPr>
                <a:grpSpLocks/>
              </xdr:cNvGrpSpPr>
            </xdr:nvGrpSpPr>
            <xdr:grpSpPr bwMode="auto">
              <a:xfrm>
                <a:off x="3257549" y="2893398"/>
                <a:ext cx="331391" cy="185803"/>
                <a:chOff x="2482887" y="3553541"/>
                <a:chExt cx="301836" cy="182063"/>
              </a:xfrm>
            </xdr:grpSpPr>
            <xdr:sp macro="" textlink="">
              <xdr:nvSpPr>
                <xdr:cNvPr id="36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7" name="グループ化 853"/>
              <xdr:cNvGrpSpPr>
                <a:grpSpLocks/>
              </xdr:cNvGrpSpPr>
            </xdr:nvGrpSpPr>
            <xdr:grpSpPr bwMode="auto">
              <a:xfrm>
                <a:off x="3829049" y="2893398"/>
                <a:ext cx="331391" cy="185803"/>
                <a:chOff x="2482887" y="3553541"/>
                <a:chExt cx="301836" cy="182063"/>
              </a:xfrm>
            </xdr:grpSpPr>
            <xdr:sp macro="" textlink="">
              <xdr:nvSpPr>
                <xdr:cNvPr id="36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8" name="グループ化 2907"/>
          <xdr:cNvGrpSpPr/>
        </xdr:nvGrpSpPr>
        <xdr:grpSpPr>
          <a:xfrm>
            <a:off x="2417885" y="23102312"/>
            <a:ext cx="2239499" cy="202088"/>
            <a:chOff x="2305050" y="2893398"/>
            <a:chExt cx="2239499" cy="185803"/>
          </a:xfrm>
        </xdr:grpSpPr>
        <xdr:sp macro="" textlink="">
          <xdr:nvSpPr>
            <xdr:cNvPr id="36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0" name="グループ化 3629"/>
            <xdr:cNvGrpSpPr/>
          </xdr:nvGrpSpPr>
          <xdr:grpSpPr>
            <a:xfrm>
              <a:off x="2305050" y="2893398"/>
              <a:ext cx="2048999" cy="185803"/>
              <a:chOff x="2305050" y="2893398"/>
              <a:chExt cx="2048999" cy="185803"/>
            </a:xfrm>
          </xdr:grpSpPr>
          <xdr:sp macro="" textlink="">
            <xdr:nvSpPr>
              <xdr:cNvPr id="36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6" name="グループ化 845"/>
              <xdr:cNvGrpSpPr>
                <a:grpSpLocks/>
              </xdr:cNvGrpSpPr>
            </xdr:nvGrpSpPr>
            <xdr:grpSpPr bwMode="auto">
              <a:xfrm>
                <a:off x="2686045" y="2893398"/>
                <a:ext cx="324588" cy="185803"/>
                <a:chOff x="2482886" y="3553541"/>
                <a:chExt cx="295640" cy="182063"/>
              </a:xfrm>
            </xdr:grpSpPr>
            <xdr:sp macro="" textlink="">
              <xdr:nvSpPr>
                <xdr:cNvPr id="36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7" name="グループ化 849"/>
              <xdr:cNvGrpSpPr>
                <a:grpSpLocks/>
              </xdr:cNvGrpSpPr>
            </xdr:nvGrpSpPr>
            <xdr:grpSpPr bwMode="auto">
              <a:xfrm>
                <a:off x="3257549" y="2893398"/>
                <a:ext cx="331391" cy="185803"/>
                <a:chOff x="2482887" y="3553541"/>
                <a:chExt cx="301836" cy="182063"/>
              </a:xfrm>
            </xdr:grpSpPr>
            <xdr:sp macro="" textlink="">
              <xdr:nvSpPr>
                <xdr:cNvPr id="36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8" name="グループ化 853"/>
              <xdr:cNvGrpSpPr>
                <a:grpSpLocks/>
              </xdr:cNvGrpSpPr>
            </xdr:nvGrpSpPr>
            <xdr:grpSpPr bwMode="auto">
              <a:xfrm>
                <a:off x="3829049" y="2893398"/>
                <a:ext cx="331391" cy="185803"/>
                <a:chOff x="2482887" y="3553541"/>
                <a:chExt cx="301836" cy="182063"/>
              </a:xfrm>
            </xdr:grpSpPr>
            <xdr:sp macro="" textlink="">
              <xdr:nvSpPr>
                <xdr:cNvPr id="36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9" name="グループ化 2908"/>
          <xdr:cNvGrpSpPr/>
        </xdr:nvGrpSpPr>
        <xdr:grpSpPr>
          <a:xfrm>
            <a:off x="2417885" y="23344101"/>
            <a:ext cx="2239499" cy="202088"/>
            <a:chOff x="2305050" y="2893398"/>
            <a:chExt cx="2239499" cy="185803"/>
          </a:xfrm>
        </xdr:grpSpPr>
        <xdr:sp macro="" textlink="">
          <xdr:nvSpPr>
            <xdr:cNvPr id="36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1" name="グループ化 3610"/>
            <xdr:cNvGrpSpPr/>
          </xdr:nvGrpSpPr>
          <xdr:grpSpPr>
            <a:xfrm>
              <a:off x="2305050" y="2893398"/>
              <a:ext cx="2048999" cy="185803"/>
              <a:chOff x="2305050" y="2893398"/>
              <a:chExt cx="2048999" cy="185803"/>
            </a:xfrm>
          </xdr:grpSpPr>
          <xdr:sp macro="" textlink="">
            <xdr:nvSpPr>
              <xdr:cNvPr id="36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7" name="グループ化 845"/>
              <xdr:cNvGrpSpPr>
                <a:grpSpLocks/>
              </xdr:cNvGrpSpPr>
            </xdr:nvGrpSpPr>
            <xdr:grpSpPr bwMode="auto">
              <a:xfrm>
                <a:off x="2686045" y="2893398"/>
                <a:ext cx="324588" cy="185803"/>
                <a:chOff x="2482886" y="3553541"/>
                <a:chExt cx="295640" cy="182063"/>
              </a:xfrm>
            </xdr:grpSpPr>
            <xdr:sp macro="" textlink="">
              <xdr:nvSpPr>
                <xdr:cNvPr id="36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8" name="グループ化 849"/>
              <xdr:cNvGrpSpPr>
                <a:grpSpLocks/>
              </xdr:cNvGrpSpPr>
            </xdr:nvGrpSpPr>
            <xdr:grpSpPr bwMode="auto">
              <a:xfrm>
                <a:off x="3257549" y="2893398"/>
                <a:ext cx="331391" cy="185803"/>
                <a:chOff x="2482887" y="3553541"/>
                <a:chExt cx="301836" cy="182063"/>
              </a:xfrm>
            </xdr:grpSpPr>
            <xdr:sp macro="" textlink="">
              <xdr:nvSpPr>
                <xdr:cNvPr id="36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9" name="グループ化 853"/>
              <xdr:cNvGrpSpPr>
                <a:grpSpLocks/>
              </xdr:cNvGrpSpPr>
            </xdr:nvGrpSpPr>
            <xdr:grpSpPr bwMode="auto">
              <a:xfrm>
                <a:off x="3829049" y="2893398"/>
                <a:ext cx="331391" cy="185803"/>
                <a:chOff x="2482887" y="3553541"/>
                <a:chExt cx="301836" cy="182063"/>
              </a:xfrm>
            </xdr:grpSpPr>
            <xdr:sp macro="" textlink="">
              <xdr:nvSpPr>
                <xdr:cNvPr id="36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0" name="グループ化 2909"/>
          <xdr:cNvGrpSpPr/>
        </xdr:nvGrpSpPr>
        <xdr:grpSpPr>
          <a:xfrm>
            <a:off x="2417885" y="23585889"/>
            <a:ext cx="2239499" cy="202088"/>
            <a:chOff x="2305050" y="2893398"/>
            <a:chExt cx="2239499" cy="185803"/>
          </a:xfrm>
        </xdr:grpSpPr>
        <xdr:sp macro="" textlink="">
          <xdr:nvSpPr>
            <xdr:cNvPr id="35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2" name="グループ化 3591"/>
            <xdr:cNvGrpSpPr/>
          </xdr:nvGrpSpPr>
          <xdr:grpSpPr>
            <a:xfrm>
              <a:off x="2305050" y="2893398"/>
              <a:ext cx="2048999" cy="185803"/>
              <a:chOff x="2305050" y="2893398"/>
              <a:chExt cx="2048999" cy="185803"/>
            </a:xfrm>
          </xdr:grpSpPr>
          <xdr:sp macro="" textlink="">
            <xdr:nvSpPr>
              <xdr:cNvPr id="35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8" name="グループ化 845"/>
              <xdr:cNvGrpSpPr>
                <a:grpSpLocks/>
              </xdr:cNvGrpSpPr>
            </xdr:nvGrpSpPr>
            <xdr:grpSpPr bwMode="auto">
              <a:xfrm>
                <a:off x="2686045" y="2893398"/>
                <a:ext cx="324588" cy="185803"/>
                <a:chOff x="2482886" y="3553541"/>
                <a:chExt cx="295640" cy="182063"/>
              </a:xfrm>
            </xdr:grpSpPr>
            <xdr:sp macro="" textlink="">
              <xdr:nvSpPr>
                <xdr:cNvPr id="36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9" name="グループ化 849"/>
              <xdr:cNvGrpSpPr>
                <a:grpSpLocks/>
              </xdr:cNvGrpSpPr>
            </xdr:nvGrpSpPr>
            <xdr:grpSpPr bwMode="auto">
              <a:xfrm>
                <a:off x="3257549" y="2893398"/>
                <a:ext cx="331391" cy="185803"/>
                <a:chOff x="2482887" y="3553541"/>
                <a:chExt cx="301836" cy="182063"/>
              </a:xfrm>
            </xdr:grpSpPr>
            <xdr:sp macro="" textlink="">
              <xdr:nvSpPr>
                <xdr:cNvPr id="36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00" name="グループ化 853"/>
              <xdr:cNvGrpSpPr>
                <a:grpSpLocks/>
              </xdr:cNvGrpSpPr>
            </xdr:nvGrpSpPr>
            <xdr:grpSpPr bwMode="auto">
              <a:xfrm>
                <a:off x="3829049" y="2893398"/>
                <a:ext cx="331391" cy="185803"/>
                <a:chOff x="2482887" y="3553541"/>
                <a:chExt cx="301836" cy="182063"/>
              </a:xfrm>
            </xdr:grpSpPr>
            <xdr:sp macro="" textlink="">
              <xdr:nvSpPr>
                <xdr:cNvPr id="36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1" name="グループ化 2910"/>
          <xdr:cNvGrpSpPr/>
        </xdr:nvGrpSpPr>
        <xdr:grpSpPr>
          <a:xfrm>
            <a:off x="2417885" y="23827678"/>
            <a:ext cx="2239499" cy="202088"/>
            <a:chOff x="2305050" y="2893398"/>
            <a:chExt cx="2239499" cy="185803"/>
          </a:xfrm>
        </xdr:grpSpPr>
        <xdr:sp macro="" textlink="">
          <xdr:nvSpPr>
            <xdr:cNvPr id="35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3" name="グループ化 3572"/>
            <xdr:cNvGrpSpPr/>
          </xdr:nvGrpSpPr>
          <xdr:grpSpPr>
            <a:xfrm>
              <a:off x="2305050" y="2893398"/>
              <a:ext cx="2048999" cy="185803"/>
              <a:chOff x="2305050" y="2893398"/>
              <a:chExt cx="2048999" cy="185803"/>
            </a:xfrm>
          </xdr:grpSpPr>
          <xdr:sp macro="" textlink="">
            <xdr:nvSpPr>
              <xdr:cNvPr id="35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9" name="グループ化 845"/>
              <xdr:cNvGrpSpPr>
                <a:grpSpLocks/>
              </xdr:cNvGrpSpPr>
            </xdr:nvGrpSpPr>
            <xdr:grpSpPr bwMode="auto">
              <a:xfrm>
                <a:off x="2686045" y="2893398"/>
                <a:ext cx="324588" cy="185803"/>
                <a:chOff x="2482886" y="3553541"/>
                <a:chExt cx="295640" cy="182063"/>
              </a:xfrm>
            </xdr:grpSpPr>
            <xdr:sp macro="" textlink="">
              <xdr:nvSpPr>
                <xdr:cNvPr id="35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0" name="グループ化 849"/>
              <xdr:cNvGrpSpPr>
                <a:grpSpLocks/>
              </xdr:cNvGrpSpPr>
            </xdr:nvGrpSpPr>
            <xdr:grpSpPr bwMode="auto">
              <a:xfrm>
                <a:off x="3257549" y="2893398"/>
                <a:ext cx="331391" cy="185803"/>
                <a:chOff x="2482887" y="3553541"/>
                <a:chExt cx="301836" cy="182063"/>
              </a:xfrm>
            </xdr:grpSpPr>
            <xdr:sp macro="" textlink="">
              <xdr:nvSpPr>
                <xdr:cNvPr id="35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1" name="グループ化 853"/>
              <xdr:cNvGrpSpPr>
                <a:grpSpLocks/>
              </xdr:cNvGrpSpPr>
            </xdr:nvGrpSpPr>
            <xdr:grpSpPr bwMode="auto">
              <a:xfrm>
                <a:off x="3829049" y="2893398"/>
                <a:ext cx="331391" cy="185803"/>
                <a:chOff x="2482887" y="3553541"/>
                <a:chExt cx="301836" cy="182063"/>
              </a:xfrm>
            </xdr:grpSpPr>
            <xdr:sp macro="" textlink="">
              <xdr:nvSpPr>
                <xdr:cNvPr id="35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2" name="グループ化 2911"/>
          <xdr:cNvGrpSpPr/>
        </xdr:nvGrpSpPr>
        <xdr:grpSpPr>
          <a:xfrm>
            <a:off x="2417885" y="24069466"/>
            <a:ext cx="2239499" cy="202088"/>
            <a:chOff x="2305050" y="2893398"/>
            <a:chExt cx="2239499" cy="185803"/>
          </a:xfrm>
        </xdr:grpSpPr>
        <xdr:sp macro="" textlink="">
          <xdr:nvSpPr>
            <xdr:cNvPr id="3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54" name="グループ化 3553"/>
            <xdr:cNvGrpSpPr/>
          </xdr:nvGrpSpPr>
          <xdr:grpSpPr>
            <a:xfrm>
              <a:off x="2305050" y="2893398"/>
              <a:ext cx="2048999" cy="185803"/>
              <a:chOff x="2305050" y="2893398"/>
              <a:chExt cx="2048999" cy="185803"/>
            </a:xfrm>
          </xdr:grpSpPr>
          <xdr:sp macro="" textlink="">
            <xdr:nvSpPr>
              <xdr:cNvPr id="3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0" name="グループ化 845"/>
              <xdr:cNvGrpSpPr>
                <a:grpSpLocks/>
              </xdr:cNvGrpSpPr>
            </xdr:nvGrpSpPr>
            <xdr:grpSpPr bwMode="auto">
              <a:xfrm>
                <a:off x="2686045" y="2893398"/>
                <a:ext cx="324588" cy="185803"/>
                <a:chOff x="2482886" y="3553541"/>
                <a:chExt cx="295640" cy="182063"/>
              </a:xfrm>
            </xdr:grpSpPr>
            <xdr:sp macro="" textlink="">
              <xdr:nvSpPr>
                <xdr:cNvPr id="3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1" name="グループ化 849"/>
              <xdr:cNvGrpSpPr>
                <a:grpSpLocks/>
              </xdr:cNvGrpSpPr>
            </xdr:nvGrpSpPr>
            <xdr:grpSpPr bwMode="auto">
              <a:xfrm>
                <a:off x="3257549" y="2893398"/>
                <a:ext cx="331391" cy="185803"/>
                <a:chOff x="2482887" y="3553541"/>
                <a:chExt cx="301836" cy="182063"/>
              </a:xfrm>
            </xdr:grpSpPr>
            <xdr:sp macro="" textlink="">
              <xdr:nvSpPr>
                <xdr:cNvPr id="35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2" name="グループ化 853"/>
              <xdr:cNvGrpSpPr>
                <a:grpSpLocks/>
              </xdr:cNvGrpSpPr>
            </xdr:nvGrpSpPr>
            <xdr:grpSpPr bwMode="auto">
              <a:xfrm>
                <a:off x="3829049" y="2893398"/>
                <a:ext cx="331391" cy="185803"/>
                <a:chOff x="2482887" y="3553541"/>
                <a:chExt cx="301836" cy="182063"/>
              </a:xfrm>
            </xdr:grpSpPr>
            <xdr:sp macro="" textlink="">
              <xdr:nvSpPr>
                <xdr:cNvPr id="35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3" name="グループ化 2912"/>
          <xdr:cNvGrpSpPr/>
        </xdr:nvGrpSpPr>
        <xdr:grpSpPr>
          <a:xfrm>
            <a:off x="2417885" y="24311255"/>
            <a:ext cx="2239499" cy="202088"/>
            <a:chOff x="2305050" y="2893398"/>
            <a:chExt cx="2239499" cy="185803"/>
          </a:xfrm>
        </xdr:grpSpPr>
        <xdr:sp macro="" textlink="">
          <xdr:nvSpPr>
            <xdr:cNvPr id="35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35" name="グループ化 3534"/>
            <xdr:cNvGrpSpPr/>
          </xdr:nvGrpSpPr>
          <xdr:grpSpPr>
            <a:xfrm>
              <a:off x="2305050" y="2893398"/>
              <a:ext cx="2048999" cy="185803"/>
              <a:chOff x="2305050" y="2893398"/>
              <a:chExt cx="2048999" cy="185803"/>
            </a:xfrm>
          </xdr:grpSpPr>
          <xdr:sp macro="" textlink="">
            <xdr:nvSpPr>
              <xdr:cNvPr id="35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2686045" y="2893398"/>
                <a:ext cx="324588" cy="185803"/>
                <a:chOff x="2482886" y="3553541"/>
                <a:chExt cx="295640" cy="182063"/>
              </a:xfrm>
            </xdr:grpSpPr>
            <xdr:sp macro="" textlink="">
              <xdr:nvSpPr>
                <xdr:cNvPr id="35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2" name="グループ化 849"/>
              <xdr:cNvGrpSpPr>
                <a:grpSpLocks/>
              </xdr:cNvGrpSpPr>
            </xdr:nvGrpSpPr>
            <xdr:grpSpPr bwMode="auto">
              <a:xfrm>
                <a:off x="3257549" y="2893398"/>
                <a:ext cx="331391" cy="185803"/>
                <a:chOff x="2482887" y="3553541"/>
                <a:chExt cx="301836" cy="182063"/>
              </a:xfrm>
            </xdr:grpSpPr>
            <xdr:sp macro="" textlink="">
              <xdr:nvSpPr>
                <xdr:cNvPr id="35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3" name="グループ化 853"/>
              <xdr:cNvGrpSpPr>
                <a:grpSpLocks/>
              </xdr:cNvGrpSpPr>
            </xdr:nvGrpSpPr>
            <xdr:grpSpPr bwMode="auto">
              <a:xfrm>
                <a:off x="3829049" y="2893398"/>
                <a:ext cx="331391" cy="185803"/>
                <a:chOff x="2482887" y="3553541"/>
                <a:chExt cx="301836" cy="182063"/>
              </a:xfrm>
            </xdr:grpSpPr>
            <xdr:sp macro="" textlink="">
              <xdr:nvSpPr>
                <xdr:cNvPr id="35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4" name="グループ化 2913"/>
          <xdr:cNvGrpSpPr/>
        </xdr:nvGrpSpPr>
        <xdr:grpSpPr>
          <a:xfrm>
            <a:off x="2417885" y="24553043"/>
            <a:ext cx="2239499" cy="202088"/>
            <a:chOff x="2305050" y="2893398"/>
            <a:chExt cx="2239499" cy="185803"/>
          </a:xfrm>
        </xdr:grpSpPr>
        <xdr:sp macro="" textlink="">
          <xdr:nvSpPr>
            <xdr:cNvPr id="35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6" name="グループ化 3515"/>
            <xdr:cNvGrpSpPr/>
          </xdr:nvGrpSpPr>
          <xdr:grpSpPr>
            <a:xfrm>
              <a:off x="2305050" y="2893398"/>
              <a:ext cx="2048999" cy="185803"/>
              <a:chOff x="2305050" y="2893398"/>
              <a:chExt cx="2048999" cy="185803"/>
            </a:xfrm>
          </xdr:grpSpPr>
          <xdr:sp macro="" textlink="">
            <xdr:nvSpPr>
              <xdr:cNvPr id="35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2" name="グループ化 845"/>
              <xdr:cNvGrpSpPr>
                <a:grpSpLocks/>
              </xdr:cNvGrpSpPr>
            </xdr:nvGrpSpPr>
            <xdr:grpSpPr bwMode="auto">
              <a:xfrm>
                <a:off x="2686045" y="2893398"/>
                <a:ext cx="324588" cy="185803"/>
                <a:chOff x="2482886" y="3553541"/>
                <a:chExt cx="295640" cy="182063"/>
              </a:xfrm>
            </xdr:grpSpPr>
            <xdr:sp macro="" textlink="">
              <xdr:nvSpPr>
                <xdr:cNvPr id="35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3" name="グループ化 849"/>
              <xdr:cNvGrpSpPr>
                <a:grpSpLocks/>
              </xdr:cNvGrpSpPr>
            </xdr:nvGrpSpPr>
            <xdr:grpSpPr bwMode="auto">
              <a:xfrm>
                <a:off x="3257549" y="2893398"/>
                <a:ext cx="331391" cy="185803"/>
                <a:chOff x="2482887" y="3553541"/>
                <a:chExt cx="301836" cy="182063"/>
              </a:xfrm>
            </xdr:grpSpPr>
            <xdr:sp macro="" textlink="">
              <xdr:nvSpPr>
                <xdr:cNvPr id="35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4" name="グループ化 853"/>
              <xdr:cNvGrpSpPr>
                <a:grpSpLocks/>
              </xdr:cNvGrpSpPr>
            </xdr:nvGrpSpPr>
            <xdr:grpSpPr bwMode="auto">
              <a:xfrm>
                <a:off x="3829049" y="2893398"/>
                <a:ext cx="331391" cy="185803"/>
                <a:chOff x="2482887" y="3553541"/>
                <a:chExt cx="301836" cy="182063"/>
              </a:xfrm>
            </xdr:grpSpPr>
            <xdr:sp macro="" textlink="">
              <xdr:nvSpPr>
                <xdr:cNvPr id="35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5" name="グループ化 2914"/>
          <xdr:cNvGrpSpPr/>
        </xdr:nvGrpSpPr>
        <xdr:grpSpPr>
          <a:xfrm>
            <a:off x="2417885" y="24794832"/>
            <a:ext cx="2239499" cy="202088"/>
            <a:chOff x="2305050" y="2893398"/>
            <a:chExt cx="2239499" cy="185803"/>
          </a:xfrm>
        </xdr:grpSpPr>
        <xdr:sp macro="" textlink="">
          <xdr:nvSpPr>
            <xdr:cNvPr id="34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7" name="グループ化 3496"/>
            <xdr:cNvGrpSpPr/>
          </xdr:nvGrpSpPr>
          <xdr:grpSpPr>
            <a:xfrm>
              <a:off x="2305050" y="2893398"/>
              <a:ext cx="2048999" cy="185803"/>
              <a:chOff x="2305050" y="2893398"/>
              <a:chExt cx="2048999" cy="185803"/>
            </a:xfrm>
          </xdr:grpSpPr>
          <xdr:sp macro="" textlink="">
            <xdr:nvSpPr>
              <xdr:cNvPr id="34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3" name="グループ化 845"/>
              <xdr:cNvGrpSpPr>
                <a:grpSpLocks/>
              </xdr:cNvGrpSpPr>
            </xdr:nvGrpSpPr>
            <xdr:grpSpPr bwMode="auto">
              <a:xfrm>
                <a:off x="2686045" y="2893398"/>
                <a:ext cx="324588" cy="185803"/>
                <a:chOff x="2482886" y="3553541"/>
                <a:chExt cx="295640" cy="182063"/>
              </a:xfrm>
            </xdr:grpSpPr>
            <xdr:sp macro="" textlink="">
              <xdr:nvSpPr>
                <xdr:cNvPr id="35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4" name="グループ化 849"/>
              <xdr:cNvGrpSpPr>
                <a:grpSpLocks/>
              </xdr:cNvGrpSpPr>
            </xdr:nvGrpSpPr>
            <xdr:grpSpPr bwMode="auto">
              <a:xfrm>
                <a:off x="3257549" y="2893398"/>
                <a:ext cx="331391" cy="185803"/>
                <a:chOff x="2482887" y="3553541"/>
                <a:chExt cx="301836" cy="182063"/>
              </a:xfrm>
            </xdr:grpSpPr>
            <xdr:sp macro="" textlink="">
              <xdr:nvSpPr>
                <xdr:cNvPr id="3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5" name="グループ化 853"/>
              <xdr:cNvGrpSpPr>
                <a:grpSpLocks/>
              </xdr:cNvGrpSpPr>
            </xdr:nvGrpSpPr>
            <xdr:grpSpPr bwMode="auto">
              <a:xfrm>
                <a:off x="3829049" y="2893398"/>
                <a:ext cx="331391" cy="185803"/>
                <a:chOff x="2482887" y="3553541"/>
                <a:chExt cx="301836" cy="182063"/>
              </a:xfrm>
            </xdr:grpSpPr>
            <xdr:sp macro="" textlink="">
              <xdr:nvSpPr>
                <xdr:cNvPr id="35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6" name="グループ化 2915"/>
          <xdr:cNvGrpSpPr/>
        </xdr:nvGrpSpPr>
        <xdr:grpSpPr>
          <a:xfrm>
            <a:off x="2417885" y="25036620"/>
            <a:ext cx="2239499" cy="202088"/>
            <a:chOff x="2305050" y="2893398"/>
            <a:chExt cx="2239499" cy="185803"/>
          </a:xfrm>
        </xdr:grpSpPr>
        <xdr:sp macro="" textlink="">
          <xdr:nvSpPr>
            <xdr:cNvPr id="34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78" name="グループ化 3477"/>
            <xdr:cNvGrpSpPr/>
          </xdr:nvGrpSpPr>
          <xdr:grpSpPr>
            <a:xfrm>
              <a:off x="2305050" y="2893398"/>
              <a:ext cx="2048999" cy="185803"/>
              <a:chOff x="2305050" y="2893398"/>
              <a:chExt cx="2048999" cy="185803"/>
            </a:xfrm>
          </xdr:grpSpPr>
          <xdr:sp macro="" textlink="">
            <xdr:nvSpPr>
              <xdr:cNvPr id="34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4" name="グループ化 845"/>
              <xdr:cNvGrpSpPr>
                <a:grpSpLocks/>
              </xdr:cNvGrpSpPr>
            </xdr:nvGrpSpPr>
            <xdr:grpSpPr bwMode="auto">
              <a:xfrm>
                <a:off x="2686045" y="2893398"/>
                <a:ext cx="324588" cy="185803"/>
                <a:chOff x="2482886" y="3553541"/>
                <a:chExt cx="295640" cy="182063"/>
              </a:xfrm>
            </xdr:grpSpPr>
            <xdr:sp macro="" textlink="">
              <xdr:nvSpPr>
                <xdr:cNvPr id="34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5" name="グループ化 849"/>
              <xdr:cNvGrpSpPr>
                <a:grpSpLocks/>
              </xdr:cNvGrpSpPr>
            </xdr:nvGrpSpPr>
            <xdr:grpSpPr bwMode="auto">
              <a:xfrm>
                <a:off x="3257549" y="2893398"/>
                <a:ext cx="331391" cy="185803"/>
                <a:chOff x="2482887" y="3553541"/>
                <a:chExt cx="301836" cy="182063"/>
              </a:xfrm>
            </xdr:grpSpPr>
            <xdr:sp macro="" textlink="">
              <xdr:nvSpPr>
                <xdr:cNvPr id="34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6" name="グループ化 853"/>
              <xdr:cNvGrpSpPr>
                <a:grpSpLocks/>
              </xdr:cNvGrpSpPr>
            </xdr:nvGrpSpPr>
            <xdr:grpSpPr bwMode="auto">
              <a:xfrm>
                <a:off x="3829049" y="2893398"/>
                <a:ext cx="331391" cy="185803"/>
                <a:chOff x="2482887" y="3553541"/>
                <a:chExt cx="301836" cy="182063"/>
              </a:xfrm>
            </xdr:grpSpPr>
            <xdr:sp macro="" textlink="">
              <xdr:nvSpPr>
                <xdr:cNvPr id="34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7" name="グループ化 2916"/>
          <xdr:cNvGrpSpPr/>
        </xdr:nvGrpSpPr>
        <xdr:grpSpPr>
          <a:xfrm>
            <a:off x="2417885" y="25278409"/>
            <a:ext cx="2239499" cy="202088"/>
            <a:chOff x="2305050" y="2893398"/>
            <a:chExt cx="2239499" cy="185803"/>
          </a:xfrm>
        </xdr:grpSpPr>
        <xdr:sp macro="" textlink="">
          <xdr:nvSpPr>
            <xdr:cNvPr id="34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59" name="グループ化 3458"/>
            <xdr:cNvGrpSpPr/>
          </xdr:nvGrpSpPr>
          <xdr:grpSpPr>
            <a:xfrm>
              <a:off x="2305050" y="2893398"/>
              <a:ext cx="2048999" cy="185803"/>
              <a:chOff x="2305050" y="2893398"/>
              <a:chExt cx="2048999" cy="185803"/>
            </a:xfrm>
          </xdr:grpSpPr>
          <xdr:sp macro="" textlink="">
            <xdr:nvSpPr>
              <xdr:cNvPr id="34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2686045" y="2893398"/>
                <a:ext cx="324588" cy="185803"/>
                <a:chOff x="2482886" y="3553541"/>
                <a:chExt cx="295640" cy="182063"/>
              </a:xfrm>
            </xdr:grpSpPr>
            <xdr:sp macro="" textlink="">
              <xdr:nvSpPr>
                <xdr:cNvPr id="34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6" name="グループ化 849"/>
              <xdr:cNvGrpSpPr>
                <a:grpSpLocks/>
              </xdr:cNvGrpSpPr>
            </xdr:nvGrpSpPr>
            <xdr:grpSpPr bwMode="auto">
              <a:xfrm>
                <a:off x="3257549" y="2893398"/>
                <a:ext cx="331391" cy="185803"/>
                <a:chOff x="2482887" y="3553541"/>
                <a:chExt cx="301836" cy="182063"/>
              </a:xfrm>
            </xdr:grpSpPr>
            <xdr:sp macro="" textlink="">
              <xdr:nvSpPr>
                <xdr:cNvPr id="34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7" name="グループ化 853"/>
              <xdr:cNvGrpSpPr>
                <a:grpSpLocks/>
              </xdr:cNvGrpSpPr>
            </xdr:nvGrpSpPr>
            <xdr:grpSpPr bwMode="auto">
              <a:xfrm>
                <a:off x="3829049" y="2893398"/>
                <a:ext cx="331391" cy="185803"/>
                <a:chOff x="2482887" y="3553541"/>
                <a:chExt cx="301836" cy="182063"/>
              </a:xfrm>
            </xdr:grpSpPr>
            <xdr:sp macro="" textlink="">
              <xdr:nvSpPr>
                <xdr:cNvPr id="34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8" name="グループ化 2917"/>
          <xdr:cNvGrpSpPr/>
        </xdr:nvGrpSpPr>
        <xdr:grpSpPr>
          <a:xfrm>
            <a:off x="2417885" y="25520197"/>
            <a:ext cx="2239499" cy="202088"/>
            <a:chOff x="2305050" y="2893398"/>
            <a:chExt cx="2239499" cy="185803"/>
          </a:xfrm>
        </xdr:grpSpPr>
        <xdr:sp macro="" textlink="">
          <xdr:nvSpPr>
            <xdr:cNvPr id="3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0" name="グループ化 3439"/>
            <xdr:cNvGrpSpPr/>
          </xdr:nvGrpSpPr>
          <xdr:grpSpPr>
            <a:xfrm>
              <a:off x="2305050" y="2893398"/>
              <a:ext cx="2048999" cy="185803"/>
              <a:chOff x="2305050" y="2893398"/>
              <a:chExt cx="2048999" cy="185803"/>
            </a:xfrm>
          </xdr:grpSpPr>
          <xdr:sp macro="" textlink="">
            <xdr:nvSpPr>
              <xdr:cNvPr id="3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6" name="グループ化 845"/>
              <xdr:cNvGrpSpPr>
                <a:grpSpLocks/>
              </xdr:cNvGrpSpPr>
            </xdr:nvGrpSpPr>
            <xdr:grpSpPr bwMode="auto">
              <a:xfrm>
                <a:off x="2686045" y="2893398"/>
                <a:ext cx="324588" cy="185803"/>
                <a:chOff x="2482886" y="3553541"/>
                <a:chExt cx="295640" cy="182063"/>
              </a:xfrm>
            </xdr:grpSpPr>
            <xdr:sp macro="" textlink="">
              <xdr:nvSpPr>
                <xdr:cNvPr id="3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7" name="グループ化 849"/>
              <xdr:cNvGrpSpPr>
                <a:grpSpLocks/>
              </xdr:cNvGrpSpPr>
            </xdr:nvGrpSpPr>
            <xdr:grpSpPr bwMode="auto">
              <a:xfrm>
                <a:off x="3257549" y="2893398"/>
                <a:ext cx="331391" cy="185803"/>
                <a:chOff x="2482887" y="3553541"/>
                <a:chExt cx="301836" cy="182063"/>
              </a:xfrm>
            </xdr:grpSpPr>
            <xdr:sp macro="" textlink="">
              <xdr:nvSpPr>
                <xdr:cNvPr id="3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8" name="グループ化 853"/>
              <xdr:cNvGrpSpPr>
                <a:grpSpLocks/>
              </xdr:cNvGrpSpPr>
            </xdr:nvGrpSpPr>
            <xdr:grpSpPr bwMode="auto">
              <a:xfrm>
                <a:off x="3829049" y="2893398"/>
                <a:ext cx="331391" cy="185803"/>
                <a:chOff x="2482887" y="3553541"/>
                <a:chExt cx="301836" cy="182063"/>
              </a:xfrm>
            </xdr:grpSpPr>
            <xdr:sp macro="" textlink="">
              <xdr:nvSpPr>
                <xdr:cNvPr id="3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9" name="グループ化 2918"/>
          <xdr:cNvGrpSpPr/>
        </xdr:nvGrpSpPr>
        <xdr:grpSpPr>
          <a:xfrm>
            <a:off x="2417885" y="25761986"/>
            <a:ext cx="2239499" cy="202088"/>
            <a:chOff x="2305050" y="2893398"/>
            <a:chExt cx="2239499" cy="185803"/>
          </a:xfrm>
        </xdr:grpSpPr>
        <xdr:sp macro="" textlink="">
          <xdr:nvSpPr>
            <xdr:cNvPr id="34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1" name="グループ化 3420"/>
            <xdr:cNvGrpSpPr/>
          </xdr:nvGrpSpPr>
          <xdr:grpSpPr>
            <a:xfrm>
              <a:off x="2305050" y="2893398"/>
              <a:ext cx="2048999" cy="185803"/>
              <a:chOff x="2305050" y="2893398"/>
              <a:chExt cx="2048999" cy="185803"/>
            </a:xfrm>
          </xdr:grpSpPr>
          <xdr:sp macro="" textlink="">
            <xdr:nvSpPr>
              <xdr:cNvPr id="34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7" name="グループ化 845"/>
              <xdr:cNvGrpSpPr>
                <a:grpSpLocks/>
              </xdr:cNvGrpSpPr>
            </xdr:nvGrpSpPr>
            <xdr:grpSpPr bwMode="auto">
              <a:xfrm>
                <a:off x="2686045" y="2893398"/>
                <a:ext cx="324588" cy="185803"/>
                <a:chOff x="2482886" y="3553541"/>
                <a:chExt cx="295640" cy="182063"/>
              </a:xfrm>
            </xdr:grpSpPr>
            <xdr:sp macro="" textlink="">
              <xdr:nvSpPr>
                <xdr:cNvPr id="34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8" name="グループ化 849"/>
              <xdr:cNvGrpSpPr>
                <a:grpSpLocks/>
              </xdr:cNvGrpSpPr>
            </xdr:nvGrpSpPr>
            <xdr:grpSpPr bwMode="auto">
              <a:xfrm>
                <a:off x="3257549" y="2893398"/>
                <a:ext cx="331391" cy="185803"/>
                <a:chOff x="2482887" y="3553541"/>
                <a:chExt cx="301836" cy="182063"/>
              </a:xfrm>
            </xdr:grpSpPr>
            <xdr:sp macro="" textlink="">
              <xdr:nvSpPr>
                <xdr:cNvPr id="34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9" name="グループ化 853"/>
              <xdr:cNvGrpSpPr>
                <a:grpSpLocks/>
              </xdr:cNvGrpSpPr>
            </xdr:nvGrpSpPr>
            <xdr:grpSpPr bwMode="auto">
              <a:xfrm>
                <a:off x="3829049" y="2893398"/>
                <a:ext cx="331391" cy="185803"/>
                <a:chOff x="2482887" y="3553541"/>
                <a:chExt cx="301836" cy="182063"/>
              </a:xfrm>
            </xdr:grpSpPr>
            <xdr:sp macro="" textlink="">
              <xdr:nvSpPr>
                <xdr:cNvPr id="34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0" name="グループ化 2919"/>
          <xdr:cNvGrpSpPr/>
        </xdr:nvGrpSpPr>
        <xdr:grpSpPr>
          <a:xfrm>
            <a:off x="2417885" y="26003774"/>
            <a:ext cx="2239499" cy="202088"/>
            <a:chOff x="2305050" y="2893398"/>
            <a:chExt cx="2239499" cy="185803"/>
          </a:xfrm>
        </xdr:grpSpPr>
        <xdr:sp macro="" textlink="">
          <xdr:nvSpPr>
            <xdr:cNvPr id="34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2" name="グループ化 3401"/>
            <xdr:cNvGrpSpPr/>
          </xdr:nvGrpSpPr>
          <xdr:grpSpPr>
            <a:xfrm>
              <a:off x="2305050" y="2893398"/>
              <a:ext cx="2048999" cy="185803"/>
              <a:chOff x="2305050" y="2893398"/>
              <a:chExt cx="2048999" cy="185803"/>
            </a:xfrm>
          </xdr:grpSpPr>
          <xdr:sp macro="" textlink="">
            <xdr:nvSpPr>
              <xdr:cNvPr id="34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8" name="グループ化 845"/>
              <xdr:cNvGrpSpPr>
                <a:grpSpLocks/>
              </xdr:cNvGrpSpPr>
            </xdr:nvGrpSpPr>
            <xdr:grpSpPr bwMode="auto">
              <a:xfrm>
                <a:off x="2686045" y="2893398"/>
                <a:ext cx="324588" cy="185803"/>
                <a:chOff x="2482886" y="3553541"/>
                <a:chExt cx="295640" cy="182063"/>
              </a:xfrm>
            </xdr:grpSpPr>
            <xdr:sp macro="" textlink="">
              <xdr:nvSpPr>
                <xdr:cNvPr id="34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09" name="グループ化 849"/>
              <xdr:cNvGrpSpPr>
                <a:grpSpLocks/>
              </xdr:cNvGrpSpPr>
            </xdr:nvGrpSpPr>
            <xdr:grpSpPr bwMode="auto">
              <a:xfrm>
                <a:off x="3257549" y="2893398"/>
                <a:ext cx="331391" cy="185803"/>
                <a:chOff x="2482887" y="3553541"/>
                <a:chExt cx="301836" cy="182063"/>
              </a:xfrm>
            </xdr:grpSpPr>
            <xdr:sp macro="" textlink="">
              <xdr:nvSpPr>
                <xdr:cNvPr id="34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0" name="グループ化 853"/>
              <xdr:cNvGrpSpPr>
                <a:grpSpLocks/>
              </xdr:cNvGrpSpPr>
            </xdr:nvGrpSpPr>
            <xdr:grpSpPr bwMode="auto">
              <a:xfrm>
                <a:off x="3829049" y="2893398"/>
                <a:ext cx="331391" cy="185803"/>
                <a:chOff x="2482887" y="3553541"/>
                <a:chExt cx="301836" cy="182063"/>
              </a:xfrm>
            </xdr:grpSpPr>
            <xdr:sp macro="" textlink="">
              <xdr:nvSpPr>
                <xdr:cNvPr id="34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1" name="グループ化 2920"/>
          <xdr:cNvGrpSpPr/>
        </xdr:nvGrpSpPr>
        <xdr:grpSpPr>
          <a:xfrm>
            <a:off x="2417885" y="26245562"/>
            <a:ext cx="2239499" cy="202088"/>
            <a:chOff x="2305050" y="2893398"/>
            <a:chExt cx="2239499" cy="185803"/>
          </a:xfrm>
        </xdr:grpSpPr>
        <xdr:sp macro="" textlink="">
          <xdr:nvSpPr>
            <xdr:cNvPr id="33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3" name="グループ化 3382"/>
            <xdr:cNvGrpSpPr/>
          </xdr:nvGrpSpPr>
          <xdr:grpSpPr>
            <a:xfrm>
              <a:off x="2305050" y="2893398"/>
              <a:ext cx="2048999" cy="185803"/>
              <a:chOff x="2305050" y="2893398"/>
              <a:chExt cx="2048999" cy="185803"/>
            </a:xfrm>
          </xdr:grpSpPr>
          <xdr:sp macro="" textlink="">
            <xdr:nvSpPr>
              <xdr:cNvPr id="33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9" name="グループ化 845"/>
              <xdr:cNvGrpSpPr>
                <a:grpSpLocks/>
              </xdr:cNvGrpSpPr>
            </xdr:nvGrpSpPr>
            <xdr:grpSpPr bwMode="auto">
              <a:xfrm>
                <a:off x="2686045" y="2893398"/>
                <a:ext cx="324588" cy="185803"/>
                <a:chOff x="2482886" y="3553541"/>
                <a:chExt cx="295640" cy="182063"/>
              </a:xfrm>
            </xdr:grpSpPr>
            <xdr:sp macro="" textlink="">
              <xdr:nvSpPr>
                <xdr:cNvPr id="33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0" name="グループ化 849"/>
              <xdr:cNvGrpSpPr>
                <a:grpSpLocks/>
              </xdr:cNvGrpSpPr>
            </xdr:nvGrpSpPr>
            <xdr:grpSpPr bwMode="auto">
              <a:xfrm>
                <a:off x="3257549" y="2893398"/>
                <a:ext cx="331391" cy="185803"/>
                <a:chOff x="2482887" y="3553541"/>
                <a:chExt cx="301836" cy="182063"/>
              </a:xfrm>
            </xdr:grpSpPr>
            <xdr:sp macro="" textlink="">
              <xdr:nvSpPr>
                <xdr:cNvPr id="33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1" name="グループ化 853"/>
              <xdr:cNvGrpSpPr>
                <a:grpSpLocks/>
              </xdr:cNvGrpSpPr>
            </xdr:nvGrpSpPr>
            <xdr:grpSpPr bwMode="auto">
              <a:xfrm>
                <a:off x="3829049" y="2893398"/>
                <a:ext cx="331391" cy="185803"/>
                <a:chOff x="2482887" y="3553541"/>
                <a:chExt cx="301836" cy="182063"/>
              </a:xfrm>
            </xdr:grpSpPr>
            <xdr:sp macro="" textlink="">
              <xdr:nvSpPr>
                <xdr:cNvPr id="3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2" name="グループ化 2921"/>
          <xdr:cNvGrpSpPr/>
        </xdr:nvGrpSpPr>
        <xdr:grpSpPr>
          <a:xfrm>
            <a:off x="2417885" y="26487351"/>
            <a:ext cx="2239499" cy="202088"/>
            <a:chOff x="2305050" y="2893398"/>
            <a:chExt cx="2239499" cy="185803"/>
          </a:xfrm>
        </xdr:grpSpPr>
        <xdr:sp macro="" textlink="">
          <xdr:nvSpPr>
            <xdr:cNvPr id="33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64" name="グループ化 3363"/>
            <xdr:cNvGrpSpPr/>
          </xdr:nvGrpSpPr>
          <xdr:grpSpPr>
            <a:xfrm>
              <a:off x="2305050" y="2893398"/>
              <a:ext cx="2048999" cy="185803"/>
              <a:chOff x="2305050" y="2893398"/>
              <a:chExt cx="2048999" cy="185803"/>
            </a:xfrm>
          </xdr:grpSpPr>
          <xdr:sp macro="" textlink="">
            <xdr:nvSpPr>
              <xdr:cNvPr id="33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0" name="グループ化 845"/>
              <xdr:cNvGrpSpPr>
                <a:grpSpLocks/>
              </xdr:cNvGrpSpPr>
            </xdr:nvGrpSpPr>
            <xdr:grpSpPr bwMode="auto">
              <a:xfrm>
                <a:off x="2686045" y="2893398"/>
                <a:ext cx="324588" cy="185803"/>
                <a:chOff x="2482886" y="3553541"/>
                <a:chExt cx="295640" cy="182063"/>
              </a:xfrm>
            </xdr:grpSpPr>
            <xdr:sp macro="" textlink="">
              <xdr:nvSpPr>
                <xdr:cNvPr id="33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1" name="グループ化 849"/>
              <xdr:cNvGrpSpPr>
                <a:grpSpLocks/>
              </xdr:cNvGrpSpPr>
            </xdr:nvGrpSpPr>
            <xdr:grpSpPr bwMode="auto">
              <a:xfrm>
                <a:off x="3257549" y="2893398"/>
                <a:ext cx="331391" cy="185803"/>
                <a:chOff x="2482887" y="3553541"/>
                <a:chExt cx="301836" cy="182063"/>
              </a:xfrm>
            </xdr:grpSpPr>
            <xdr:sp macro="" textlink="">
              <xdr:nvSpPr>
                <xdr:cNvPr id="33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2" name="グループ化 853"/>
              <xdr:cNvGrpSpPr>
                <a:grpSpLocks/>
              </xdr:cNvGrpSpPr>
            </xdr:nvGrpSpPr>
            <xdr:grpSpPr bwMode="auto">
              <a:xfrm>
                <a:off x="3829049" y="2893398"/>
                <a:ext cx="331391" cy="185803"/>
                <a:chOff x="2482887" y="3553541"/>
                <a:chExt cx="301836" cy="182063"/>
              </a:xfrm>
            </xdr:grpSpPr>
            <xdr:sp macro="" textlink="">
              <xdr:nvSpPr>
                <xdr:cNvPr id="33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3" name="グループ化 2922"/>
          <xdr:cNvGrpSpPr/>
        </xdr:nvGrpSpPr>
        <xdr:grpSpPr>
          <a:xfrm>
            <a:off x="2417885" y="26735942"/>
            <a:ext cx="2239499" cy="202088"/>
            <a:chOff x="2305050" y="2893398"/>
            <a:chExt cx="2239499" cy="185803"/>
          </a:xfrm>
        </xdr:grpSpPr>
        <xdr:sp macro="" textlink="">
          <xdr:nvSpPr>
            <xdr:cNvPr id="33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45" name="グループ化 3344"/>
            <xdr:cNvGrpSpPr/>
          </xdr:nvGrpSpPr>
          <xdr:grpSpPr>
            <a:xfrm>
              <a:off x="2305050" y="2893398"/>
              <a:ext cx="2048999" cy="185803"/>
              <a:chOff x="2305050" y="2893398"/>
              <a:chExt cx="2048999" cy="185803"/>
            </a:xfrm>
          </xdr:grpSpPr>
          <xdr:sp macro="" textlink="">
            <xdr:nvSpPr>
              <xdr:cNvPr id="33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1" name="グループ化 845"/>
              <xdr:cNvGrpSpPr>
                <a:grpSpLocks/>
              </xdr:cNvGrpSpPr>
            </xdr:nvGrpSpPr>
            <xdr:grpSpPr bwMode="auto">
              <a:xfrm>
                <a:off x="2686045" y="2893398"/>
                <a:ext cx="324588" cy="185803"/>
                <a:chOff x="2482886" y="3553541"/>
                <a:chExt cx="295640" cy="182063"/>
              </a:xfrm>
            </xdr:grpSpPr>
            <xdr:sp macro="" textlink="">
              <xdr:nvSpPr>
                <xdr:cNvPr id="33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2" name="グループ化 849"/>
              <xdr:cNvGrpSpPr>
                <a:grpSpLocks/>
              </xdr:cNvGrpSpPr>
            </xdr:nvGrpSpPr>
            <xdr:grpSpPr bwMode="auto">
              <a:xfrm>
                <a:off x="3257549" y="2893398"/>
                <a:ext cx="331391" cy="185803"/>
                <a:chOff x="2482887" y="3553541"/>
                <a:chExt cx="301836" cy="182063"/>
              </a:xfrm>
            </xdr:grpSpPr>
            <xdr:sp macro="" textlink="">
              <xdr:nvSpPr>
                <xdr:cNvPr id="33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3" name="グループ化 853"/>
              <xdr:cNvGrpSpPr>
                <a:grpSpLocks/>
              </xdr:cNvGrpSpPr>
            </xdr:nvGrpSpPr>
            <xdr:grpSpPr bwMode="auto">
              <a:xfrm>
                <a:off x="3829049" y="2893398"/>
                <a:ext cx="331391" cy="185803"/>
                <a:chOff x="2482887" y="3553541"/>
                <a:chExt cx="301836" cy="182063"/>
              </a:xfrm>
            </xdr:grpSpPr>
            <xdr:sp macro="" textlink="">
              <xdr:nvSpPr>
                <xdr:cNvPr id="33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4" name="グループ化 2923"/>
          <xdr:cNvGrpSpPr/>
        </xdr:nvGrpSpPr>
        <xdr:grpSpPr>
          <a:xfrm>
            <a:off x="2417885" y="26970928"/>
            <a:ext cx="2239499" cy="202088"/>
            <a:chOff x="2305050" y="2893398"/>
            <a:chExt cx="2239499" cy="185803"/>
          </a:xfrm>
        </xdr:grpSpPr>
        <xdr:sp macro="" textlink="">
          <xdr:nvSpPr>
            <xdr:cNvPr id="33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26" name="グループ化 3325"/>
            <xdr:cNvGrpSpPr/>
          </xdr:nvGrpSpPr>
          <xdr:grpSpPr>
            <a:xfrm>
              <a:off x="2305050" y="2893398"/>
              <a:ext cx="2048999" cy="185803"/>
              <a:chOff x="2305050" y="2893398"/>
              <a:chExt cx="2048999" cy="185803"/>
            </a:xfrm>
          </xdr:grpSpPr>
          <xdr:sp macro="" textlink="">
            <xdr:nvSpPr>
              <xdr:cNvPr id="33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32" name="グループ化 845"/>
              <xdr:cNvGrpSpPr>
                <a:grpSpLocks/>
              </xdr:cNvGrpSpPr>
            </xdr:nvGrpSpPr>
            <xdr:grpSpPr bwMode="auto">
              <a:xfrm>
                <a:off x="2686045" y="2893398"/>
                <a:ext cx="324588" cy="185803"/>
                <a:chOff x="2482886" y="3553541"/>
                <a:chExt cx="295640" cy="182063"/>
              </a:xfrm>
            </xdr:grpSpPr>
            <xdr:sp macro="" textlink="">
              <xdr:nvSpPr>
                <xdr:cNvPr id="33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3" name="グループ化 849"/>
              <xdr:cNvGrpSpPr>
                <a:grpSpLocks/>
              </xdr:cNvGrpSpPr>
            </xdr:nvGrpSpPr>
            <xdr:grpSpPr bwMode="auto">
              <a:xfrm>
                <a:off x="3257549" y="2893398"/>
                <a:ext cx="331391" cy="185803"/>
                <a:chOff x="2482887" y="3553541"/>
                <a:chExt cx="301836" cy="182063"/>
              </a:xfrm>
            </xdr:grpSpPr>
            <xdr:sp macro="" textlink="">
              <xdr:nvSpPr>
                <xdr:cNvPr id="33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4" name="グループ化 853"/>
              <xdr:cNvGrpSpPr>
                <a:grpSpLocks/>
              </xdr:cNvGrpSpPr>
            </xdr:nvGrpSpPr>
            <xdr:grpSpPr bwMode="auto">
              <a:xfrm>
                <a:off x="3829049" y="2893398"/>
                <a:ext cx="331391" cy="185803"/>
                <a:chOff x="2482887" y="3553541"/>
                <a:chExt cx="301836" cy="182063"/>
              </a:xfrm>
            </xdr:grpSpPr>
            <xdr:sp macro="" textlink="">
              <xdr:nvSpPr>
                <xdr:cNvPr id="33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5" name="グループ化 2924"/>
          <xdr:cNvGrpSpPr/>
        </xdr:nvGrpSpPr>
        <xdr:grpSpPr>
          <a:xfrm>
            <a:off x="2417885" y="27212716"/>
            <a:ext cx="2239499" cy="202088"/>
            <a:chOff x="2305050" y="2893398"/>
            <a:chExt cx="2239499" cy="185803"/>
          </a:xfrm>
        </xdr:grpSpPr>
        <xdr:sp macro="" textlink="">
          <xdr:nvSpPr>
            <xdr:cNvPr id="33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07" name="グループ化 3306"/>
            <xdr:cNvGrpSpPr/>
          </xdr:nvGrpSpPr>
          <xdr:grpSpPr>
            <a:xfrm>
              <a:off x="2305050" y="2893398"/>
              <a:ext cx="2048999" cy="185803"/>
              <a:chOff x="2305050" y="2893398"/>
              <a:chExt cx="2048999" cy="185803"/>
            </a:xfrm>
          </xdr:grpSpPr>
          <xdr:sp macro="" textlink="">
            <xdr:nvSpPr>
              <xdr:cNvPr id="33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3" name="グループ化 845"/>
              <xdr:cNvGrpSpPr>
                <a:grpSpLocks/>
              </xdr:cNvGrpSpPr>
            </xdr:nvGrpSpPr>
            <xdr:grpSpPr bwMode="auto">
              <a:xfrm>
                <a:off x="2686045" y="2893398"/>
                <a:ext cx="324588" cy="185803"/>
                <a:chOff x="2482886" y="3553541"/>
                <a:chExt cx="295640" cy="182063"/>
              </a:xfrm>
            </xdr:grpSpPr>
            <xdr:sp macro="" textlink="">
              <xdr:nvSpPr>
                <xdr:cNvPr id="33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4" name="グループ化 849"/>
              <xdr:cNvGrpSpPr>
                <a:grpSpLocks/>
              </xdr:cNvGrpSpPr>
            </xdr:nvGrpSpPr>
            <xdr:grpSpPr bwMode="auto">
              <a:xfrm>
                <a:off x="3257549" y="2893398"/>
                <a:ext cx="331391" cy="185803"/>
                <a:chOff x="2482887" y="3553541"/>
                <a:chExt cx="301836" cy="182063"/>
              </a:xfrm>
            </xdr:grpSpPr>
            <xdr:sp macro="" textlink="">
              <xdr:nvSpPr>
                <xdr:cNvPr id="33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5" name="グループ化 853"/>
              <xdr:cNvGrpSpPr>
                <a:grpSpLocks/>
              </xdr:cNvGrpSpPr>
            </xdr:nvGrpSpPr>
            <xdr:grpSpPr bwMode="auto">
              <a:xfrm>
                <a:off x="3829049" y="2893398"/>
                <a:ext cx="331391" cy="185803"/>
                <a:chOff x="2482887" y="3553541"/>
                <a:chExt cx="301836" cy="182063"/>
              </a:xfrm>
            </xdr:grpSpPr>
            <xdr:sp macro="" textlink="">
              <xdr:nvSpPr>
                <xdr:cNvPr id="33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6" name="グループ化 2925"/>
          <xdr:cNvGrpSpPr/>
        </xdr:nvGrpSpPr>
        <xdr:grpSpPr>
          <a:xfrm>
            <a:off x="2417885" y="27454505"/>
            <a:ext cx="2239499" cy="202088"/>
            <a:chOff x="2305050" y="2893398"/>
            <a:chExt cx="2239499" cy="185803"/>
          </a:xfrm>
        </xdr:grpSpPr>
        <xdr:sp macro="" textlink="">
          <xdr:nvSpPr>
            <xdr:cNvPr id="32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88" name="グループ化 3287"/>
            <xdr:cNvGrpSpPr/>
          </xdr:nvGrpSpPr>
          <xdr:grpSpPr>
            <a:xfrm>
              <a:off x="2305050" y="2893398"/>
              <a:ext cx="2048999" cy="185803"/>
              <a:chOff x="2305050" y="2893398"/>
              <a:chExt cx="2048999" cy="185803"/>
            </a:xfrm>
          </xdr:grpSpPr>
          <xdr:sp macro="" textlink="">
            <xdr:nvSpPr>
              <xdr:cNvPr id="32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94" name="グループ化 845"/>
              <xdr:cNvGrpSpPr>
                <a:grpSpLocks/>
              </xdr:cNvGrpSpPr>
            </xdr:nvGrpSpPr>
            <xdr:grpSpPr bwMode="auto">
              <a:xfrm>
                <a:off x="2686045" y="2893398"/>
                <a:ext cx="324588" cy="185803"/>
                <a:chOff x="2482886" y="3553541"/>
                <a:chExt cx="295640" cy="182063"/>
              </a:xfrm>
            </xdr:grpSpPr>
            <xdr:sp macro="" textlink="">
              <xdr:nvSpPr>
                <xdr:cNvPr id="33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5" name="グループ化 849"/>
              <xdr:cNvGrpSpPr>
                <a:grpSpLocks/>
              </xdr:cNvGrpSpPr>
            </xdr:nvGrpSpPr>
            <xdr:grpSpPr bwMode="auto">
              <a:xfrm>
                <a:off x="3257549" y="2893398"/>
                <a:ext cx="331391" cy="185803"/>
                <a:chOff x="2482887" y="3553541"/>
                <a:chExt cx="301836" cy="182063"/>
              </a:xfrm>
            </xdr:grpSpPr>
            <xdr:sp macro="" textlink="">
              <xdr:nvSpPr>
                <xdr:cNvPr id="3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6" name="グループ化 853"/>
              <xdr:cNvGrpSpPr>
                <a:grpSpLocks/>
              </xdr:cNvGrpSpPr>
            </xdr:nvGrpSpPr>
            <xdr:grpSpPr bwMode="auto">
              <a:xfrm>
                <a:off x="3829049" y="2893398"/>
                <a:ext cx="331391" cy="185803"/>
                <a:chOff x="2482887" y="3553541"/>
                <a:chExt cx="301836" cy="182063"/>
              </a:xfrm>
            </xdr:grpSpPr>
            <xdr:sp macro="" textlink="">
              <xdr:nvSpPr>
                <xdr:cNvPr id="32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7" name="グループ化 2926"/>
          <xdr:cNvGrpSpPr/>
        </xdr:nvGrpSpPr>
        <xdr:grpSpPr>
          <a:xfrm>
            <a:off x="2417885" y="27696293"/>
            <a:ext cx="2239499" cy="202088"/>
            <a:chOff x="2305050" y="2893398"/>
            <a:chExt cx="2239499" cy="185803"/>
          </a:xfrm>
        </xdr:grpSpPr>
        <xdr:sp macro="" textlink="">
          <xdr:nvSpPr>
            <xdr:cNvPr id="32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69" name="グループ化 3268"/>
            <xdr:cNvGrpSpPr/>
          </xdr:nvGrpSpPr>
          <xdr:grpSpPr>
            <a:xfrm>
              <a:off x="2305050" y="2893398"/>
              <a:ext cx="2048999" cy="185803"/>
              <a:chOff x="2305050" y="2893398"/>
              <a:chExt cx="2048999" cy="185803"/>
            </a:xfrm>
          </xdr:grpSpPr>
          <xdr:sp macro="" textlink="">
            <xdr:nvSpPr>
              <xdr:cNvPr id="32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75" name="グループ化 845"/>
              <xdr:cNvGrpSpPr>
                <a:grpSpLocks/>
              </xdr:cNvGrpSpPr>
            </xdr:nvGrpSpPr>
            <xdr:grpSpPr bwMode="auto">
              <a:xfrm>
                <a:off x="2686045" y="2893398"/>
                <a:ext cx="324588" cy="185803"/>
                <a:chOff x="2482886" y="3553541"/>
                <a:chExt cx="295640" cy="182063"/>
              </a:xfrm>
            </xdr:grpSpPr>
            <xdr:sp macro="" textlink="">
              <xdr:nvSpPr>
                <xdr:cNvPr id="3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6" name="グループ化 849"/>
              <xdr:cNvGrpSpPr>
                <a:grpSpLocks/>
              </xdr:cNvGrpSpPr>
            </xdr:nvGrpSpPr>
            <xdr:grpSpPr bwMode="auto">
              <a:xfrm>
                <a:off x="3257549" y="2893398"/>
                <a:ext cx="331391" cy="185803"/>
                <a:chOff x="2482887" y="3553541"/>
                <a:chExt cx="301836" cy="182063"/>
              </a:xfrm>
            </xdr:grpSpPr>
            <xdr:sp macro="" textlink="">
              <xdr:nvSpPr>
                <xdr:cNvPr id="32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7" name="グループ化 853"/>
              <xdr:cNvGrpSpPr>
                <a:grpSpLocks/>
              </xdr:cNvGrpSpPr>
            </xdr:nvGrpSpPr>
            <xdr:grpSpPr bwMode="auto">
              <a:xfrm>
                <a:off x="3829049" y="2893398"/>
                <a:ext cx="331391" cy="185803"/>
                <a:chOff x="2482887" y="3553541"/>
                <a:chExt cx="301836" cy="182063"/>
              </a:xfrm>
            </xdr:grpSpPr>
            <xdr:sp macro="" textlink="">
              <xdr:nvSpPr>
                <xdr:cNvPr id="32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8" name="グループ化 2927"/>
          <xdr:cNvGrpSpPr/>
        </xdr:nvGrpSpPr>
        <xdr:grpSpPr>
          <a:xfrm>
            <a:off x="2417885" y="27938082"/>
            <a:ext cx="2239499" cy="202088"/>
            <a:chOff x="2305050" y="2893398"/>
            <a:chExt cx="2239499" cy="185803"/>
          </a:xfrm>
        </xdr:grpSpPr>
        <xdr:sp macro="" textlink="">
          <xdr:nvSpPr>
            <xdr:cNvPr id="32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0" name="グループ化 3249"/>
            <xdr:cNvGrpSpPr/>
          </xdr:nvGrpSpPr>
          <xdr:grpSpPr>
            <a:xfrm>
              <a:off x="2305050" y="2893398"/>
              <a:ext cx="2048999" cy="185803"/>
              <a:chOff x="2305050" y="2893398"/>
              <a:chExt cx="2048999" cy="185803"/>
            </a:xfrm>
          </xdr:grpSpPr>
          <xdr:sp macro="" textlink="">
            <xdr:nvSpPr>
              <xdr:cNvPr id="32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6" name="グループ化 845"/>
              <xdr:cNvGrpSpPr>
                <a:grpSpLocks/>
              </xdr:cNvGrpSpPr>
            </xdr:nvGrpSpPr>
            <xdr:grpSpPr bwMode="auto">
              <a:xfrm>
                <a:off x="2686045" y="2893398"/>
                <a:ext cx="324588" cy="185803"/>
                <a:chOff x="2482886" y="3553541"/>
                <a:chExt cx="295640" cy="182063"/>
              </a:xfrm>
            </xdr:grpSpPr>
            <xdr:sp macro="" textlink="">
              <xdr:nvSpPr>
                <xdr:cNvPr id="32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7" name="グループ化 849"/>
              <xdr:cNvGrpSpPr>
                <a:grpSpLocks/>
              </xdr:cNvGrpSpPr>
            </xdr:nvGrpSpPr>
            <xdr:grpSpPr bwMode="auto">
              <a:xfrm>
                <a:off x="3257549" y="2893398"/>
                <a:ext cx="331391" cy="185803"/>
                <a:chOff x="2482887" y="3553541"/>
                <a:chExt cx="301836" cy="182063"/>
              </a:xfrm>
            </xdr:grpSpPr>
            <xdr:sp macro="" textlink="">
              <xdr:nvSpPr>
                <xdr:cNvPr id="32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8" name="グループ化 853"/>
              <xdr:cNvGrpSpPr>
                <a:grpSpLocks/>
              </xdr:cNvGrpSpPr>
            </xdr:nvGrpSpPr>
            <xdr:grpSpPr bwMode="auto">
              <a:xfrm>
                <a:off x="3829049" y="2893398"/>
                <a:ext cx="331391" cy="185803"/>
                <a:chOff x="2482887" y="3553541"/>
                <a:chExt cx="301836" cy="182063"/>
              </a:xfrm>
            </xdr:grpSpPr>
            <xdr:sp macro="" textlink="">
              <xdr:nvSpPr>
                <xdr:cNvPr id="32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9" name="グループ化 2928"/>
          <xdr:cNvGrpSpPr/>
        </xdr:nvGrpSpPr>
        <xdr:grpSpPr>
          <a:xfrm>
            <a:off x="2417885" y="28179870"/>
            <a:ext cx="2239499" cy="202088"/>
            <a:chOff x="2305050" y="2893398"/>
            <a:chExt cx="2239499" cy="185803"/>
          </a:xfrm>
        </xdr:grpSpPr>
        <xdr:sp macro="" textlink="">
          <xdr:nvSpPr>
            <xdr:cNvPr id="3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1" name="グループ化 3230"/>
            <xdr:cNvGrpSpPr/>
          </xdr:nvGrpSpPr>
          <xdr:grpSpPr>
            <a:xfrm>
              <a:off x="2305050" y="2893398"/>
              <a:ext cx="2048999" cy="185803"/>
              <a:chOff x="2305050" y="2893398"/>
              <a:chExt cx="2048999" cy="185803"/>
            </a:xfrm>
          </xdr:grpSpPr>
          <xdr:sp macro="" textlink="">
            <xdr:nvSpPr>
              <xdr:cNvPr id="3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7" name="グループ化 845"/>
              <xdr:cNvGrpSpPr>
                <a:grpSpLocks/>
              </xdr:cNvGrpSpPr>
            </xdr:nvGrpSpPr>
            <xdr:grpSpPr bwMode="auto">
              <a:xfrm>
                <a:off x="2686045" y="2893398"/>
                <a:ext cx="324588" cy="185803"/>
                <a:chOff x="2482886" y="3553541"/>
                <a:chExt cx="295640" cy="182063"/>
              </a:xfrm>
            </xdr:grpSpPr>
            <xdr:sp macro="" textlink="">
              <xdr:nvSpPr>
                <xdr:cNvPr id="3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8" name="グループ化 849"/>
              <xdr:cNvGrpSpPr>
                <a:grpSpLocks/>
              </xdr:cNvGrpSpPr>
            </xdr:nvGrpSpPr>
            <xdr:grpSpPr bwMode="auto">
              <a:xfrm>
                <a:off x="3257549" y="2893398"/>
                <a:ext cx="331391" cy="185803"/>
                <a:chOff x="2482887" y="3553541"/>
                <a:chExt cx="301836" cy="182063"/>
              </a:xfrm>
            </xdr:grpSpPr>
            <xdr:sp macro="" textlink="">
              <xdr:nvSpPr>
                <xdr:cNvPr id="3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9" name="グループ化 853"/>
              <xdr:cNvGrpSpPr>
                <a:grpSpLocks/>
              </xdr:cNvGrpSpPr>
            </xdr:nvGrpSpPr>
            <xdr:grpSpPr bwMode="auto">
              <a:xfrm>
                <a:off x="3829049" y="2893398"/>
                <a:ext cx="331391" cy="185803"/>
                <a:chOff x="2482887" y="3553541"/>
                <a:chExt cx="301836" cy="182063"/>
              </a:xfrm>
            </xdr:grpSpPr>
            <xdr:sp macro="" textlink="">
              <xdr:nvSpPr>
                <xdr:cNvPr id="3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0" name="グループ化 2929"/>
          <xdr:cNvGrpSpPr/>
        </xdr:nvGrpSpPr>
        <xdr:grpSpPr>
          <a:xfrm>
            <a:off x="2417885" y="28421659"/>
            <a:ext cx="2239499" cy="202088"/>
            <a:chOff x="2305050" y="2893398"/>
            <a:chExt cx="2239499" cy="185803"/>
          </a:xfrm>
        </xdr:grpSpPr>
        <xdr:sp macro="" textlink="">
          <xdr:nvSpPr>
            <xdr:cNvPr id="32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2" name="グループ化 3211"/>
            <xdr:cNvGrpSpPr/>
          </xdr:nvGrpSpPr>
          <xdr:grpSpPr>
            <a:xfrm>
              <a:off x="2305050" y="2893398"/>
              <a:ext cx="2048999" cy="185803"/>
              <a:chOff x="2305050" y="2893398"/>
              <a:chExt cx="2048999" cy="185803"/>
            </a:xfrm>
          </xdr:grpSpPr>
          <xdr:sp macro="" textlink="">
            <xdr:nvSpPr>
              <xdr:cNvPr id="32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8" name="グループ化 845"/>
              <xdr:cNvGrpSpPr>
                <a:grpSpLocks/>
              </xdr:cNvGrpSpPr>
            </xdr:nvGrpSpPr>
            <xdr:grpSpPr bwMode="auto">
              <a:xfrm>
                <a:off x="2686045" y="2893398"/>
                <a:ext cx="324588" cy="185803"/>
                <a:chOff x="2482886" y="3553541"/>
                <a:chExt cx="295640" cy="182063"/>
              </a:xfrm>
            </xdr:grpSpPr>
            <xdr:sp macro="" textlink="">
              <xdr:nvSpPr>
                <xdr:cNvPr id="32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19" name="グループ化 849"/>
              <xdr:cNvGrpSpPr>
                <a:grpSpLocks/>
              </xdr:cNvGrpSpPr>
            </xdr:nvGrpSpPr>
            <xdr:grpSpPr bwMode="auto">
              <a:xfrm>
                <a:off x="3257549" y="2893398"/>
                <a:ext cx="331391" cy="185803"/>
                <a:chOff x="2482887" y="3553541"/>
                <a:chExt cx="301836" cy="182063"/>
              </a:xfrm>
            </xdr:grpSpPr>
            <xdr:sp macro="" textlink="">
              <xdr:nvSpPr>
                <xdr:cNvPr id="32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20" name="グループ化 853"/>
              <xdr:cNvGrpSpPr>
                <a:grpSpLocks/>
              </xdr:cNvGrpSpPr>
            </xdr:nvGrpSpPr>
            <xdr:grpSpPr bwMode="auto">
              <a:xfrm>
                <a:off x="3829049" y="2893398"/>
                <a:ext cx="331391" cy="185803"/>
                <a:chOff x="2482887" y="3553541"/>
                <a:chExt cx="301836" cy="182063"/>
              </a:xfrm>
            </xdr:grpSpPr>
            <xdr:sp macro="" textlink="">
              <xdr:nvSpPr>
                <xdr:cNvPr id="32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1" name="グループ化 2930"/>
          <xdr:cNvGrpSpPr/>
        </xdr:nvGrpSpPr>
        <xdr:grpSpPr>
          <a:xfrm>
            <a:off x="2417885" y="28663447"/>
            <a:ext cx="2239499" cy="202088"/>
            <a:chOff x="2305050" y="2893398"/>
            <a:chExt cx="2239499" cy="185803"/>
          </a:xfrm>
        </xdr:grpSpPr>
        <xdr:sp macro="" textlink="">
          <xdr:nvSpPr>
            <xdr:cNvPr id="31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3" name="グループ化 3192"/>
            <xdr:cNvGrpSpPr/>
          </xdr:nvGrpSpPr>
          <xdr:grpSpPr>
            <a:xfrm>
              <a:off x="2305050" y="2893398"/>
              <a:ext cx="2048999" cy="185803"/>
              <a:chOff x="2305050" y="2893398"/>
              <a:chExt cx="2048999" cy="185803"/>
            </a:xfrm>
          </xdr:grpSpPr>
          <xdr:sp macro="" textlink="">
            <xdr:nvSpPr>
              <xdr:cNvPr id="31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9" name="グループ化 845"/>
              <xdr:cNvGrpSpPr>
                <a:grpSpLocks/>
              </xdr:cNvGrpSpPr>
            </xdr:nvGrpSpPr>
            <xdr:grpSpPr bwMode="auto">
              <a:xfrm>
                <a:off x="2686045" y="2893398"/>
                <a:ext cx="324588" cy="185803"/>
                <a:chOff x="2482886" y="3553541"/>
                <a:chExt cx="295640" cy="182063"/>
              </a:xfrm>
            </xdr:grpSpPr>
            <xdr:sp macro="" textlink="">
              <xdr:nvSpPr>
                <xdr:cNvPr id="32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0" name="グループ化 849"/>
              <xdr:cNvGrpSpPr>
                <a:grpSpLocks/>
              </xdr:cNvGrpSpPr>
            </xdr:nvGrpSpPr>
            <xdr:grpSpPr bwMode="auto">
              <a:xfrm>
                <a:off x="3257549" y="2893398"/>
                <a:ext cx="331391" cy="185803"/>
                <a:chOff x="2482887" y="3553541"/>
                <a:chExt cx="301836" cy="182063"/>
              </a:xfrm>
            </xdr:grpSpPr>
            <xdr:sp macro="" textlink="">
              <xdr:nvSpPr>
                <xdr:cNvPr id="32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1" name="グループ化 853"/>
              <xdr:cNvGrpSpPr>
                <a:grpSpLocks/>
              </xdr:cNvGrpSpPr>
            </xdr:nvGrpSpPr>
            <xdr:grpSpPr bwMode="auto">
              <a:xfrm>
                <a:off x="3829049" y="2893398"/>
                <a:ext cx="331391" cy="185803"/>
                <a:chOff x="2482887" y="3553541"/>
                <a:chExt cx="301836" cy="182063"/>
              </a:xfrm>
            </xdr:grpSpPr>
            <xdr:sp macro="" textlink="">
              <xdr:nvSpPr>
                <xdr:cNvPr id="32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2" name="グループ化 2931"/>
          <xdr:cNvGrpSpPr/>
        </xdr:nvGrpSpPr>
        <xdr:grpSpPr>
          <a:xfrm>
            <a:off x="2417885" y="28905236"/>
            <a:ext cx="2239499" cy="202088"/>
            <a:chOff x="2305050" y="2893398"/>
            <a:chExt cx="2239499" cy="185803"/>
          </a:xfrm>
        </xdr:grpSpPr>
        <xdr:sp macro="" textlink="">
          <xdr:nvSpPr>
            <xdr:cNvPr id="31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4" name="グループ化 3173"/>
            <xdr:cNvGrpSpPr/>
          </xdr:nvGrpSpPr>
          <xdr:grpSpPr>
            <a:xfrm>
              <a:off x="2305050" y="2893398"/>
              <a:ext cx="2048999" cy="185803"/>
              <a:chOff x="2305050" y="2893398"/>
              <a:chExt cx="2048999" cy="185803"/>
            </a:xfrm>
          </xdr:grpSpPr>
          <xdr:sp macro="" textlink="">
            <xdr:nvSpPr>
              <xdr:cNvPr id="31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80" name="グループ化 845"/>
              <xdr:cNvGrpSpPr>
                <a:grpSpLocks/>
              </xdr:cNvGrpSpPr>
            </xdr:nvGrpSpPr>
            <xdr:grpSpPr bwMode="auto">
              <a:xfrm>
                <a:off x="2686045" y="2893398"/>
                <a:ext cx="324588" cy="185803"/>
                <a:chOff x="2482886" y="3553541"/>
                <a:chExt cx="295640" cy="182063"/>
              </a:xfrm>
            </xdr:grpSpPr>
            <xdr:sp macro="" textlink="">
              <xdr:nvSpPr>
                <xdr:cNvPr id="31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1" name="グループ化 849"/>
              <xdr:cNvGrpSpPr>
                <a:grpSpLocks/>
              </xdr:cNvGrpSpPr>
            </xdr:nvGrpSpPr>
            <xdr:grpSpPr bwMode="auto">
              <a:xfrm>
                <a:off x="3257549" y="2893398"/>
                <a:ext cx="331391" cy="185803"/>
                <a:chOff x="2482887" y="3553541"/>
                <a:chExt cx="301836" cy="182063"/>
              </a:xfrm>
            </xdr:grpSpPr>
            <xdr:sp macro="" textlink="">
              <xdr:nvSpPr>
                <xdr:cNvPr id="31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2" name="グループ化 853"/>
              <xdr:cNvGrpSpPr>
                <a:grpSpLocks/>
              </xdr:cNvGrpSpPr>
            </xdr:nvGrpSpPr>
            <xdr:grpSpPr bwMode="auto">
              <a:xfrm>
                <a:off x="3829049" y="2893398"/>
                <a:ext cx="331391" cy="185803"/>
                <a:chOff x="2482887" y="3553541"/>
                <a:chExt cx="301836" cy="182063"/>
              </a:xfrm>
            </xdr:grpSpPr>
            <xdr:sp macro="" textlink="">
              <xdr:nvSpPr>
                <xdr:cNvPr id="3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3" name="グループ化 2932"/>
          <xdr:cNvGrpSpPr/>
        </xdr:nvGrpSpPr>
        <xdr:grpSpPr>
          <a:xfrm>
            <a:off x="2417885" y="29147024"/>
            <a:ext cx="2239499" cy="202088"/>
            <a:chOff x="2305050" y="2893398"/>
            <a:chExt cx="2239499" cy="185803"/>
          </a:xfrm>
        </xdr:grpSpPr>
        <xdr:sp macro="" textlink="">
          <xdr:nvSpPr>
            <xdr:cNvPr id="31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55" name="グループ化 3154"/>
            <xdr:cNvGrpSpPr/>
          </xdr:nvGrpSpPr>
          <xdr:grpSpPr>
            <a:xfrm>
              <a:off x="2305050" y="2893398"/>
              <a:ext cx="2048999" cy="185803"/>
              <a:chOff x="2305050" y="2893398"/>
              <a:chExt cx="2048999" cy="185803"/>
            </a:xfrm>
          </xdr:grpSpPr>
          <xdr:sp macro="" textlink="">
            <xdr:nvSpPr>
              <xdr:cNvPr id="31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61" name="グループ化 845"/>
              <xdr:cNvGrpSpPr>
                <a:grpSpLocks/>
              </xdr:cNvGrpSpPr>
            </xdr:nvGrpSpPr>
            <xdr:grpSpPr bwMode="auto">
              <a:xfrm>
                <a:off x="2686045" y="2893398"/>
                <a:ext cx="324588" cy="185803"/>
                <a:chOff x="2482886" y="3553541"/>
                <a:chExt cx="295640" cy="182063"/>
              </a:xfrm>
            </xdr:grpSpPr>
            <xdr:sp macro="" textlink="">
              <xdr:nvSpPr>
                <xdr:cNvPr id="31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2" name="グループ化 849"/>
              <xdr:cNvGrpSpPr>
                <a:grpSpLocks/>
              </xdr:cNvGrpSpPr>
            </xdr:nvGrpSpPr>
            <xdr:grpSpPr bwMode="auto">
              <a:xfrm>
                <a:off x="3257549" y="2893398"/>
                <a:ext cx="331391" cy="185803"/>
                <a:chOff x="2482887" y="3553541"/>
                <a:chExt cx="301836" cy="182063"/>
              </a:xfrm>
            </xdr:grpSpPr>
            <xdr:sp macro="" textlink="">
              <xdr:nvSpPr>
                <xdr:cNvPr id="31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3" name="グループ化 853"/>
              <xdr:cNvGrpSpPr>
                <a:grpSpLocks/>
              </xdr:cNvGrpSpPr>
            </xdr:nvGrpSpPr>
            <xdr:grpSpPr bwMode="auto">
              <a:xfrm>
                <a:off x="3829049" y="2893398"/>
                <a:ext cx="331391" cy="185803"/>
                <a:chOff x="2482887" y="3553541"/>
                <a:chExt cx="301836" cy="182063"/>
              </a:xfrm>
            </xdr:grpSpPr>
            <xdr:sp macro="" textlink="">
              <xdr:nvSpPr>
                <xdr:cNvPr id="31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4" name="グループ化 2933"/>
          <xdr:cNvGrpSpPr/>
        </xdr:nvGrpSpPr>
        <xdr:grpSpPr>
          <a:xfrm>
            <a:off x="2417885" y="29388812"/>
            <a:ext cx="2239499" cy="202088"/>
            <a:chOff x="2305050" y="2893398"/>
            <a:chExt cx="2239499" cy="185803"/>
          </a:xfrm>
        </xdr:grpSpPr>
        <xdr:sp macro="" textlink="">
          <xdr:nvSpPr>
            <xdr:cNvPr id="31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36" name="グループ化 3135"/>
            <xdr:cNvGrpSpPr/>
          </xdr:nvGrpSpPr>
          <xdr:grpSpPr>
            <a:xfrm>
              <a:off x="2305050" y="2893398"/>
              <a:ext cx="2048999" cy="185803"/>
              <a:chOff x="2305050" y="2893398"/>
              <a:chExt cx="2048999" cy="185803"/>
            </a:xfrm>
          </xdr:grpSpPr>
          <xdr:sp macro="" textlink="">
            <xdr:nvSpPr>
              <xdr:cNvPr id="31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42" name="グループ化 845"/>
              <xdr:cNvGrpSpPr>
                <a:grpSpLocks/>
              </xdr:cNvGrpSpPr>
            </xdr:nvGrpSpPr>
            <xdr:grpSpPr bwMode="auto">
              <a:xfrm>
                <a:off x="2686045" y="2893398"/>
                <a:ext cx="324588" cy="185803"/>
                <a:chOff x="2482886" y="3553541"/>
                <a:chExt cx="295640" cy="182063"/>
              </a:xfrm>
            </xdr:grpSpPr>
            <xdr:sp macro="" textlink="">
              <xdr:nvSpPr>
                <xdr:cNvPr id="31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3" name="グループ化 849"/>
              <xdr:cNvGrpSpPr>
                <a:grpSpLocks/>
              </xdr:cNvGrpSpPr>
            </xdr:nvGrpSpPr>
            <xdr:grpSpPr bwMode="auto">
              <a:xfrm>
                <a:off x="3257549" y="2893398"/>
                <a:ext cx="331391" cy="185803"/>
                <a:chOff x="2482887" y="3553541"/>
                <a:chExt cx="301836" cy="182063"/>
              </a:xfrm>
            </xdr:grpSpPr>
            <xdr:sp macro="" textlink="">
              <xdr:nvSpPr>
                <xdr:cNvPr id="31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4" name="グループ化 853"/>
              <xdr:cNvGrpSpPr>
                <a:grpSpLocks/>
              </xdr:cNvGrpSpPr>
            </xdr:nvGrpSpPr>
            <xdr:grpSpPr bwMode="auto">
              <a:xfrm>
                <a:off x="3829049" y="2893398"/>
                <a:ext cx="331391" cy="185803"/>
                <a:chOff x="2482887" y="3553541"/>
                <a:chExt cx="301836" cy="182063"/>
              </a:xfrm>
            </xdr:grpSpPr>
            <xdr:sp macro="" textlink="">
              <xdr:nvSpPr>
                <xdr:cNvPr id="31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5" name="グループ化 2934"/>
          <xdr:cNvGrpSpPr/>
        </xdr:nvGrpSpPr>
        <xdr:grpSpPr>
          <a:xfrm>
            <a:off x="2417885" y="29630601"/>
            <a:ext cx="2239499" cy="202088"/>
            <a:chOff x="2305050" y="2893398"/>
            <a:chExt cx="2239499" cy="185803"/>
          </a:xfrm>
        </xdr:grpSpPr>
        <xdr:sp macro="" textlink="">
          <xdr:nvSpPr>
            <xdr:cNvPr id="31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7" name="グループ化 3116"/>
            <xdr:cNvGrpSpPr/>
          </xdr:nvGrpSpPr>
          <xdr:grpSpPr>
            <a:xfrm>
              <a:off x="2305050" y="2893398"/>
              <a:ext cx="2048999" cy="185803"/>
              <a:chOff x="2305050" y="2893398"/>
              <a:chExt cx="2048999" cy="185803"/>
            </a:xfrm>
          </xdr:grpSpPr>
          <xdr:sp macro="" textlink="">
            <xdr:nvSpPr>
              <xdr:cNvPr id="31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23" name="グループ化 845"/>
              <xdr:cNvGrpSpPr>
                <a:grpSpLocks/>
              </xdr:cNvGrpSpPr>
            </xdr:nvGrpSpPr>
            <xdr:grpSpPr bwMode="auto">
              <a:xfrm>
                <a:off x="2686045" y="2893398"/>
                <a:ext cx="324588" cy="185803"/>
                <a:chOff x="2482886" y="3553541"/>
                <a:chExt cx="295640" cy="182063"/>
              </a:xfrm>
            </xdr:grpSpPr>
            <xdr:sp macro="" textlink="">
              <xdr:nvSpPr>
                <xdr:cNvPr id="31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4" name="グループ化 849"/>
              <xdr:cNvGrpSpPr>
                <a:grpSpLocks/>
              </xdr:cNvGrpSpPr>
            </xdr:nvGrpSpPr>
            <xdr:grpSpPr bwMode="auto">
              <a:xfrm>
                <a:off x="3257549" y="2893398"/>
                <a:ext cx="331391" cy="185803"/>
                <a:chOff x="2482887" y="3553541"/>
                <a:chExt cx="301836" cy="182063"/>
              </a:xfrm>
            </xdr:grpSpPr>
            <xdr:sp macro="" textlink="">
              <xdr:nvSpPr>
                <xdr:cNvPr id="31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5" name="グループ化 853"/>
              <xdr:cNvGrpSpPr>
                <a:grpSpLocks/>
              </xdr:cNvGrpSpPr>
            </xdr:nvGrpSpPr>
            <xdr:grpSpPr bwMode="auto">
              <a:xfrm>
                <a:off x="3829049" y="2893398"/>
                <a:ext cx="331391" cy="185803"/>
                <a:chOff x="2482887" y="3553541"/>
                <a:chExt cx="301836" cy="182063"/>
              </a:xfrm>
            </xdr:grpSpPr>
            <xdr:sp macro="" textlink="">
              <xdr:nvSpPr>
                <xdr:cNvPr id="31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6" name="グループ化 2935"/>
          <xdr:cNvGrpSpPr/>
        </xdr:nvGrpSpPr>
        <xdr:grpSpPr>
          <a:xfrm>
            <a:off x="2417885" y="29872389"/>
            <a:ext cx="2239499" cy="202088"/>
            <a:chOff x="2305050" y="2893398"/>
            <a:chExt cx="2239499" cy="185803"/>
          </a:xfrm>
        </xdr:grpSpPr>
        <xdr:sp macro="" textlink="">
          <xdr:nvSpPr>
            <xdr:cNvPr id="30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8" name="グループ化 3097"/>
            <xdr:cNvGrpSpPr/>
          </xdr:nvGrpSpPr>
          <xdr:grpSpPr>
            <a:xfrm>
              <a:off x="2305050" y="2893398"/>
              <a:ext cx="2048999" cy="185803"/>
              <a:chOff x="2305050" y="2893398"/>
              <a:chExt cx="2048999" cy="185803"/>
            </a:xfrm>
          </xdr:grpSpPr>
          <xdr:sp macro="" textlink="">
            <xdr:nvSpPr>
              <xdr:cNvPr id="30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4" name="グループ化 845"/>
              <xdr:cNvGrpSpPr>
                <a:grpSpLocks/>
              </xdr:cNvGrpSpPr>
            </xdr:nvGrpSpPr>
            <xdr:grpSpPr bwMode="auto">
              <a:xfrm>
                <a:off x="2686045" y="2893398"/>
                <a:ext cx="324588" cy="185803"/>
                <a:chOff x="2482886" y="3553541"/>
                <a:chExt cx="295640" cy="182063"/>
              </a:xfrm>
            </xdr:grpSpPr>
            <xdr:sp macro="" textlink="">
              <xdr:nvSpPr>
                <xdr:cNvPr id="31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5" name="グループ化 849"/>
              <xdr:cNvGrpSpPr>
                <a:grpSpLocks/>
              </xdr:cNvGrpSpPr>
            </xdr:nvGrpSpPr>
            <xdr:grpSpPr bwMode="auto">
              <a:xfrm>
                <a:off x="3257549" y="2893398"/>
                <a:ext cx="331391" cy="185803"/>
                <a:chOff x="2482887" y="3553541"/>
                <a:chExt cx="301836" cy="182063"/>
              </a:xfrm>
            </xdr:grpSpPr>
            <xdr:sp macro="" textlink="">
              <xdr:nvSpPr>
                <xdr:cNvPr id="31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6" name="グループ化 853"/>
              <xdr:cNvGrpSpPr>
                <a:grpSpLocks/>
              </xdr:cNvGrpSpPr>
            </xdr:nvGrpSpPr>
            <xdr:grpSpPr bwMode="auto">
              <a:xfrm>
                <a:off x="3829049" y="2893398"/>
                <a:ext cx="331391" cy="185803"/>
                <a:chOff x="2482887" y="3553541"/>
                <a:chExt cx="301836" cy="182063"/>
              </a:xfrm>
            </xdr:grpSpPr>
            <xdr:sp macro="" textlink="">
              <xdr:nvSpPr>
                <xdr:cNvPr id="31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7" name="グループ化 2936"/>
          <xdr:cNvGrpSpPr/>
        </xdr:nvGrpSpPr>
        <xdr:grpSpPr>
          <a:xfrm>
            <a:off x="2417885" y="30114178"/>
            <a:ext cx="2239499" cy="202088"/>
            <a:chOff x="2305050" y="2893398"/>
            <a:chExt cx="2239499" cy="185803"/>
          </a:xfrm>
        </xdr:grpSpPr>
        <xdr:sp macro="" textlink="">
          <xdr:nvSpPr>
            <xdr:cNvPr id="30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9" name="グループ化 3078"/>
            <xdr:cNvGrpSpPr/>
          </xdr:nvGrpSpPr>
          <xdr:grpSpPr>
            <a:xfrm>
              <a:off x="2305050" y="2893398"/>
              <a:ext cx="2048999" cy="185803"/>
              <a:chOff x="2305050" y="2893398"/>
              <a:chExt cx="2048999" cy="185803"/>
            </a:xfrm>
          </xdr:grpSpPr>
          <xdr:sp macro="" textlink="">
            <xdr:nvSpPr>
              <xdr:cNvPr id="30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5" name="グループ化 845"/>
              <xdr:cNvGrpSpPr>
                <a:grpSpLocks/>
              </xdr:cNvGrpSpPr>
            </xdr:nvGrpSpPr>
            <xdr:grpSpPr bwMode="auto">
              <a:xfrm>
                <a:off x="2686045" y="2893398"/>
                <a:ext cx="324588" cy="185803"/>
                <a:chOff x="2482886" y="3553541"/>
                <a:chExt cx="295640" cy="182063"/>
              </a:xfrm>
            </xdr:grpSpPr>
            <xdr:sp macro="" textlink="">
              <xdr:nvSpPr>
                <xdr:cNvPr id="30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6" name="グループ化 849"/>
              <xdr:cNvGrpSpPr>
                <a:grpSpLocks/>
              </xdr:cNvGrpSpPr>
            </xdr:nvGrpSpPr>
            <xdr:grpSpPr bwMode="auto">
              <a:xfrm>
                <a:off x="3257549" y="2893398"/>
                <a:ext cx="331391" cy="185803"/>
                <a:chOff x="2482887" y="3553541"/>
                <a:chExt cx="301836" cy="182063"/>
              </a:xfrm>
            </xdr:grpSpPr>
            <xdr:sp macro="" textlink="">
              <xdr:nvSpPr>
                <xdr:cNvPr id="30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7" name="グループ化 853"/>
              <xdr:cNvGrpSpPr>
                <a:grpSpLocks/>
              </xdr:cNvGrpSpPr>
            </xdr:nvGrpSpPr>
            <xdr:grpSpPr bwMode="auto">
              <a:xfrm>
                <a:off x="3829049" y="2893398"/>
                <a:ext cx="331391" cy="185803"/>
                <a:chOff x="2482887" y="3553541"/>
                <a:chExt cx="301836" cy="182063"/>
              </a:xfrm>
            </xdr:grpSpPr>
            <xdr:sp macro="" textlink="">
              <xdr:nvSpPr>
                <xdr:cNvPr id="30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8" name="グループ化 2937"/>
          <xdr:cNvGrpSpPr/>
        </xdr:nvGrpSpPr>
        <xdr:grpSpPr>
          <a:xfrm>
            <a:off x="2417885" y="30355966"/>
            <a:ext cx="2239499" cy="202088"/>
            <a:chOff x="2305050" y="2893398"/>
            <a:chExt cx="2239499" cy="185803"/>
          </a:xfrm>
        </xdr:grpSpPr>
        <xdr:sp macro="" textlink="">
          <xdr:nvSpPr>
            <xdr:cNvPr id="30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0" name="グループ化 3059"/>
            <xdr:cNvGrpSpPr/>
          </xdr:nvGrpSpPr>
          <xdr:grpSpPr>
            <a:xfrm>
              <a:off x="2305050" y="2893398"/>
              <a:ext cx="2048999" cy="185803"/>
              <a:chOff x="2305050" y="2893398"/>
              <a:chExt cx="2048999" cy="185803"/>
            </a:xfrm>
          </xdr:grpSpPr>
          <xdr:sp macro="" textlink="">
            <xdr:nvSpPr>
              <xdr:cNvPr id="30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6" name="グループ化 845"/>
              <xdr:cNvGrpSpPr>
                <a:grpSpLocks/>
              </xdr:cNvGrpSpPr>
            </xdr:nvGrpSpPr>
            <xdr:grpSpPr bwMode="auto">
              <a:xfrm>
                <a:off x="2686045" y="2893398"/>
                <a:ext cx="324588" cy="185803"/>
                <a:chOff x="2482886" y="3553541"/>
                <a:chExt cx="295640" cy="182063"/>
              </a:xfrm>
            </xdr:grpSpPr>
            <xdr:sp macro="" textlink="">
              <xdr:nvSpPr>
                <xdr:cNvPr id="30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7" name="グループ化 849"/>
              <xdr:cNvGrpSpPr>
                <a:grpSpLocks/>
              </xdr:cNvGrpSpPr>
            </xdr:nvGrpSpPr>
            <xdr:grpSpPr bwMode="auto">
              <a:xfrm>
                <a:off x="3257549" y="2893398"/>
                <a:ext cx="331391" cy="185803"/>
                <a:chOff x="2482887" y="3553541"/>
                <a:chExt cx="301836" cy="182063"/>
              </a:xfrm>
            </xdr:grpSpPr>
            <xdr:sp macro="" textlink="">
              <xdr:nvSpPr>
                <xdr:cNvPr id="30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8" name="グループ化 853"/>
              <xdr:cNvGrpSpPr>
                <a:grpSpLocks/>
              </xdr:cNvGrpSpPr>
            </xdr:nvGrpSpPr>
            <xdr:grpSpPr bwMode="auto">
              <a:xfrm>
                <a:off x="3829049" y="2893398"/>
                <a:ext cx="331391" cy="185803"/>
                <a:chOff x="2482887" y="3553541"/>
                <a:chExt cx="301836" cy="182063"/>
              </a:xfrm>
            </xdr:grpSpPr>
            <xdr:sp macro="" textlink="">
              <xdr:nvSpPr>
                <xdr:cNvPr id="30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9" name="グループ化 2938"/>
          <xdr:cNvGrpSpPr/>
        </xdr:nvGrpSpPr>
        <xdr:grpSpPr>
          <a:xfrm>
            <a:off x="2417885" y="30597755"/>
            <a:ext cx="2239499" cy="202088"/>
            <a:chOff x="2305050" y="2893398"/>
            <a:chExt cx="2239499" cy="185803"/>
          </a:xfrm>
        </xdr:grpSpPr>
        <xdr:sp macro="" textlink="">
          <xdr:nvSpPr>
            <xdr:cNvPr id="30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1" name="グループ化 3040"/>
            <xdr:cNvGrpSpPr/>
          </xdr:nvGrpSpPr>
          <xdr:grpSpPr>
            <a:xfrm>
              <a:off x="2305050" y="2893398"/>
              <a:ext cx="2048999" cy="185803"/>
              <a:chOff x="2305050" y="2893398"/>
              <a:chExt cx="2048999" cy="185803"/>
            </a:xfrm>
          </xdr:grpSpPr>
          <xdr:sp macro="" textlink="">
            <xdr:nvSpPr>
              <xdr:cNvPr id="30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7" name="グループ化 845"/>
              <xdr:cNvGrpSpPr>
                <a:grpSpLocks/>
              </xdr:cNvGrpSpPr>
            </xdr:nvGrpSpPr>
            <xdr:grpSpPr bwMode="auto">
              <a:xfrm>
                <a:off x="2686045" y="2893398"/>
                <a:ext cx="324588" cy="185803"/>
                <a:chOff x="2482886" y="3553541"/>
                <a:chExt cx="295640" cy="182063"/>
              </a:xfrm>
            </xdr:grpSpPr>
            <xdr:sp macro="" textlink="">
              <xdr:nvSpPr>
                <xdr:cNvPr id="30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8" name="グループ化 849"/>
              <xdr:cNvGrpSpPr>
                <a:grpSpLocks/>
              </xdr:cNvGrpSpPr>
            </xdr:nvGrpSpPr>
            <xdr:grpSpPr bwMode="auto">
              <a:xfrm>
                <a:off x="3257549" y="2893398"/>
                <a:ext cx="331391" cy="185803"/>
                <a:chOff x="2482887" y="3553541"/>
                <a:chExt cx="301836" cy="182063"/>
              </a:xfrm>
            </xdr:grpSpPr>
            <xdr:sp macro="" textlink="">
              <xdr:nvSpPr>
                <xdr:cNvPr id="30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9" name="グループ化 853"/>
              <xdr:cNvGrpSpPr>
                <a:grpSpLocks/>
              </xdr:cNvGrpSpPr>
            </xdr:nvGrpSpPr>
            <xdr:grpSpPr bwMode="auto">
              <a:xfrm>
                <a:off x="3829049" y="2893398"/>
                <a:ext cx="331391" cy="185803"/>
                <a:chOff x="2482887" y="3553541"/>
                <a:chExt cx="301836" cy="182063"/>
              </a:xfrm>
            </xdr:grpSpPr>
            <xdr:sp macro="" textlink="">
              <xdr:nvSpPr>
                <xdr:cNvPr id="30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0" name="グループ化 2939"/>
          <xdr:cNvGrpSpPr/>
        </xdr:nvGrpSpPr>
        <xdr:grpSpPr>
          <a:xfrm>
            <a:off x="2417885" y="30839543"/>
            <a:ext cx="2239499" cy="202088"/>
            <a:chOff x="2305050" y="2893398"/>
            <a:chExt cx="2239499" cy="185803"/>
          </a:xfrm>
        </xdr:grpSpPr>
        <xdr:sp macro="" textlink="">
          <xdr:nvSpPr>
            <xdr:cNvPr id="30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2" name="グループ化 3021"/>
            <xdr:cNvGrpSpPr/>
          </xdr:nvGrpSpPr>
          <xdr:grpSpPr>
            <a:xfrm>
              <a:off x="2305050" y="2893398"/>
              <a:ext cx="2048999" cy="185803"/>
              <a:chOff x="2305050" y="2893398"/>
              <a:chExt cx="2048999" cy="185803"/>
            </a:xfrm>
          </xdr:grpSpPr>
          <xdr:sp macro="" textlink="">
            <xdr:nvSpPr>
              <xdr:cNvPr id="30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8" name="グループ化 845"/>
              <xdr:cNvGrpSpPr>
                <a:grpSpLocks/>
              </xdr:cNvGrpSpPr>
            </xdr:nvGrpSpPr>
            <xdr:grpSpPr bwMode="auto">
              <a:xfrm>
                <a:off x="2686045" y="2893398"/>
                <a:ext cx="324588" cy="185803"/>
                <a:chOff x="2482886" y="3553541"/>
                <a:chExt cx="295640" cy="182063"/>
              </a:xfrm>
            </xdr:grpSpPr>
            <xdr:sp macro="" textlink="">
              <xdr:nvSpPr>
                <xdr:cNvPr id="30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29" name="グループ化 849"/>
              <xdr:cNvGrpSpPr>
                <a:grpSpLocks/>
              </xdr:cNvGrpSpPr>
            </xdr:nvGrpSpPr>
            <xdr:grpSpPr bwMode="auto">
              <a:xfrm>
                <a:off x="3257549" y="2893398"/>
                <a:ext cx="331391" cy="185803"/>
                <a:chOff x="2482887" y="3553541"/>
                <a:chExt cx="301836" cy="182063"/>
              </a:xfrm>
            </xdr:grpSpPr>
            <xdr:sp macro="" textlink="">
              <xdr:nvSpPr>
                <xdr:cNvPr id="30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0" name="グループ化 853"/>
              <xdr:cNvGrpSpPr>
                <a:grpSpLocks/>
              </xdr:cNvGrpSpPr>
            </xdr:nvGrpSpPr>
            <xdr:grpSpPr bwMode="auto">
              <a:xfrm>
                <a:off x="3829049" y="2893398"/>
                <a:ext cx="331391" cy="185803"/>
                <a:chOff x="2482887" y="3553541"/>
                <a:chExt cx="301836" cy="182063"/>
              </a:xfrm>
            </xdr:grpSpPr>
            <xdr:sp macro="" textlink="">
              <xdr:nvSpPr>
                <xdr:cNvPr id="30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1" name="グループ化 2940"/>
          <xdr:cNvGrpSpPr/>
        </xdr:nvGrpSpPr>
        <xdr:grpSpPr>
          <a:xfrm>
            <a:off x="2417885" y="31081332"/>
            <a:ext cx="2239499" cy="202088"/>
            <a:chOff x="2305050" y="2893398"/>
            <a:chExt cx="2239499" cy="185803"/>
          </a:xfrm>
        </xdr:grpSpPr>
        <xdr:sp macro="" textlink="">
          <xdr:nvSpPr>
            <xdr:cNvPr id="30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3" name="グループ化 3002"/>
            <xdr:cNvGrpSpPr/>
          </xdr:nvGrpSpPr>
          <xdr:grpSpPr>
            <a:xfrm>
              <a:off x="2305050" y="2893398"/>
              <a:ext cx="2048999" cy="185803"/>
              <a:chOff x="2305050" y="2893398"/>
              <a:chExt cx="2048999" cy="185803"/>
            </a:xfrm>
          </xdr:grpSpPr>
          <xdr:sp macro="" textlink="">
            <xdr:nvSpPr>
              <xdr:cNvPr id="30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9" name="グループ化 845"/>
              <xdr:cNvGrpSpPr>
                <a:grpSpLocks/>
              </xdr:cNvGrpSpPr>
            </xdr:nvGrpSpPr>
            <xdr:grpSpPr bwMode="auto">
              <a:xfrm>
                <a:off x="2686045" y="2893398"/>
                <a:ext cx="324588" cy="185803"/>
                <a:chOff x="2482886" y="3553541"/>
                <a:chExt cx="295640" cy="182063"/>
              </a:xfrm>
            </xdr:grpSpPr>
            <xdr:sp macro="" textlink="">
              <xdr:nvSpPr>
                <xdr:cNvPr id="30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0" name="グループ化 849"/>
              <xdr:cNvGrpSpPr>
                <a:grpSpLocks/>
              </xdr:cNvGrpSpPr>
            </xdr:nvGrpSpPr>
            <xdr:grpSpPr bwMode="auto">
              <a:xfrm>
                <a:off x="3257549" y="2893398"/>
                <a:ext cx="331391" cy="185803"/>
                <a:chOff x="2482887" y="3553541"/>
                <a:chExt cx="301836" cy="182063"/>
              </a:xfrm>
            </xdr:grpSpPr>
            <xdr:sp macro="" textlink="">
              <xdr:nvSpPr>
                <xdr:cNvPr id="30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1" name="グループ化 853"/>
              <xdr:cNvGrpSpPr>
                <a:grpSpLocks/>
              </xdr:cNvGrpSpPr>
            </xdr:nvGrpSpPr>
            <xdr:grpSpPr bwMode="auto">
              <a:xfrm>
                <a:off x="3829049" y="2893398"/>
                <a:ext cx="331391" cy="185803"/>
                <a:chOff x="2482887" y="3553541"/>
                <a:chExt cx="301836" cy="182063"/>
              </a:xfrm>
            </xdr:grpSpPr>
            <xdr:sp macro="" textlink="">
              <xdr:nvSpPr>
                <xdr:cNvPr id="3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4" name="グループ化 2943"/>
          <xdr:cNvGrpSpPr/>
        </xdr:nvGrpSpPr>
        <xdr:grpSpPr>
          <a:xfrm>
            <a:off x="2410558" y="31323115"/>
            <a:ext cx="2246826" cy="692989"/>
            <a:chOff x="2297723" y="2893397"/>
            <a:chExt cx="2246826" cy="637146"/>
          </a:xfrm>
        </xdr:grpSpPr>
        <xdr:sp macro="" textlink="">
          <xdr:nvSpPr>
            <xdr:cNvPr id="29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6" name="グループ化 2945"/>
            <xdr:cNvGrpSpPr/>
          </xdr:nvGrpSpPr>
          <xdr:grpSpPr>
            <a:xfrm>
              <a:off x="2297723" y="2893397"/>
              <a:ext cx="2056326" cy="637146"/>
              <a:chOff x="2297723" y="2893397"/>
              <a:chExt cx="2056326" cy="637146"/>
            </a:xfrm>
          </xdr:grpSpPr>
          <xdr:sp macro="" textlink="">
            <xdr:nvSpPr>
              <xdr:cNvPr id="29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2" name="グループ化 845"/>
              <xdr:cNvGrpSpPr>
                <a:grpSpLocks/>
              </xdr:cNvGrpSpPr>
            </xdr:nvGrpSpPr>
            <xdr:grpSpPr bwMode="auto">
              <a:xfrm>
                <a:off x="2678713" y="2893397"/>
                <a:ext cx="331915" cy="637146"/>
                <a:chOff x="2476212" y="3553541"/>
                <a:chExt cx="302314" cy="624321"/>
              </a:xfrm>
            </xdr:grpSpPr>
            <xdr:sp macro="" textlink="">
              <xdr:nvSpPr>
                <xdr:cNvPr id="29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2" name="Rectangle 2448"/>
                <xdr:cNvSpPr>
                  <a:spLocks noChangeArrowheads="1"/>
                </xdr:cNvSpPr>
              </xdr:nvSpPr>
              <xdr:spPr bwMode="auto">
                <a:xfrm>
                  <a:off x="2640694"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3" name="Rectangle 2449"/>
                <xdr:cNvSpPr>
                  <a:spLocks noChangeArrowheads="1"/>
                </xdr:cNvSpPr>
              </xdr:nvSpPr>
              <xdr:spPr bwMode="auto">
                <a:xfrm>
                  <a:off x="247621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4" name="正方形/長方形 848"/>
                <xdr:cNvSpPr>
                  <a:spLocks noChangeArrowheads="1"/>
                </xdr:cNvSpPr>
              </xdr:nvSpPr>
              <xdr:spPr bwMode="auto">
                <a:xfrm>
                  <a:off x="2603066"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1" name="Rectangle 2448"/>
                <xdr:cNvSpPr>
                  <a:spLocks noChangeArrowheads="1"/>
                </xdr:cNvSpPr>
              </xdr:nvSpPr>
              <xdr:spPr bwMode="auto">
                <a:xfrm>
                  <a:off x="2640694" y="39958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2" name="Rectangle 2449"/>
                <xdr:cNvSpPr>
                  <a:spLocks noChangeArrowheads="1"/>
                </xdr:cNvSpPr>
              </xdr:nvSpPr>
              <xdr:spPr bwMode="auto">
                <a:xfrm>
                  <a:off x="247621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3" name="正方形/長方形 848"/>
                <xdr:cNvSpPr>
                  <a:spLocks noChangeArrowheads="1"/>
                </xdr:cNvSpPr>
              </xdr:nvSpPr>
              <xdr:spPr bwMode="auto">
                <a:xfrm>
                  <a:off x="2603066" y="399623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3" name="グループ化 849"/>
              <xdr:cNvGrpSpPr>
                <a:grpSpLocks/>
              </xdr:cNvGrpSpPr>
            </xdr:nvGrpSpPr>
            <xdr:grpSpPr bwMode="auto">
              <a:xfrm>
                <a:off x="3250226" y="2893397"/>
                <a:ext cx="338719" cy="637146"/>
                <a:chOff x="2476213" y="3553541"/>
                <a:chExt cx="308510" cy="624321"/>
              </a:xfrm>
            </xdr:grpSpPr>
            <xdr:sp macro="" textlink="">
              <xdr:nvSpPr>
                <xdr:cNvPr id="29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5"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6"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7" name="正方形/長方形 852"/>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4"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5"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6" name="正方形/長方形 852"/>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4" name="グループ化 853"/>
              <xdr:cNvGrpSpPr>
                <a:grpSpLocks/>
              </xdr:cNvGrpSpPr>
            </xdr:nvGrpSpPr>
            <xdr:grpSpPr bwMode="auto">
              <a:xfrm>
                <a:off x="3821726" y="2893397"/>
                <a:ext cx="338719" cy="637146"/>
                <a:chOff x="2476213" y="3553541"/>
                <a:chExt cx="308510" cy="624321"/>
              </a:xfrm>
            </xdr:grpSpPr>
            <xdr:sp macro="" textlink="">
              <xdr:nvSpPr>
                <xdr:cNvPr id="29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8"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9"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0" name="正方形/長方形 856"/>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7"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8"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9" name="正方形/長方形 856"/>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27" name="Rectangle 2452"/>
              <xdr:cNvSpPr>
                <a:spLocks noChangeArrowheads="1"/>
              </xdr:cNvSpPr>
            </xdr:nvSpPr>
            <xdr:spPr bwMode="auto">
              <a:xfrm>
                <a:off x="22977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8" name="Rectangle 2453"/>
              <xdr:cNvSpPr>
                <a:spLocks noChangeArrowheads="1"/>
              </xdr:cNvSpPr>
            </xdr:nvSpPr>
            <xdr:spPr bwMode="auto">
              <a:xfrm>
                <a:off x="24882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9" name="Rectangle 2456"/>
              <xdr:cNvSpPr>
                <a:spLocks noChangeArrowheads="1"/>
              </xdr:cNvSpPr>
            </xdr:nvSpPr>
            <xdr:spPr bwMode="auto">
              <a:xfrm>
                <a:off x="3059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0" name="Rectangle 2459"/>
              <xdr:cNvSpPr>
                <a:spLocks noChangeArrowheads="1"/>
              </xdr:cNvSpPr>
            </xdr:nvSpPr>
            <xdr:spPr bwMode="auto">
              <a:xfrm>
                <a:off x="3631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1" name="Rectangle 3346"/>
              <xdr:cNvSpPr>
                <a:spLocks noChangeArrowheads="1"/>
              </xdr:cNvSpPr>
            </xdr:nvSpPr>
            <xdr:spPr bwMode="auto">
              <a:xfrm>
                <a:off x="4202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0" name="Rectangle 2452"/>
              <xdr:cNvSpPr>
                <a:spLocks noChangeArrowheads="1"/>
              </xdr:cNvSpPr>
            </xdr:nvSpPr>
            <xdr:spPr bwMode="auto">
              <a:xfrm>
                <a:off x="22977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1" name="Rectangle 2453"/>
              <xdr:cNvSpPr>
                <a:spLocks noChangeArrowheads="1"/>
              </xdr:cNvSpPr>
            </xdr:nvSpPr>
            <xdr:spPr bwMode="auto">
              <a:xfrm>
                <a:off x="24882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2" name="Rectangle 2456"/>
              <xdr:cNvSpPr>
                <a:spLocks noChangeArrowheads="1"/>
              </xdr:cNvSpPr>
            </xdr:nvSpPr>
            <xdr:spPr bwMode="auto">
              <a:xfrm>
                <a:off x="3059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3" name="Rectangle 2459"/>
              <xdr:cNvSpPr>
                <a:spLocks noChangeArrowheads="1"/>
              </xdr:cNvSpPr>
            </xdr:nvSpPr>
            <xdr:spPr bwMode="auto">
              <a:xfrm>
                <a:off x="3631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4" name="Rectangle 3346"/>
              <xdr:cNvSpPr>
                <a:spLocks noChangeArrowheads="1"/>
              </xdr:cNvSpPr>
            </xdr:nvSpPr>
            <xdr:spPr bwMode="auto">
              <a:xfrm>
                <a:off x="4202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26" name="Rectangle 3347"/>
            <xdr:cNvSpPr>
              <a:spLocks noChangeArrowheads="1"/>
            </xdr:cNvSpPr>
          </xdr:nvSpPr>
          <xdr:spPr bwMode="auto">
            <a:xfrm>
              <a:off x="4393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5" name="Rectangle 3347"/>
            <xdr:cNvSpPr>
              <a:spLocks noChangeArrowheads="1"/>
            </xdr:cNvSpPr>
          </xdr:nvSpPr>
          <xdr:spPr bwMode="auto">
            <a:xfrm>
              <a:off x="4393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163</xdr:row>
      <xdr:rowOff>29307</xdr:rowOff>
    </xdr:from>
    <xdr:to>
      <xdr:col>25</xdr:col>
      <xdr:colOff>165980</xdr:colOff>
      <xdr:row>200</xdr:row>
      <xdr:rowOff>231918</xdr:rowOff>
    </xdr:to>
    <xdr:grpSp>
      <xdr:nvGrpSpPr>
        <xdr:cNvPr id="14" name="グループ化 13"/>
        <xdr:cNvGrpSpPr/>
      </xdr:nvGrpSpPr>
      <xdr:grpSpPr>
        <a:xfrm>
          <a:off x="2410558" y="33777115"/>
          <a:ext cx="2239499" cy="9148784"/>
          <a:chOff x="2410558" y="33769788"/>
          <a:chExt cx="2239499" cy="9148784"/>
        </a:xfrm>
      </xdr:grpSpPr>
      <xdr:grpSp>
        <xdr:nvGrpSpPr>
          <xdr:cNvPr id="3668" name="グループ化 3667"/>
          <xdr:cNvGrpSpPr/>
        </xdr:nvGrpSpPr>
        <xdr:grpSpPr>
          <a:xfrm>
            <a:off x="2410558" y="33769788"/>
            <a:ext cx="2239499" cy="202088"/>
            <a:chOff x="2305050" y="2893398"/>
            <a:chExt cx="2239499" cy="185803"/>
          </a:xfrm>
        </xdr:grpSpPr>
        <xdr:sp macro="" textlink="">
          <xdr:nvSpPr>
            <xdr:cNvPr id="4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2" name="グループ化 4581"/>
            <xdr:cNvGrpSpPr/>
          </xdr:nvGrpSpPr>
          <xdr:grpSpPr>
            <a:xfrm>
              <a:off x="2305050" y="2893398"/>
              <a:ext cx="2048999" cy="185803"/>
              <a:chOff x="2305050" y="2893398"/>
              <a:chExt cx="2048999" cy="185803"/>
            </a:xfrm>
          </xdr:grpSpPr>
          <xdr:sp macro="" textlink="">
            <xdr:nvSpPr>
              <xdr:cNvPr id="4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8" name="グループ化 845"/>
              <xdr:cNvGrpSpPr>
                <a:grpSpLocks/>
              </xdr:cNvGrpSpPr>
            </xdr:nvGrpSpPr>
            <xdr:grpSpPr bwMode="auto">
              <a:xfrm>
                <a:off x="2686045" y="2893398"/>
                <a:ext cx="324588" cy="185803"/>
                <a:chOff x="2482886" y="3553541"/>
                <a:chExt cx="295640" cy="182063"/>
              </a:xfrm>
            </xdr:grpSpPr>
            <xdr:sp macro="" textlink="">
              <xdr:nvSpPr>
                <xdr:cNvPr id="4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9" name="グループ化 849"/>
              <xdr:cNvGrpSpPr>
                <a:grpSpLocks/>
              </xdr:cNvGrpSpPr>
            </xdr:nvGrpSpPr>
            <xdr:grpSpPr bwMode="auto">
              <a:xfrm>
                <a:off x="3257549" y="2893398"/>
                <a:ext cx="331391" cy="185803"/>
                <a:chOff x="2482887" y="3553541"/>
                <a:chExt cx="301836" cy="182063"/>
              </a:xfrm>
            </xdr:grpSpPr>
            <xdr:sp macro="" textlink="">
              <xdr:nvSpPr>
                <xdr:cNvPr id="45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0" name="グループ化 853"/>
              <xdr:cNvGrpSpPr>
                <a:grpSpLocks/>
              </xdr:cNvGrpSpPr>
            </xdr:nvGrpSpPr>
            <xdr:grpSpPr bwMode="auto">
              <a:xfrm>
                <a:off x="3829049" y="2893398"/>
                <a:ext cx="331391" cy="185803"/>
                <a:chOff x="2482887" y="3553541"/>
                <a:chExt cx="301836" cy="182063"/>
              </a:xfrm>
            </xdr:grpSpPr>
            <xdr:sp macro="" textlink="">
              <xdr:nvSpPr>
                <xdr:cNvPr id="45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69" name="グループ化 3668"/>
          <xdr:cNvGrpSpPr/>
        </xdr:nvGrpSpPr>
        <xdr:grpSpPr>
          <a:xfrm>
            <a:off x="2410558" y="34004773"/>
            <a:ext cx="2239499" cy="202088"/>
            <a:chOff x="2305050" y="2893398"/>
            <a:chExt cx="2239499" cy="185803"/>
          </a:xfrm>
        </xdr:grpSpPr>
        <xdr:sp macro="" textlink="">
          <xdr:nvSpPr>
            <xdr:cNvPr id="45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3" name="グループ化 4562"/>
            <xdr:cNvGrpSpPr/>
          </xdr:nvGrpSpPr>
          <xdr:grpSpPr>
            <a:xfrm>
              <a:off x="2305050" y="2893398"/>
              <a:ext cx="2048999" cy="185803"/>
              <a:chOff x="2305050" y="2893398"/>
              <a:chExt cx="2048999" cy="185803"/>
            </a:xfrm>
          </xdr:grpSpPr>
          <xdr:sp macro="" textlink="">
            <xdr:nvSpPr>
              <xdr:cNvPr id="45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9" name="グループ化 845"/>
              <xdr:cNvGrpSpPr>
                <a:grpSpLocks/>
              </xdr:cNvGrpSpPr>
            </xdr:nvGrpSpPr>
            <xdr:grpSpPr bwMode="auto">
              <a:xfrm>
                <a:off x="2686045" y="2893398"/>
                <a:ext cx="324588" cy="185803"/>
                <a:chOff x="2482886" y="3553541"/>
                <a:chExt cx="295640" cy="182063"/>
              </a:xfrm>
            </xdr:grpSpPr>
            <xdr:sp macro="" textlink="">
              <xdr:nvSpPr>
                <xdr:cNvPr id="45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0" name="グループ化 849"/>
              <xdr:cNvGrpSpPr>
                <a:grpSpLocks/>
              </xdr:cNvGrpSpPr>
            </xdr:nvGrpSpPr>
            <xdr:grpSpPr bwMode="auto">
              <a:xfrm>
                <a:off x="3257549" y="2893398"/>
                <a:ext cx="331391" cy="185803"/>
                <a:chOff x="2482887" y="3553541"/>
                <a:chExt cx="301836" cy="182063"/>
              </a:xfrm>
            </xdr:grpSpPr>
            <xdr:sp macro="" textlink="">
              <xdr:nvSpPr>
                <xdr:cNvPr id="45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1" name="グループ化 853"/>
              <xdr:cNvGrpSpPr>
                <a:grpSpLocks/>
              </xdr:cNvGrpSpPr>
            </xdr:nvGrpSpPr>
            <xdr:grpSpPr bwMode="auto">
              <a:xfrm>
                <a:off x="3829049" y="2893398"/>
                <a:ext cx="331391" cy="185803"/>
                <a:chOff x="2482887" y="3553541"/>
                <a:chExt cx="301836" cy="182063"/>
              </a:xfrm>
            </xdr:grpSpPr>
            <xdr:sp macro="" textlink="">
              <xdr:nvSpPr>
                <xdr:cNvPr id="4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0" name="グループ化 3669"/>
          <xdr:cNvGrpSpPr/>
        </xdr:nvGrpSpPr>
        <xdr:grpSpPr>
          <a:xfrm>
            <a:off x="2410558" y="34246562"/>
            <a:ext cx="2239499" cy="202088"/>
            <a:chOff x="2305050" y="2893398"/>
            <a:chExt cx="2239499" cy="185803"/>
          </a:xfrm>
        </xdr:grpSpPr>
        <xdr:sp macro="" textlink="">
          <xdr:nvSpPr>
            <xdr:cNvPr id="45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4" name="グループ化 4543"/>
            <xdr:cNvGrpSpPr/>
          </xdr:nvGrpSpPr>
          <xdr:grpSpPr>
            <a:xfrm>
              <a:off x="2305050" y="2893398"/>
              <a:ext cx="2048999" cy="185803"/>
              <a:chOff x="2305050" y="2893398"/>
              <a:chExt cx="2048999" cy="185803"/>
            </a:xfrm>
          </xdr:grpSpPr>
          <xdr:sp macro="" textlink="">
            <xdr:nvSpPr>
              <xdr:cNvPr id="45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0" name="グループ化 845"/>
              <xdr:cNvGrpSpPr>
                <a:grpSpLocks/>
              </xdr:cNvGrpSpPr>
            </xdr:nvGrpSpPr>
            <xdr:grpSpPr bwMode="auto">
              <a:xfrm>
                <a:off x="2686045" y="2893398"/>
                <a:ext cx="324588" cy="185803"/>
                <a:chOff x="2482886" y="3553541"/>
                <a:chExt cx="295640" cy="182063"/>
              </a:xfrm>
            </xdr:grpSpPr>
            <xdr:sp macro="" textlink="">
              <xdr:nvSpPr>
                <xdr:cNvPr id="45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1" name="グループ化 849"/>
              <xdr:cNvGrpSpPr>
                <a:grpSpLocks/>
              </xdr:cNvGrpSpPr>
            </xdr:nvGrpSpPr>
            <xdr:grpSpPr bwMode="auto">
              <a:xfrm>
                <a:off x="3257549" y="2893398"/>
                <a:ext cx="331391" cy="185803"/>
                <a:chOff x="2482887" y="3553541"/>
                <a:chExt cx="301836" cy="182063"/>
              </a:xfrm>
            </xdr:grpSpPr>
            <xdr:sp macro="" textlink="">
              <xdr:nvSpPr>
                <xdr:cNvPr id="45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2" name="グループ化 853"/>
              <xdr:cNvGrpSpPr>
                <a:grpSpLocks/>
              </xdr:cNvGrpSpPr>
            </xdr:nvGrpSpPr>
            <xdr:grpSpPr bwMode="auto">
              <a:xfrm>
                <a:off x="3829049" y="2893398"/>
                <a:ext cx="331391" cy="185803"/>
                <a:chOff x="2482887" y="3553541"/>
                <a:chExt cx="301836" cy="182063"/>
              </a:xfrm>
            </xdr:grpSpPr>
            <xdr:sp macro="" textlink="">
              <xdr:nvSpPr>
                <xdr:cNvPr id="45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1" name="グループ化 3670"/>
          <xdr:cNvGrpSpPr/>
        </xdr:nvGrpSpPr>
        <xdr:grpSpPr>
          <a:xfrm>
            <a:off x="2410558" y="34488350"/>
            <a:ext cx="2239499" cy="202088"/>
            <a:chOff x="2305050" y="2893398"/>
            <a:chExt cx="2239499" cy="185803"/>
          </a:xfrm>
        </xdr:grpSpPr>
        <xdr:sp macro="" textlink="">
          <xdr:nvSpPr>
            <xdr:cNvPr id="45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25" name="グループ化 4524"/>
            <xdr:cNvGrpSpPr/>
          </xdr:nvGrpSpPr>
          <xdr:grpSpPr>
            <a:xfrm>
              <a:off x="2305050" y="2893398"/>
              <a:ext cx="2048999" cy="185803"/>
              <a:chOff x="2305050" y="2893398"/>
              <a:chExt cx="2048999" cy="185803"/>
            </a:xfrm>
          </xdr:grpSpPr>
          <xdr:sp macro="" textlink="">
            <xdr:nvSpPr>
              <xdr:cNvPr id="45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1" name="グループ化 845"/>
              <xdr:cNvGrpSpPr>
                <a:grpSpLocks/>
              </xdr:cNvGrpSpPr>
            </xdr:nvGrpSpPr>
            <xdr:grpSpPr bwMode="auto">
              <a:xfrm>
                <a:off x="2686045" y="2893398"/>
                <a:ext cx="324588" cy="185803"/>
                <a:chOff x="2482886" y="3553541"/>
                <a:chExt cx="295640" cy="182063"/>
              </a:xfrm>
            </xdr:grpSpPr>
            <xdr:sp macro="" textlink="">
              <xdr:nvSpPr>
                <xdr:cNvPr id="45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2" name="グループ化 849"/>
              <xdr:cNvGrpSpPr>
                <a:grpSpLocks/>
              </xdr:cNvGrpSpPr>
            </xdr:nvGrpSpPr>
            <xdr:grpSpPr bwMode="auto">
              <a:xfrm>
                <a:off x="3257549" y="2893398"/>
                <a:ext cx="331391" cy="185803"/>
                <a:chOff x="2482887" y="3553541"/>
                <a:chExt cx="301836" cy="182063"/>
              </a:xfrm>
            </xdr:grpSpPr>
            <xdr:sp macro="" textlink="">
              <xdr:nvSpPr>
                <xdr:cNvPr id="45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3" name="グループ化 853"/>
              <xdr:cNvGrpSpPr>
                <a:grpSpLocks/>
              </xdr:cNvGrpSpPr>
            </xdr:nvGrpSpPr>
            <xdr:grpSpPr bwMode="auto">
              <a:xfrm>
                <a:off x="3829049" y="2893398"/>
                <a:ext cx="331391" cy="185803"/>
                <a:chOff x="2482887" y="3553541"/>
                <a:chExt cx="301836" cy="182063"/>
              </a:xfrm>
            </xdr:grpSpPr>
            <xdr:sp macro="" textlink="">
              <xdr:nvSpPr>
                <xdr:cNvPr id="45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2" name="グループ化 3671"/>
          <xdr:cNvGrpSpPr/>
        </xdr:nvGrpSpPr>
        <xdr:grpSpPr>
          <a:xfrm>
            <a:off x="2410558" y="34730139"/>
            <a:ext cx="2239499" cy="202088"/>
            <a:chOff x="2305050" y="2893398"/>
            <a:chExt cx="2239499" cy="185803"/>
          </a:xfrm>
        </xdr:grpSpPr>
        <xdr:sp macro="" textlink="">
          <xdr:nvSpPr>
            <xdr:cNvPr id="45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06" name="グループ化 4505"/>
            <xdr:cNvGrpSpPr/>
          </xdr:nvGrpSpPr>
          <xdr:grpSpPr>
            <a:xfrm>
              <a:off x="2305050" y="2893398"/>
              <a:ext cx="2048999" cy="185803"/>
              <a:chOff x="2305050" y="2893398"/>
              <a:chExt cx="2048999" cy="185803"/>
            </a:xfrm>
          </xdr:grpSpPr>
          <xdr:sp macro="" textlink="">
            <xdr:nvSpPr>
              <xdr:cNvPr id="45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12" name="グループ化 845"/>
              <xdr:cNvGrpSpPr>
                <a:grpSpLocks/>
              </xdr:cNvGrpSpPr>
            </xdr:nvGrpSpPr>
            <xdr:grpSpPr bwMode="auto">
              <a:xfrm>
                <a:off x="2686045" y="2893398"/>
                <a:ext cx="324588" cy="185803"/>
                <a:chOff x="2482886" y="3553541"/>
                <a:chExt cx="295640" cy="182063"/>
              </a:xfrm>
            </xdr:grpSpPr>
            <xdr:sp macro="" textlink="">
              <xdr:nvSpPr>
                <xdr:cNvPr id="45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3" name="グループ化 849"/>
              <xdr:cNvGrpSpPr>
                <a:grpSpLocks/>
              </xdr:cNvGrpSpPr>
            </xdr:nvGrpSpPr>
            <xdr:grpSpPr bwMode="auto">
              <a:xfrm>
                <a:off x="3257549" y="2893398"/>
                <a:ext cx="331391" cy="185803"/>
                <a:chOff x="2482887" y="3553541"/>
                <a:chExt cx="301836" cy="182063"/>
              </a:xfrm>
            </xdr:grpSpPr>
            <xdr:sp macro="" textlink="">
              <xdr:nvSpPr>
                <xdr:cNvPr id="45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4" name="グループ化 853"/>
              <xdr:cNvGrpSpPr>
                <a:grpSpLocks/>
              </xdr:cNvGrpSpPr>
            </xdr:nvGrpSpPr>
            <xdr:grpSpPr bwMode="auto">
              <a:xfrm>
                <a:off x="3829049" y="2893398"/>
                <a:ext cx="331391" cy="185803"/>
                <a:chOff x="2482887" y="3553541"/>
                <a:chExt cx="301836" cy="182063"/>
              </a:xfrm>
            </xdr:grpSpPr>
            <xdr:sp macro="" textlink="">
              <xdr:nvSpPr>
                <xdr:cNvPr id="45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3" name="グループ化 3672"/>
          <xdr:cNvGrpSpPr/>
        </xdr:nvGrpSpPr>
        <xdr:grpSpPr>
          <a:xfrm>
            <a:off x="2410558" y="34971927"/>
            <a:ext cx="2239499" cy="202088"/>
            <a:chOff x="2305050" y="2893398"/>
            <a:chExt cx="2239499" cy="185803"/>
          </a:xfrm>
        </xdr:grpSpPr>
        <xdr:sp macro="" textlink="">
          <xdr:nvSpPr>
            <xdr:cNvPr id="44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87" name="グループ化 4486"/>
            <xdr:cNvGrpSpPr/>
          </xdr:nvGrpSpPr>
          <xdr:grpSpPr>
            <a:xfrm>
              <a:off x="2305050" y="2893398"/>
              <a:ext cx="2048999" cy="185803"/>
              <a:chOff x="2305050" y="2893398"/>
              <a:chExt cx="2048999" cy="185803"/>
            </a:xfrm>
          </xdr:grpSpPr>
          <xdr:sp macro="" textlink="">
            <xdr:nvSpPr>
              <xdr:cNvPr id="44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93" name="グループ化 845"/>
              <xdr:cNvGrpSpPr>
                <a:grpSpLocks/>
              </xdr:cNvGrpSpPr>
            </xdr:nvGrpSpPr>
            <xdr:grpSpPr bwMode="auto">
              <a:xfrm>
                <a:off x="2686045" y="2893398"/>
                <a:ext cx="324588" cy="185803"/>
                <a:chOff x="2482886" y="3553541"/>
                <a:chExt cx="295640" cy="182063"/>
              </a:xfrm>
            </xdr:grpSpPr>
            <xdr:sp macro="" textlink="">
              <xdr:nvSpPr>
                <xdr:cNvPr id="45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4" name="グループ化 849"/>
              <xdr:cNvGrpSpPr>
                <a:grpSpLocks/>
              </xdr:cNvGrpSpPr>
            </xdr:nvGrpSpPr>
            <xdr:grpSpPr bwMode="auto">
              <a:xfrm>
                <a:off x="3257549" y="2893398"/>
                <a:ext cx="331391" cy="185803"/>
                <a:chOff x="2482887" y="3553541"/>
                <a:chExt cx="301836" cy="182063"/>
              </a:xfrm>
            </xdr:grpSpPr>
            <xdr:sp macro="" textlink="">
              <xdr:nvSpPr>
                <xdr:cNvPr id="44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5" name="グループ化 853"/>
              <xdr:cNvGrpSpPr>
                <a:grpSpLocks/>
              </xdr:cNvGrpSpPr>
            </xdr:nvGrpSpPr>
            <xdr:grpSpPr bwMode="auto">
              <a:xfrm>
                <a:off x="3829049" y="2893398"/>
                <a:ext cx="331391" cy="185803"/>
                <a:chOff x="2482887" y="3553541"/>
                <a:chExt cx="301836" cy="182063"/>
              </a:xfrm>
            </xdr:grpSpPr>
            <xdr:sp macro="" textlink="">
              <xdr:nvSpPr>
                <xdr:cNvPr id="44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4" name="グループ化 3673"/>
          <xdr:cNvGrpSpPr/>
        </xdr:nvGrpSpPr>
        <xdr:grpSpPr>
          <a:xfrm>
            <a:off x="2410558" y="35213716"/>
            <a:ext cx="2239499" cy="202088"/>
            <a:chOff x="2305050" y="2893398"/>
            <a:chExt cx="2239499" cy="185803"/>
          </a:xfrm>
        </xdr:grpSpPr>
        <xdr:sp macro="" textlink="">
          <xdr:nvSpPr>
            <xdr:cNvPr id="44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68" name="グループ化 4467"/>
            <xdr:cNvGrpSpPr/>
          </xdr:nvGrpSpPr>
          <xdr:grpSpPr>
            <a:xfrm>
              <a:off x="2305050" y="2893398"/>
              <a:ext cx="2048999" cy="185803"/>
              <a:chOff x="2305050" y="2893398"/>
              <a:chExt cx="2048999" cy="185803"/>
            </a:xfrm>
          </xdr:grpSpPr>
          <xdr:sp macro="" textlink="">
            <xdr:nvSpPr>
              <xdr:cNvPr id="44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74" name="グループ化 845"/>
              <xdr:cNvGrpSpPr>
                <a:grpSpLocks/>
              </xdr:cNvGrpSpPr>
            </xdr:nvGrpSpPr>
            <xdr:grpSpPr bwMode="auto">
              <a:xfrm>
                <a:off x="2686045" y="2893398"/>
                <a:ext cx="324588" cy="185803"/>
                <a:chOff x="2482886" y="3553541"/>
                <a:chExt cx="295640" cy="182063"/>
              </a:xfrm>
            </xdr:grpSpPr>
            <xdr:sp macro="" textlink="">
              <xdr:nvSpPr>
                <xdr:cNvPr id="44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5" name="グループ化 849"/>
              <xdr:cNvGrpSpPr>
                <a:grpSpLocks/>
              </xdr:cNvGrpSpPr>
            </xdr:nvGrpSpPr>
            <xdr:grpSpPr bwMode="auto">
              <a:xfrm>
                <a:off x="3257549" y="2893398"/>
                <a:ext cx="331391" cy="185803"/>
                <a:chOff x="2482887" y="3553541"/>
                <a:chExt cx="301836" cy="182063"/>
              </a:xfrm>
            </xdr:grpSpPr>
            <xdr:sp macro="" textlink="">
              <xdr:nvSpPr>
                <xdr:cNvPr id="44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6" name="グループ化 853"/>
              <xdr:cNvGrpSpPr>
                <a:grpSpLocks/>
              </xdr:cNvGrpSpPr>
            </xdr:nvGrpSpPr>
            <xdr:grpSpPr bwMode="auto">
              <a:xfrm>
                <a:off x="3829049" y="2893398"/>
                <a:ext cx="331391" cy="185803"/>
                <a:chOff x="2482887" y="3553541"/>
                <a:chExt cx="301836" cy="182063"/>
              </a:xfrm>
            </xdr:grpSpPr>
            <xdr:sp macro="" textlink="">
              <xdr:nvSpPr>
                <xdr:cNvPr id="44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5" name="グループ化 3674"/>
          <xdr:cNvGrpSpPr/>
        </xdr:nvGrpSpPr>
        <xdr:grpSpPr>
          <a:xfrm>
            <a:off x="2410558" y="35455504"/>
            <a:ext cx="2239499" cy="202088"/>
            <a:chOff x="2305050" y="2893398"/>
            <a:chExt cx="2239499" cy="185803"/>
          </a:xfrm>
        </xdr:grpSpPr>
        <xdr:sp macro="" textlink="">
          <xdr:nvSpPr>
            <xdr:cNvPr id="44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9" name="グループ化 4448"/>
            <xdr:cNvGrpSpPr/>
          </xdr:nvGrpSpPr>
          <xdr:grpSpPr>
            <a:xfrm>
              <a:off x="2305050" y="2893398"/>
              <a:ext cx="2048999" cy="185803"/>
              <a:chOff x="2305050" y="2893398"/>
              <a:chExt cx="2048999" cy="185803"/>
            </a:xfrm>
          </xdr:grpSpPr>
          <xdr:sp macro="" textlink="">
            <xdr:nvSpPr>
              <xdr:cNvPr id="44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55" name="グループ化 845"/>
              <xdr:cNvGrpSpPr>
                <a:grpSpLocks/>
              </xdr:cNvGrpSpPr>
            </xdr:nvGrpSpPr>
            <xdr:grpSpPr bwMode="auto">
              <a:xfrm>
                <a:off x="2686045" y="2893398"/>
                <a:ext cx="324588" cy="185803"/>
                <a:chOff x="2482886" y="3553541"/>
                <a:chExt cx="295640" cy="182063"/>
              </a:xfrm>
            </xdr:grpSpPr>
            <xdr:sp macro="" textlink="">
              <xdr:nvSpPr>
                <xdr:cNvPr id="44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6" name="グループ化 849"/>
              <xdr:cNvGrpSpPr>
                <a:grpSpLocks/>
              </xdr:cNvGrpSpPr>
            </xdr:nvGrpSpPr>
            <xdr:grpSpPr bwMode="auto">
              <a:xfrm>
                <a:off x="3257549" y="2893398"/>
                <a:ext cx="331391" cy="185803"/>
                <a:chOff x="2482887" y="3553541"/>
                <a:chExt cx="301836" cy="182063"/>
              </a:xfrm>
            </xdr:grpSpPr>
            <xdr:sp macro="" textlink="">
              <xdr:nvSpPr>
                <xdr:cNvPr id="44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7" name="グループ化 853"/>
              <xdr:cNvGrpSpPr>
                <a:grpSpLocks/>
              </xdr:cNvGrpSpPr>
            </xdr:nvGrpSpPr>
            <xdr:grpSpPr bwMode="auto">
              <a:xfrm>
                <a:off x="3829049" y="2893398"/>
                <a:ext cx="331391" cy="185803"/>
                <a:chOff x="2482887" y="3553541"/>
                <a:chExt cx="301836" cy="182063"/>
              </a:xfrm>
            </xdr:grpSpPr>
            <xdr:sp macro="" textlink="">
              <xdr:nvSpPr>
                <xdr:cNvPr id="44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3" name="グループ化 3732"/>
          <xdr:cNvGrpSpPr/>
        </xdr:nvGrpSpPr>
        <xdr:grpSpPr>
          <a:xfrm>
            <a:off x="2410558" y="35697293"/>
            <a:ext cx="2239499" cy="202088"/>
            <a:chOff x="2305050" y="2893398"/>
            <a:chExt cx="2239499" cy="185803"/>
          </a:xfrm>
        </xdr:grpSpPr>
        <xdr:sp macro="" textlink="">
          <xdr:nvSpPr>
            <xdr:cNvPr id="44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0" name="グループ化 4429"/>
            <xdr:cNvGrpSpPr/>
          </xdr:nvGrpSpPr>
          <xdr:grpSpPr>
            <a:xfrm>
              <a:off x="2305050" y="2893398"/>
              <a:ext cx="2048999" cy="185803"/>
              <a:chOff x="2305050" y="2893398"/>
              <a:chExt cx="2048999" cy="185803"/>
            </a:xfrm>
          </xdr:grpSpPr>
          <xdr:sp macro="" textlink="">
            <xdr:nvSpPr>
              <xdr:cNvPr id="44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6" name="グループ化 845"/>
              <xdr:cNvGrpSpPr>
                <a:grpSpLocks/>
              </xdr:cNvGrpSpPr>
            </xdr:nvGrpSpPr>
            <xdr:grpSpPr bwMode="auto">
              <a:xfrm>
                <a:off x="2686045" y="2893398"/>
                <a:ext cx="324588" cy="185803"/>
                <a:chOff x="2482886" y="3553541"/>
                <a:chExt cx="295640" cy="182063"/>
              </a:xfrm>
            </xdr:grpSpPr>
            <xdr:sp macro="" textlink="">
              <xdr:nvSpPr>
                <xdr:cNvPr id="44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7" name="グループ化 849"/>
              <xdr:cNvGrpSpPr>
                <a:grpSpLocks/>
              </xdr:cNvGrpSpPr>
            </xdr:nvGrpSpPr>
            <xdr:grpSpPr bwMode="auto">
              <a:xfrm>
                <a:off x="3257549" y="2893398"/>
                <a:ext cx="331391" cy="185803"/>
                <a:chOff x="2482887" y="3553541"/>
                <a:chExt cx="301836" cy="182063"/>
              </a:xfrm>
            </xdr:grpSpPr>
            <xdr:sp macro="" textlink="">
              <xdr:nvSpPr>
                <xdr:cNvPr id="44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8" name="グループ化 853"/>
              <xdr:cNvGrpSpPr>
                <a:grpSpLocks/>
              </xdr:cNvGrpSpPr>
            </xdr:nvGrpSpPr>
            <xdr:grpSpPr bwMode="auto">
              <a:xfrm>
                <a:off x="3829049" y="2893398"/>
                <a:ext cx="331391" cy="185803"/>
                <a:chOff x="2482887" y="3553541"/>
                <a:chExt cx="301836" cy="182063"/>
              </a:xfrm>
            </xdr:grpSpPr>
            <xdr:sp macro="" textlink="">
              <xdr:nvSpPr>
                <xdr:cNvPr id="44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4" name="グループ化 3733"/>
          <xdr:cNvGrpSpPr/>
        </xdr:nvGrpSpPr>
        <xdr:grpSpPr>
          <a:xfrm>
            <a:off x="2410558" y="35939081"/>
            <a:ext cx="2239499" cy="202088"/>
            <a:chOff x="2305050" y="2893398"/>
            <a:chExt cx="2239499" cy="185803"/>
          </a:xfrm>
        </xdr:grpSpPr>
        <xdr:sp macro="" textlink="">
          <xdr:nvSpPr>
            <xdr:cNvPr id="44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1" name="グループ化 4410"/>
            <xdr:cNvGrpSpPr/>
          </xdr:nvGrpSpPr>
          <xdr:grpSpPr>
            <a:xfrm>
              <a:off x="2305050" y="2893398"/>
              <a:ext cx="2048999" cy="185803"/>
              <a:chOff x="2305050" y="2893398"/>
              <a:chExt cx="2048999" cy="185803"/>
            </a:xfrm>
          </xdr:grpSpPr>
          <xdr:sp macro="" textlink="">
            <xdr:nvSpPr>
              <xdr:cNvPr id="44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7" name="グループ化 845"/>
              <xdr:cNvGrpSpPr>
                <a:grpSpLocks/>
              </xdr:cNvGrpSpPr>
            </xdr:nvGrpSpPr>
            <xdr:grpSpPr bwMode="auto">
              <a:xfrm>
                <a:off x="2686045" y="2893398"/>
                <a:ext cx="324588" cy="185803"/>
                <a:chOff x="2482886" y="3553541"/>
                <a:chExt cx="295640" cy="182063"/>
              </a:xfrm>
            </xdr:grpSpPr>
            <xdr:sp macro="" textlink="">
              <xdr:nvSpPr>
                <xdr:cNvPr id="44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8" name="グループ化 849"/>
              <xdr:cNvGrpSpPr>
                <a:grpSpLocks/>
              </xdr:cNvGrpSpPr>
            </xdr:nvGrpSpPr>
            <xdr:grpSpPr bwMode="auto">
              <a:xfrm>
                <a:off x="3257549" y="2893398"/>
                <a:ext cx="331391" cy="185803"/>
                <a:chOff x="2482887" y="3553541"/>
                <a:chExt cx="301836" cy="182063"/>
              </a:xfrm>
            </xdr:grpSpPr>
            <xdr:sp macro="" textlink="">
              <xdr:nvSpPr>
                <xdr:cNvPr id="44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9" name="グループ化 853"/>
              <xdr:cNvGrpSpPr>
                <a:grpSpLocks/>
              </xdr:cNvGrpSpPr>
            </xdr:nvGrpSpPr>
            <xdr:grpSpPr bwMode="auto">
              <a:xfrm>
                <a:off x="3829049" y="2893398"/>
                <a:ext cx="331391" cy="185803"/>
                <a:chOff x="2482887" y="3553541"/>
                <a:chExt cx="301836" cy="182063"/>
              </a:xfrm>
            </xdr:grpSpPr>
            <xdr:sp macro="" textlink="">
              <xdr:nvSpPr>
                <xdr:cNvPr id="44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5" name="グループ化 3734"/>
          <xdr:cNvGrpSpPr/>
        </xdr:nvGrpSpPr>
        <xdr:grpSpPr>
          <a:xfrm>
            <a:off x="2410558" y="36180870"/>
            <a:ext cx="2239499" cy="202088"/>
            <a:chOff x="2305050" y="2893398"/>
            <a:chExt cx="2239499" cy="185803"/>
          </a:xfrm>
        </xdr:grpSpPr>
        <xdr:sp macro="" textlink="">
          <xdr:nvSpPr>
            <xdr:cNvPr id="43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2" name="グループ化 4391"/>
            <xdr:cNvGrpSpPr/>
          </xdr:nvGrpSpPr>
          <xdr:grpSpPr>
            <a:xfrm>
              <a:off x="2305050" y="2893398"/>
              <a:ext cx="2048999" cy="185803"/>
              <a:chOff x="2305050" y="2893398"/>
              <a:chExt cx="2048999" cy="185803"/>
            </a:xfrm>
          </xdr:grpSpPr>
          <xdr:sp macro="" textlink="">
            <xdr:nvSpPr>
              <xdr:cNvPr id="43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8" name="グループ化 845"/>
              <xdr:cNvGrpSpPr>
                <a:grpSpLocks/>
              </xdr:cNvGrpSpPr>
            </xdr:nvGrpSpPr>
            <xdr:grpSpPr bwMode="auto">
              <a:xfrm>
                <a:off x="2686045" y="2893398"/>
                <a:ext cx="324588" cy="185803"/>
                <a:chOff x="2482886" y="3553541"/>
                <a:chExt cx="295640" cy="182063"/>
              </a:xfrm>
            </xdr:grpSpPr>
            <xdr:sp macro="" textlink="">
              <xdr:nvSpPr>
                <xdr:cNvPr id="44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9" name="グループ化 849"/>
              <xdr:cNvGrpSpPr>
                <a:grpSpLocks/>
              </xdr:cNvGrpSpPr>
            </xdr:nvGrpSpPr>
            <xdr:grpSpPr bwMode="auto">
              <a:xfrm>
                <a:off x="3257549" y="2893398"/>
                <a:ext cx="331391" cy="185803"/>
                <a:chOff x="2482887" y="3553541"/>
                <a:chExt cx="301836" cy="182063"/>
              </a:xfrm>
            </xdr:grpSpPr>
            <xdr:sp macro="" textlink="">
              <xdr:nvSpPr>
                <xdr:cNvPr id="44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00" name="グループ化 853"/>
              <xdr:cNvGrpSpPr>
                <a:grpSpLocks/>
              </xdr:cNvGrpSpPr>
            </xdr:nvGrpSpPr>
            <xdr:grpSpPr bwMode="auto">
              <a:xfrm>
                <a:off x="3829049" y="2893398"/>
                <a:ext cx="331391" cy="185803"/>
                <a:chOff x="2482887" y="3553541"/>
                <a:chExt cx="301836" cy="182063"/>
              </a:xfrm>
            </xdr:grpSpPr>
            <xdr:sp macro="" textlink="">
              <xdr:nvSpPr>
                <xdr:cNvPr id="44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6" name="グループ化 3735"/>
          <xdr:cNvGrpSpPr/>
        </xdr:nvGrpSpPr>
        <xdr:grpSpPr>
          <a:xfrm>
            <a:off x="2410558" y="36422658"/>
            <a:ext cx="2239499" cy="202088"/>
            <a:chOff x="2305050" y="2893398"/>
            <a:chExt cx="2239499" cy="185803"/>
          </a:xfrm>
        </xdr:grpSpPr>
        <xdr:sp macro="" textlink="">
          <xdr:nvSpPr>
            <xdr:cNvPr id="43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3" name="グループ化 4372"/>
            <xdr:cNvGrpSpPr/>
          </xdr:nvGrpSpPr>
          <xdr:grpSpPr>
            <a:xfrm>
              <a:off x="2305050" y="2893398"/>
              <a:ext cx="2048999" cy="185803"/>
              <a:chOff x="2305050" y="2893398"/>
              <a:chExt cx="2048999" cy="185803"/>
            </a:xfrm>
          </xdr:grpSpPr>
          <xdr:sp macro="" textlink="">
            <xdr:nvSpPr>
              <xdr:cNvPr id="43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9" name="グループ化 845"/>
              <xdr:cNvGrpSpPr>
                <a:grpSpLocks/>
              </xdr:cNvGrpSpPr>
            </xdr:nvGrpSpPr>
            <xdr:grpSpPr bwMode="auto">
              <a:xfrm>
                <a:off x="2686045" y="2893398"/>
                <a:ext cx="324588" cy="185803"/>
                <a:chOff x="2482886" y="3553541"/>
                <a:chExt cx="295640" cy="182063"/>
              </a:xfrm>
            </xdr:grpSpPr>
            <xdr:sp macro="" textlink="">
              <xdr:nvSpPr>
                <xdr:cNvPr id="43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0" name="グループ化 849"/>
              <xdr:cNvGrpSpPr>
                <a:grpSpLocks/>
              </xdr:cNvGrpSpPr>
            </xdr:nvGrpSpPr>
            <xdr:grpSpPr bwMode="auto">
              <a:xfrm>
                <a:off x="3257549" y="2893398"/>
                <a:ext cx="331391" cy="185803"/>
                <a:chOff x="2482887" y="3553541"/>
                <a:chExt cx="301836" cy="182063"/>
              </a:xfrm>
            </xdr:grpSpPr>
            <xdr:sp macro="" textlink="">
              <xdr:nvSpPr>
                <xdr:cNvPr id="43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1" name="グループ化 853"/>
              <xdr:cNvGrpSpPr>
                <a:grpSpLocks/>
              </xdr:cNvGrpSpPr>
            </xdr:nvGrpSpPr>
            <xdr:grpSpPr bwMode="auto">
              <a:xfrm>
                <a:off x="3829049" y="2893398"/>
                <a:ext cx="331391" cy="185803"/>
                <a:chOff x="2482887" y="3553541"/>
                <a:chExt cx="301836" cy="182063"/>
              </a:xfrm>
            </xdr:grpSpPr>
            <xdr:sp macro="" textlink="">
              <xdr:nvSpPr>
                <xdr:cNvPr id="43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7" name="グループ化 3736"/>
          <xdr:cNvGrpSpPr/>
        </xdr:nvGrpSpPr>
        <xdr:grpSpPr>
          <a:xfrm>
            <a:off x="2410558" y="36664447"/>
            <a:ext cx="2239499" cy="202088"/>
            <a:chOff x="2305050" y="2893398"/>
            <a:chExt cx="2239499" cy="185803"/>
          </a:xfrm>
        </xdr:grpSpPr>
        <xdr:sp macro="" textlink="">
          <xdr:nvSpPr>
            <xdr:cNvPr id="4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4" name="グループ化 4353"/>
            <xdr:cNvGrpSpPr/>
          </xdr:nvGrpSpPr>
          <xdr:grpSpPr>
            <a:xfrm>
              <a:off x="2305050" y="2893398"/>
              <a:ext cx="2048999" cy="185803"/>
              <a:chOff x="2305050" y="2893398"/>
              <a:chExt cx="2048999" cy="185803"/>
            </a:xfrm>
          </xdr:grpSpPr>
          <xdr:sp macro="" textlink="">
            <xdr:nvSpPr>
              <xdr:cNvPr id="4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60" name="グループ化 845"/>
              <xdr:cNvGrpSpPr>
                <a:grpSpLocks/>
              </xdr:cNvGrpSpPr>
            </xdr:nvGrpSpPr>
            <xdr:grpSpPr bwMode="auto">
              <a:xfrm>
                <a:off x="2686045" y="2893398"/>
                <a:ext cx="324588" cy="185803"/>
                <a:chOff x="2482886" y="3553541"/>
                <a:chExt cx="295640" cy="182063"/>
              </a:xfrm>
            </xdr:grpSpPr>
            <xdr:sp macro="" textlink="">
              <xdr:nvSpPr>
                <xdr:cNvPr id="4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1" name="グループ化 849"/>
              <xdr:cNvGrpSpPr>
                <a:grpSpLocks/>
              </xdr:cNvGrpSpPr>
            </xdr:nvGrpSpPr>
            <xdr:grpSpPr bwMode="auto">
              <a:xfrm>
                <a:off x="3257549" y="2893398"/>
                <a:ext cx="331391" cy="185803"/>
                <a:chOff x="2482887" y="3553541"/>
                <a:chExt cx="301836" cy="182063"/>
              </a:xfrm>
            </xdr:grpSpPr>
            <xdr:sp macro="" textlink="">
              <xdr:nvSpPr>
                <xdr:cNvPr id="43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2" name="グループ化 853"/>
              <xdr:cNvGrpSpPr>
                <a:grpSpLocks/>
              </xdr:cNvGrpSpPr>
            </xdr:nvGrpSpPr>
            <xdr:grpSpPr bwMode="auto">
              <a:xfrm>
                <a:off x="3829049" y="2893398"/>
                <a:ext cx="331391" cy="185803"/>
                <a:chOff x="2482887" y="3553541"/>
                <a:chExt cx="301836" cy="182063"/>
              </a:xfrm>
            </xdr:grpSpPr>
            <xdr:sp macro="" textlink="">
              <xdr:nvSpPr>
                <xdr:cNvPr id="4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8" name="グループ化 3737"/>
          <xdr:cNvGrpSpPr/>
        </xdr:nvGrpSpPr>
        <xdr:grpSpPr>
          <a:xfrm>
            <a:off x="2410558" y="36906235"/>
            <a:ext cx="2239499" cy="202088"/>
            <a:chOff x="2305050" y="2893398"/>
            <a:chExt cx="2239499" cy="185803"/>
          </a:xfrm>
        </xdr:grpSpPr>
        <xdr:sp macro="" textlink="">
          <xdr:nvSpPr>
            <xdr:cNvPr id="4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5" name="グループ化 4334"/>
            <xdr:cNvGrpSpPr/>
          </xdr:nvGrpSpPr>
          <xdr:grpSpPr>
            <a:xfrm>
              <a:off x="2305050" y="2893398"/>
              <a:ext cx="2048999" cy="185803"/>
              <a:chOff x="2305050" y="2893398"/>
              <a:chExt cx="2048999" cy="185803"/>
            </a:xfrm>
          </xdr:grpSpPr>
          <xdr:sp macro="" textlink="">
            <xdr:nvSpPr>
              <xdr:cNvPr id="4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41" name="グループ化 845"/>
              <xdr:cNvGrpSpPr>
                <a:grpSpLocks/>
              </xdr:cNvGrpSpPr>
            </xdr:nvGrpSpPr>
            <xdr:grpSpPr bwMode="auto">
              <a:xfrm>
                <a:off x="2686045" y="2893398"/>
                <a:ext cx="324588" cy="185803"/>
                <a:chOff x="2482886" y="3553541"/>
                <a:chExt cx="295640" cy="182063"/>
              </a:xfrm>
            </xdr:grpSpPr>
            <xdr:sp macro="" textlink="">
              <xdr:nvSpPr>
                <xdr:cNvPr id="4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2" name="グループ化 849"/>
              <xdr:cNvGrpSpPr>
                <a:grpSpLocks/>
              </xdr:cNvGrpSpPr>
            </xdr:nvGrpSpPr>
            <xdr:grpSpPr bwMode="auto">
              <a:xfrm>
                <a:off x="3257549" y="2893398"/>
                <a:ext cx="331391" cy="185803"/>
                <a:chOff x="2482887" y="3553541"/>
                <a:chExt cx="301836" cy="182063"/>
              </a:xfrm>
            </xdr:grpSpPr>
            <xdr:sp macro="" textlink="">
              <xdr:nvSpPr>
                <xdr:cNvPr id="43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3" name="グループ化 853"/>
              <xdr:cNvGrpSpPr>
                <a:grpSpLocks/>
              </xdr:cNvGrpSpPr>
            </xdr:nvGrpSpPr>
            <xdr:grpSpPr bwMode="auto">
              <a:xfrm>
                <a:off x="3829049" y="2893398"/>
                <a:ext cx="331391" cy="185803"/>
                <a:chOff x="2482887" y="3553541"/>
                <a:chExt cx="301836" cy="182063"/>
              </a:xfrm>
            </xdr:grpSpPr>
            <xdr:sp macro="" textlink="">
              <xdr:nvSpPr>
                <xdr:cNvPr id="43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9" name="グループ化 3738"/>
          <xdr:cNvGrpSpPr/>
        </xdr:nvGrpSpPr>
        <xdr:grpSpPr>
          <a:xfrm>
            <a:off x="2410558" y="37148023"/>
            <a:ext cx="2239499" cy="202088"/>
            <a:chOff x="2305050" y="2893398"/>
            <a:chExt cx="2239499" cy="185803"/>
          </a:xfrm>
        </xdr:grpSpPr>
        <xdr:sp macro="" textlink="">
          <xdr:nvSpPr>
            <xdr:cNvPr id="4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16" name="グループ化 4315"/>
            <xdr:cNvGrpSpPr/>
          </xdr:nvGrpSpPr>
          <xdr:grpSpPr>
            <a:xfrm>
              <a:off x="2305050" y="2893398"/>
              <a:ext cx="2048999" cy="185803"/>
              <a:chOff x="2305050" y="2893398"/>
              <a:chExt cx="2048999" cy="185803"/>
            </a:xfrm>
          </xdr:grpSpPr>
          <xdr:sp macro="" textlink="">
            <xdr:nvSpPr>
              <xdr:cNvPr id="4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22" name="グループ化 845"/>
              <xdr:cNvGrpSpPr>
                <a:grpSpLocks/>
              </xdr:cNvGrpSpPr>
            </xdr:nvGrpSpPr>
            <xdr:grpSpPr bwMode="auto">
              <a:xfrm>
                <a:off x="2686045" y="2893398"/>
                <a:ext cx="324588" cy="185803"/>
                <a:chOff x="2482886" y="3553541"/>
                <a:chExt cx="295640" cy="182063"/>
              </a:xfrm>
            </xdr:grpSpPr>
            <xdr:sp macro="" textlink="">
              <xdr:nvSpPr>
                <xdr:cNvPr id="4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3" name="グループ化 849"/>
              <xdr:cNvGrpSpPr>
                <a:grpSpLocks/>
              </xdr:cNvGrpSpPr>
            </xdr:nvGrpSpPr>
            <xdr:grpSpPr bwMode="auto">
              <a:xfrm>
                <a:off x="3257549" y="2893398"/>
                <a:ext cx="331391" cy="185803"/>
                <a:chOff x="2482887" y="3553541"/>
                <a:chExt cx="301836" cy="182063"/>
              </a:xfrm>
            </xdr:grpSpPr>
            <xdr:sp macro="" textlink="">
              <xdr:nvSpPr>
                <xdr:cNvPr id="43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4" name="グループ化 853"/>
              <xdr:cNvGrpSpPr>
                <a:grpSpLocks/>
              </xdr:cNvGrpSpPr>
            </xdr:nvGrpSpPr>
            <xdr:grpSpPr bwMode="auto">
              <a:xfrm>
                <a:off x="3829049" y="2893398"/>
                <a:ext cx="331391" cy="185803"/>
                <a:chOff x="2482887" y="3553541"/>
                <a:chExt cx="301836" cy="182063"/>
              </a:xfrm>
            </xdr:grpSpPr>
            <xdr:sp macro="" textlink="">
              <xdr:nvSpPr>
                <xdr:cNvPr id="43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0" name="グループ化 3739"/>
          <xdr:cNvGrpSpPr/>
        </xdr:nvGrpSpPr>
        <xdr:grpSpPr>
          <a:xfrm>
            <a:off x="2410558" y="37389812"/>
            <a:ext cx="2239499" cy="202088"/>
            <a:chOff x="2305050" y="2893398"/>
            <a:chExt cx="2239499" cy="185803"/>
          </a:xfrm>
        </xdr:grpSpPr>
        <xdr:sp macro="" textlink="">
          <xdr:nvSpPr>
            <xdr:cNvPr id="4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97" name="グループ化 4296"/>
            <xdr:cNvGrpSpPr/>
          </xdr:nvGrpSpPr>
          <xdr:grpSpPr>
            <a:xfrm>
              <a:off x="2305050" y="2893398"/>
              <a:ext cx="2048999" cy="185803"/>
              <a:chOff x="2305050" y="2893398"/>
              <a:chExt cx="2048999" cy="185803"/>
            </a:xfrm>
          </xdr:grpSpPr>
          <xdr:sp macro="" textlink="">
            <xdr:nvSpPr>
              <xdr:cNvPr id="4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03" name="グループ化 845"/>
              <xdr:cNvGrpSpPr>
                <a:grpSpLocks/>
              </xdr:cNvGrpSpPr>
            </xdr:nvGrpSpPr>
            <xdr:grpSpPr bwMode="auto">
              <a:xfrm>
                <a:off x="2686045" y="2893398"/>
                <a:ext cx="324588" cy="185803"/>
                <a:chOff x="2482886" y="3553541"/>
                <a:chExt cx="295640" cy="182063"/>
              </a:xfrm>
            </xdr:grpSpPr>
            <xdr:sp macro="" textlink="">
              <xdr:nvSpPr>
                <xdr:cNvPr id="4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4" name="グループ化 849"/>
              <xdr:cNvGrpSpPr>
                <a:grpSpLocks/>
              </xdr:cNvGrpSpPr>
            </xdr:nvGrpSpPr>
            <xdr:grpSpPr bwMode="auto">
              <a:xfrm>
                <a:off x="3257549" y="2893398"/>
                <a:ext cx="331391" cy="185803"/>
                <a:chOff x="2482887" y="3553541"/>
                <a:chExt cx="301836" cy="182063"/>
              </a:xfrm>
            </xdr:grpSpPr>
            <xdr:sp macro="" textlink="">
              <xdr:nvSpPr>
                <xdr:cNvPr id="4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5" name="グループ化 853"/>
              <xdr:cNvGrpSpPr>
                <a:grpSpLocks/>
              </xdr:cNvGrpSpPr>
            </xdr:nvGrpSpPr>
            <xdr:grpSpPr bwMode="auto">
              <a:xfrm>
                <a:off x="3829049" y="2893398"/>
                <a:ext cx="331391" cy="185803"/>
                <a:chOff x="2482887" y="3553541"/>
                <a:chExt cx="301836" cy="182063"/>
              </a:xfrm>
            </xdr:grpSpPr>
            <xdr:sp macro="" textlink="">
              <xdr:nvSpPr>
                <xdr:cNvPr id="43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1" name="グループ化 3740"/>
          <xdr:cNvGrpSpPr/>
        </xdr:nvGrpSpPr>
        <xdr:grpSpPr>
          <a:xfrm>
            <a:off x="2410558" y="37638403"/>
            <a:ext cx="2239499" cy="202088"/>
            <a:chOff x="2305050" y="2893398"/>
            <a:chExt cx="2239499" cy="185803"/>
          </a:xfrm>
        </xdr:grpSpPr>
        <xdr:sp macro="" textlink="">
          <xdr:nvSpPr>
            <xdr:cNvPr id="4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8" name="グループ化 4277"/>
            <xdr:cNvGrpSpPr/>
          </xdr:nvGrpSpPr>
          <xdr:grpSpPr>
            <a:xfrm>
              <a:off x="2305050" y="2893398"/>
              <a:ext cx="2048999" cy="185803"/>
              <a:chOff x="2305050" y="2893398"/>
              <a:chExt cx="2048999" cy="185803"/>
            </a:xfrm>
          </xdr:grpSpPr>
          <xdr:sp macro="" textlink="">
            <xdr:nvSpPr>
              <xdr:cNvPr id="4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84" name="グループ化 845"/>
              <xdr:cNvGrpSpPr>
                <a:grpSpLocks/>
              </xdr:cNvGrpSpPr>
            </xdr:nvGrpSpPr>
            <xdr:grpSpPr bwMode="auto">
              <a:xfrm>
                <a:off x="2686045" y="2893398"/>
                <a:ext cx="324588" cy="185803"/>
                <a:chOff x="2482886" y="3553541"/>
                <a:chExt cx="295640" cy="182063"/>
              </a:xfrm>
            </xdr:grpSpPr>
            <xdr:sp macro="" textlink="">
              <xdr:nvSpPr>
                <xdr:cNvPr id="4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5" name="グループ化 849"/>
              <xdr:cNvGrpSpPr>
                <a:grpSpLocks/>
              </xdr:cNvGrpSpPr>
            </xdr:nvGrpSpPr>
            <xdr:grpSpPr bwMode="auto">
              <a:xfrm>
                <a:off x="3257549" y="2893398"/>
                <a:ext cx="331391" cy="185803"/>
                <a:chOff x="2482887" y="3553541"/>
                <a:chExt cx="301836" cy="182063"/>
              </a:xfrm>
            </xdr:grpSpPr>
            <xdr:sp macro="" textlink="">
              <xdr:nvSpPr>
                <xdr:cNvPr id="42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6" name="グループ化 853"/>
              <xdr:cNvGrpSpPr>
                <a:grpSpLocks/>
              </xdr:cNvGrpSpPr>
            </xdr:nvGrpSpPr>
            <xdr:grpSpPr bwMode="auto">
              <a:xfrm>
                <a:off x="3829049" y="2893398"/>
                <a:ext cx="331391" cy="185803"/>
                <a:chOff x="2482887" y="3553541"/>
                <a:chExt cx="301836" cy="182063"/>
              </a:xfrm>
            </xdr:grpSpPr>
            <xdr:sp macro="" textlink="">
              <xdr:nvSpPr>
                <xdr:cNvPr id="42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2" name="グループ化 3741"/>
          <xdr:cNvGrpSpPr/>
        </xdr:nvGrpSpPr>
        <xdr:grpSpPr>
          <a:xfrm>
            <a:off x="2410558" y="37873389"/>
            <a:ext cx="2239499" cy="202088"/>
            <a:chOff x="2305050" y="2893398"/>
            <a:chExt cx="2239499" cy="185803"/>
          </a:xfrm>
        </xdr:grpSpPr>
        <xdr:sp macro="" textlink="">
          <xdr:nvSpPr>
            <xdr:cNvPr id="4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9" name="グループ化 4258"/>
            <xdr:cNvGrpSpPr/>
          </xdr:nvGrpSpPr>
          <xdr:grpSpPr>
            <a:xfrm>
              <a:off x="2305050" y="2893398"/>
              <a:ext cx="2048999" cy="185803"/>
              <a:chOff x="2305050" y="2893398"/>
              <a:chExt cx="2048999" cy="185803"/>
            </a:xfrm>
          </xdr:grpSpPr>
          <xdr:sp macro="" textlink="">
            <xdr:nvSpPr>
              <xdr:cNvPr id="4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5" name="グループ化 845"/>
              <xdr:cNvGrpSpPr>
                <a:grpSpLocks/>
              </xdr:cNvGrpSpPr>
            </xdr:nvGrpSpPr>
            <xdr:grpSpPr bwMode="auto">
              <a:xfrm>
                <a:off x="2686045" y="2893398"/>
                <a:ext cx="324588" cy="185803"/>
                <a:chOff x="2482886" y="3553541"/>
                <a:chExt cx="295640" cy="182063"/>
              </a:xfrm>
            </xdr:grpSpPr>
            <xdr:sp macro="" textlink="">
              <xdr:nvSpPr>
                <xdr:cNvPr id="4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6" name="グループ化 849"/>
              <xdr:cNvGrpSpPr>
                <a:grpSpLocks/>
              </xdr:cNvGrpSpPr>
            </xdr:nvGrpSpPr>
            <xdr:grpSpPr bwMode="auto">
              <a:xfrm>
                <a:off x="3257549" y="2893398"/>
                <a:ext cx="331391" cy="185803"/>
                <a:chOff x="2482887" y="3553541"/>
                <a:chExt cx="301836" cy="182063"/>
              </a:xfrm>
            </xdr:grpSpPr>
            <xdr:sp macro="" textlink="">
              <xdr:nvSpPr>
                <xdr:cNvPr id="42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7" name="グループ化 853"/>
              <xdr:cNvGrpSpPr>
                <a:grpSpLocks/>
              </xdr:cNvGrpSpPr>
            </xdr:nvGrpSpPr>
            <xdr:grpSpPr bwMode="auto">
              <a:xfrm>
                <a:off x="3829049" y="2893398"/>
                <a:ext cx="331391" cy="185803"/>
                <a:chOff x="2482887" y="3553541"/>
                <a:chExt cx="301836" cy="182063"/>
              </a:xfrm>
            </xdr:grpSpPr>
            <xdr:sp macro="" textlink="">
              <xdr:nvSpPr>
                <xdr:cNvPr id="42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3" name="グループ化 3742"/>
          <xdr:cNvGrpSpPr/>
        </xdr:nvGrpSpPr>
        <xdr:grpSpPr>
          <a:xfrm>
            <a:off x="2410558" y="38115177"/>
            <a:ext cx="2239499" cy="202088"/>
            <a:chOff x="2305050" y="2893398"/>
            <a:chExt cx="2239499" cy="185803"/>
          </a:xfrm>
        </xdr:grpSpPr>
        <xdr:sp macro="" textlink="">
          <xdr:nvSpPr>
            <xdr:cNvPr id="4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0" name="グループ化 4239"/>
            <xdr:cNvGrpSpPr/>
          </xdr:nvGrpSpPr>
          <xdr:grpSpPr>
            <a:xfrm>
              <a:off x="2305050" y="2893398"/>
              <a:ext cx="2048999" cy="185803"/>
              <a:chOff x="2305050" y="2893398"/>
              <a:chExt cx="2048999" cy="185803"/>
            </a:xfrm>
          </xdr:grpSpPr>
          <xdr:sp macro="" textlink="">
            <xdr:nvSpPr>
              <xdr:cNvPr id="4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6" name="グループ化 845"/>
              <xdr:cNvGrpSpPr>
                <a:grpSpLocks/>
              </xdr:cNvGrpSpPr>
            </xdr:nvGrpSpPr>
            <xdr:grpSpPr bwMode="auto">
              <a:xfrm>
                <a:off x="2686045" y="2893398"/>
                <a:ext cx="324588" cy="185803"/>
                <a:chOff x="2482886" y="3553541"/>
                <a:chExt cx="295640" cy="182063"/>
              </a:xfrm>
            </xdr:grpSpPr>
            <xdr:sp macro="" textlink="">
              <xdr:nvSpPr>
                <xdr:cNvPr id="4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7" name="グループ化 849"/>
              <xdr:cNvGrpSpPr>
                <a:grpSpLocks/>
              </xdr:cNvGrpSpPr>
            </xdr:nvGrpSpPr>
            <xdr:grpSpPr bwMode="auto">
              <a:xfrm>
                <a:off x="3257549" y="2893398"/>
                <a:ext cx="331391" cy="185803"/>
                <a:chOff x="2482887" y="3553541"/>
                <a:chExt cx="301836" cy="182063"/>
              </a:xfrm>
            </xdr:grpSpPr>
            <xdr:sp macro="" textlink="">
              <xdr:nvSpPr>
                <xdr:cNvPr id="42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8" name="グループ化 853"/>
              <xdr:cNvGrpSpPr>
                <a:grpSpLocks/>
              </xdr:cNvGrpSpPr>
            </xdr:nvGrpSpPr>
            <xdr:grpSpPr bwMode="auto">
              <a:xfrm>
                <a:off x="3829049" y="2893398"/>
                <a:ext cx="331391" cy="185803"/>
                <a:chOff x="2482887" y="3553541"/>
                <a:chExt cx="301836" cy="182063"/>
              </a:xfrm>
            </xdr:grpSpPr>
            <xdr:sp macro="" textlink="">
              <xdr:nvSpPr>
                <xdr:cNvPr id="42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4" name="グループ化 3743"/>
          <xdr:cNvGrpSpPr/>
        </xdr:nvGrpSpPr>
        <xdr:grpSpPr>
          <a:xfrm>
            <a:off x="2410558" y="38356966"/>
            <a:ext cx="2239499" cy="202088"/>
            <a:chOff x="2305050" y="2893398"/>
            <a:chExt cx="2239499" cy="185803"/>
          </a:xfrm>
        </xdr:grpSpPr>
        <xdr:sp macro="" textlink="">
          <xdr:nvSpPr>
            <xdr:cNvPr id="4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1" name="グループ化 4220"/>
            <xdr:cNvGrpSpPr/>
          </xdr:nvGrpSpPr>
          <xdr:grpSpPr>
            <a:xfrm>
              <a:off x="2305050" y="2893398"/>
              <a:ext cx="2048999" cy="185803"/>
              <a:chOff x="2305050" y="2893398"/>
              <a:chExt cx="2048999" cy="185803"/>
            </a:xfrm>
          </xdr:grpSpPr>
          <xdr:sp macro="" textlink="">
            <xdr:nvSpPr>
              <xdr:cNvPr id="4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7" name="グループ化 845"/>
              <xdr:cNvGrpSpPr>
                <a:grpSpLocks/>
              </xdr:cNvGrpSpPr>
            </xdr:nvGrpSpPr>
            <xdr:grpSpPr bwMode="auto">
              <a:xfrm>
                <a:off x="2686045" y="2893398"/>
                <a:ext cx="324588" cy="185803"/>
                <a:chOff x="2482886" y="3553541"/>
                <a:chExt cx="295640" cy="182063"/>
              </a:xfrm>
            </xdr:grpSpPr>
            <xdr:sp macro="" textlink="">
              <xdr:nvSpPr>
                <xdr:cNvPr id="4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8" name="グループ化 849"/>
              <xdr:cNvGrpSpPr>
                <a:grpSpLocks/>
              </xdr:cNvGrpSpPr>
            </xdr:nvGrpSpPr>
            <xdr:grpSpPr bwMode="auto">
              <a:xfrm>
                <a:off x="3257549" y="2893398"/>
                <a:ext cx="331391" cy="185803"/>
                <a:chOff x="2482887" y="3553541"/>
                <a:chExt cx="301836" cy="182063"/>
              </a:xfrm>
            </xdr:grpSpPr>
            <xdr:sp macro="" textlink="">
              <xdr:nvSpPr>
                <xdr:cNvPr id="42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9" name="グループ化 853"/>
              <xdr:cNvGrpSpPr>
                <a:grpSpLocks/>
              </xdr:cNvGrpSpPr>
            </xdr:nvGrpSpPr>
            <xdr:grpSpPr bwMode="auto">
              <a:xfrm>
                <a:off x="3829049" y="2893398"/>
                <a:ext cx="331391" cy="185803"/>
                <a:chOff x="2482887" y="3553541"/>
                <a:chExt cx="301836" cy="182063"/>
              </a:xfrm>
            </xdr:grpSpPr>
            <xdr:sp macro="" textlink="">
              <xdr:nvSpPr>
                <xdr:cNvPr id="42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5" name="グループ化 3744"/>
          <xdr:cNvGrpSpPr/>
        </xdr:nvGrpSpPr>
        <xdr:grpSpPr>
          <a:xfrm>
            <a:off x="2410558" y="38598754"/>
            <a:ext cx="2239499" cy="202088"/>
            <a:chOff x="2305050" y="2893398"/>
            <a:chExt cx="2239499" cy="185803"/>
          </a:xfrm>
        </xdr:grpSpPr>
        <xdr:sp macro="" textlink="">
          <xdr:nvSpPr>
            <xdr:cNvPr id="42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2" name="グループ化 4201"/>
            <xdr:cNvGrpSpPr/>
          </xdr:nvGrpSpPr>
          <xdr:grpSpPr>
            <a:xfrm>
              <a:off x="2305050" y="2893398"/>
              <a:ext cx="2048999" cy="185803"/>
              <a:chOff x="2305050" y="2893398"/>
              <a:chExt cx="2048999" cy="185803"/>
            </a:xfrm>
          </xdr:grpSpPr>
          <xdr:sp macro="" textlink="">
            <xdr:nvSpPr>
              <xdr:cNvPr id="42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8" name="グループ化 845"/>
              <xdr:cNvGrpSpPr>
                <a:grpSpLocks/>
              </xdr:cNvGrpSpPr>
            </xdr:nvGrpSpPr>
            <xdr:grpSpPr bwMode="auto">
              <a:xfrm>
                <a:off x="2686045" y="2893398"/>
                <a:ext cx="324588" cy="185803"/>
                <a:chOff x="2482886" y="3553541"/>
                <a:chExt cx="295640" cy="182063"/>
              </a:xfrm>
            </xdr:grpSpPr>
            <xdr:sp macro="" textlink="">
              <xdr:nvSpPr>
                <xdr:cNvPr id="42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9" name="グループ化 849"/>
              <xdr:cNvGrpSpPr>
                <a:grpSpLocks/>
              </xdr:cNvGrpSpPr>
            </xdr:nvGrpSpPr>
            <xdr:grpSpPr bwMode="auto">
              <a:xfrm>
                <a:off x="3257549" y="2893398"/>
                <a:ext cx="331391" cy="185803"/>
                <a:chOff x="2482887" y="3553541"/>
                <a:chExt cx="301836" cy="182063"/>
              </a:xfrm>
            </xdr:grpSpPr>
            <xdr:sp macro="" textlink="">
              <xdr:nvSpPr>
                <xdr:cNvPr id="42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10" name="グループ化 853"/>
              <xdr:cNvGrpSpPr>
                <a:grpSpLocks/>
              </xdr:cNvGrpSpPr>
            </xdr:nvGrpSpPr>
            <xdr:grpSpPr bwMode="auto">
              <a:xfrm>
                <a:off x="3829049" y="2893398"/>
                <a:ext cx="331391" cy="185803"/>
                <a:chOff x="2482887" y="3553541"/>
                <a:chExt cx="301836" cy="182063"/>
              </a:xfrm>
            </xdr:grpSpPr>
            <xdr:sp macro="" textlink="">
              <xdr:nvSpPr>
                <xdr:cNvPr id="42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6" name="グループ化 3745"/>
          <xdr:cNvGrpSpPr/>
        </xdr:nvGrpSpPr>
        <xdr:grpSpPr>
          <a:xfrm>
            <a:off x="2410558" y="38840543"/>
            <a:ext cx="2239499" cy="202088"/>
            <a:chOff x="2305050" y="2893398"/>
            <a:chExt cx="2239499" cy="185803"/>
          </a:xfrm>
        </xdr:grpSpPr>
        <xdr:sp macro="" textlink="">
          <xdr:nvSpPr>
            <xdr:cNvPr id="41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3" name="グループ化 4182"/>
            <xdr:cNvGrpSpPr/>
          </xdr:nvGrpSpPr>
          <xdr:grpSpPr>
            <a:xfrm>
              <a:off x="2305050" y="2893398"/>
              <a:ext cx="2048999" cy="185803"/>
              <a:chOff x="2305050" y="2893398"/>
              <a:chExt cx="2048999" cy="185803"/>
            </a:xfrm>
          </xdr:grpSpPr>
          <xdr:sp macro="" textlink="">
            <xdr:nvSpPr>
              <xdr:cNvPr id="41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9" name="グループ化 845"/>
              <xdr:cNvGrpSpPr>
                <a:grpSpLocks/>
              </xdr:cNvGrpSpPr>
            </xdr:nvGrpSpPr>
            <xdr:grpSpPr bwMode="auto">
              <a:xfrm>
                <a:off x="2686045" y="2893398"/>
                <a:ext cx="324588" cy="185803"/>
                <a:chOff x="2482886" y="3553541"/>
                <a:chExt cx="295640" cy="182063"/>
              </a:xfrm>
            </xdr:grpSpPr>
            <xdr:sp macro="" textlink="">
              <xdr:nvSpPr>
                <xdr:cNvPr id="41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0" name="グループ化 849"/>
              <xdr:cNvGrpSpPr>
                <a:grpSpLocks/>
              </xdr:cNvGrpSpPr>
            </xdr:nvGrpSpPr>
            <xdr:grpSpPr bwMode="auto">
              <a:xfrm>
                <a:off x="3257549" y="2893398"/>
                <a:ext cx="331391" cy="185803"/>
                <a:chOff x="2482887" y="3553541"/>
                <a:chExt cx="301836" cy="182063"/>
              </a:xfrm>
            </xdr:grpSpPr>
            <xdr:sp macro="" textlink="">
              <xdr:nvSpPr>
                <xdr:cNvPr id="41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1" name="グループ化 853"/>
              <xdr:cNvGrpSpPr>
                <a:grpSpLocks/>
              </xdr:cNvGrpSpPr>
            </xdr:nvGrpSpPr>
            <xdr:grpSpPr bwMode="auto">
              <a:xfrm>
                <a:off x="3829049" y="2893398"/>
                <a:ext cx="331391" cy="185803"/>
                <a:chOff x="2482887" y="3553541"/>
                <a:chExt cx="301836" cy="182063"/>
              </a:xfrm>
            </xdr:grpSpPr>
            <xdr:sp macro="" textlink="">
              <xdr:nvSpPr>
                <xdr:cNvPr id="41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7" name="グループ化 3746"/>
          <xdr:cNvGrpSpPr/>
        </xdr:nvGrpSpPr>
        <xdr:grpSpPr>
          <a:xfrm>
            <a:off x="2410558" y="39082331"/>
            <a:ext cx="2239499" cy="202088"/>
            <a:chOff x="2305050" y="2893398"/>
            <a:chExt cx="2239499" cy="185803"/>
          </a:xfrm>
        </xdr:grpSpPr>
        <xdr:sp macro="" textlink="">
          <xdr:nvSpPr>
            <xdr:cNvPr id="41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4" name="グループ化 4163"/>
            <xdr:cNvGrpSpPr/>
          </xdr:nvGrpSpPr>
          <xdr:grpSpPr>
            <a:xfrm>
              <a:off x="2305050" y="2893398"/>
              <a:ext cx="2048999" cy="185803"/>
              <a:chOff x="2305050" y="2893398"/>
              <a:chExt cx="2048999" cy="185803"/>
            </a:xfrm>
          </xdr:grpSpPr>
          <xdr:sp macro="" textlink="">
            <xdr:nvSpPr>
              <xdr:cNvPr id="41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0" name="グループ化 845"/>
              <xdr:cNvGrpSpPr>
                <a:grpSpLocks/>
              </xdr:cNvGrpSpPr>
            </xdr:nvGrpSpPr>
            <xdr:grpSpPr bwMode="auto">
              <a:xfrm>
                <a:off x="2686045" y="2893398"/>
                <a:ext cx="324588" cy="185803"/>
                <a:chOff x="2482886" y="3553541"/>
                <a:chExt cx="295640" cy="182063"/>
              </a:xfrm>
            </xdr:grpSpPr>
            <xdr:sp macro="" textlink="">
              <xdr:nvSpPr>
                <xdr:cNvPr id="41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1" name="グループ化 849"/>
              <xdr:cNvGrpSpPr>
                <a:grpSpLocks/>
              </xdr:cNvGrpSpPr>
            </xdr:nvGrpSpPr>
            <xdr:grpSpPr bwMode="auto">
              <a:xfrm>
                <a:off x="3257549" y="2893398"/>
                <a:ext cx="331391" cy="185803"/>
                <a:chOff x="2482887" y="3553541"/>
                <a:chExt cx="301836" cy="182063"/>
              </a:xfrm>
            </xdr:grpSpPr>
            <xdr:sp macro="" textlink="">
              <xdr:nvSpPr>
                <xdr:cNvPr id="41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2" name="グループ化 853"/>
              <xdr:cNvGrpSpPr>
                <a:grpSpLocks/>
              </xdr:cNvGrpSpPr>
            </xdr:nvGrpSpPr>
            <xdr:grpSpPr bwMode="auto">
              <a:xfrm>
                <a:off x="3829049" y="2893398"/>
                <a:ext cx="331391" cy="185803"/>
                <a:chOff x="2482887" y="3553541"/>
                <a:chExt cx="301836" cy="182063"/>
              </a:xfrm>
            </xdr:grpSpPr>
            <xdr:sp macro="" textlink="">
              <xdr:nvSpPr>
                <xdr:cNvPr id="41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8" name="グループ化 3747"/>
          <xdr:cNvGrpSpPr/>
        </xdr:nvGrpSpPr>
        <xdr:grpSpPr>
          <a:xfrm>
            <a:off x="2410558" y="39324120"/>
            <a:ext cx="2239499" cy="202088"/>
            <a:chOff x="2305050" y="2893398"/>
            <a:chExt cx="2239499" cy="185803"/>
          </a:xfrm>
        </xdr:grpSpPr>
        <xdr:sp macro="" textlink="">
          <xdr:nvSpPr>
            <xdr:cNvPr id="41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5" name="グループ化 4144"/>
            <xdr:cNvGrpSpPr/>
          </xdr:nvGrpSpPr>
          <xdr:grpSpPr>
            <a:xfrm>
              <a:off x="2305050" y="2893398"/>
              <a:ext cx="2048999" cy="185803"/>
              <a:chOff x="2305050" y="2893398"/>
              <a:chExt cx="2048999" cy="185803"/>
            </a:xfrm>
          </xdr:grpSpPr>
          <xdr:sp macro="" textlink="">
            <xdr:nvSpPr>
              <xdr:cNvPr id="41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1" name="グループ化 845"/>
              <xdr:cNvGrpSpPr>
                <a:grpSpLocks/>
              </xdr:cNvGrpSpPr>
            </xdr:nvGrpSpPr>
            <xdr:grpSpPr bwMode="auto">
              <a:xfrm>
                <a:off x="2686045" y="2893398"/>
                <a:ext cx="324588" cy="185803"/>
                <a:chOff x="2482886" y="3553541"/>
                <a:chExt cx="295640" cy="182063"/>
              </a:xfrm>
            </xdr:grpSpPr>
            <xdr:sp macro="" textlink="">
              <xdr:nvSpPr>
                <xdr:cNvPr id="41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2" name="グループ化 849"/>
              <xdr:cNvGrpSpPr>
                <a:grpSpLocks/>
              </xdr:cNvGrpSpPr>
            </xdr:nvGrpSpPr>
            <xdr:grpSpPr bwMode="auto">
              <a:xfrm>
                <a:off x="3257549" y="2893398"/>
                <a:ext cx="331391" cy="185803"/>
                <a:chOff x="2482887" y="3553541"/>
                <a:chExt cx="301836" cy="182063"/>
              </a:xfrm>
            </xdr:grpSpPr>
            <xdr:sp macro="" textlink="">
              <xdr:nvSpPr>
                <xdr:cNvPr id="41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3" name="グループ化 853"/>
              <xdr:cNvGrpSpPr>
                <a:grpSpLocks/>
              </xdr:cNvGrpSpPr>
            </xdr:nvGrpSpPr>
            <xdr:grpSpPr bwMode="auto">
              <a:xfrm>
                <a:off x="3829049" y="2893398"/>
                <a:ext cx="331391" cy="185803"/>
                <a:chOff x="2482887" y="3553541"/>
                <a:chExt cx="301836" cy="182063"/>
              </a:xfrm>
            </xdr:grpSpPr>
            <xdr:sp macro="" textlink="">
              <xdr:nvSpPr>
                <xdr:cNvPr id="41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9" name="グループ化 3748"/>
          <xdr:cNvGrpSpPr/>
        </xdr:nvGrpSpPr>
        <xdr:grpSpPr>
          <a:xfrm>
            <a:off x="2410558" y="39565908"/>
            <a:ext cx="2239499" cy="202088"/>
            <a:chOff x="2305050" y="2893398"/>
            <a:chExt cx="2239499" cy="185803"/>
          </a:xfrm>
        </xdr:grpSpPr>
        <xdr:sp macro="" textlink="">
          <xdr:nvSpPr>
            <xdr:cNvPr id="4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6" name="グループ化 4125"/>
            <xdr:cNvGrpSpPr/>
          </xdr:nvGrpSpPr>
          <xdr:grpSpPr>
            <a:xfrm>
              <a:off x="2305050" y="2893398"/>
              <a:ext cx="2048999" cy="185803"/>
              <a:chOff x="2305050" y="2893398"/>
              <a:chExt cx="2048999" cy="185803"/>
            </a:xfrm>
          </xdr:grpSpPr>
          <xdr:sp macro="" textlink="">
            <xdr:nvSpPr>
              <xdr:cNvPr id="4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2" name="グループ化 845"/>
              <xdr:cNvGrpSpPr>
                <a:grpSpLocks/>
              </xdr:cNvGrpSpPr>
            </xdr:nvGrpSpPr>
            <xdr:grpSpPr bwMode="auto">
              <a:xfrm>
                <a:off x="2686045" y="2893398"/>
                <a:ext cx="324588" cy="185803"/>
                <a:chOff x="2482886" y="3553541"/>
                <a:chExt cx="295640" cy="182063"/>
              </a:xfrm>
            </xdr:grpSpPr>
            <xdr:sp macro="" textlink="">
              <xdr:nvSpPr>
                <xdr:cNvPr id="4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3" name="グループ化 849"/>
              <xdr:cNvGrpSpPr>
                <a:grpSpLocks/>
              </xdr:cNvGrpSpPr>
            </xdr:nvGrpSpPr>
            <xdr:grpSpPr bwMode="auto">
              <a:xfrm>
                <a:off x="3257549" y="2893398"/>
                <a:ext cx="331391" cy="185803"/>
                <a:chOff x="2482887" y="3553541"/>
                <a:chExt cx="301836" cy="182063"/>
              </a:xfrm>
            </xdr:grpSpPr>
            <xdr:sp macro="" textlink="">
              <xdr:nvSpPr>
                <xdr:cNvPr id="41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4" name="グループ化 853"/>
              <xdr:cNvGrpSpPr>
                <a:grpSpLocks/>
              </xdr:cNvGrpSpPr>
            </xdr:nvGrpSpPr>
            <xdr:grpSpPr bwMode="auto">
              <a:xfrm>
                <a:off x="3829049" y="2893398"/>
                <a:ext cx="331391" cy="185803"/>
                <a:chOff x="2482887" y="3553541"/>
                <a:chExt cx="301836" cy="182063"/>
              </a:xfrm>
            </xdr:grpSpPr>
            <xdr:sp macro="" textlink="">
              <xdr:nvSpPr>
                <xdr:cNvPr id="41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0" name="グループ化 3749"/>
          <xdr:cNvGrpSpPr/>
        </xdr:nvGrpSpPr>
        <xdr:grpSpPr>
          <a:xfrm>
            <a:off x="2410558" y="39807697"/>
            <a:ext cx="2239499" cy="202088"/>
            <a:chOff x="2305050" y="2893398"/>
            <a:chExt cx="2239499" cy="185803"/>
          </a:xfrm>
        </xdr:grpSpPr>
        <xdr:sp macro="" textlink="">
          <xdr:nvSpPr>
            <xdr:cNvPr id="41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7" name="グループ化 4106"/>
            <xdr:cNvGrpSpPr/>
          </xdr:nvGrpSpPr>
          <xdr:grpSpPr>
            <a:xfrm>
              <a:off x="2305050" y="2893398"/>
              <a:ext cx="2048999" cy="185803"/>
              <a:chOff x="2305050" y="2893398"/>
              <a:chExt cx="2048999" cy="185803"/>
            </a:xfrm>
          </xdr:grpSpPr>
          <xdr:sp macro="" textlink="">
            <xdr:nvSpPr>
              <xdr:cNvPr id="41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3" name="グループ化 845"/>
              <xdr:cNvGrpSpPr>
                <a:grpSpLocks/>
              </xdr:cNvGrpSpPr>
            </xdr:nvGrpSpPr>
            <xdr:grpSpPr bwMode="auto">
              <a:xfrm>
                <a:off x="2686045" y="2893398"/>
                <a:ext cx="324588" cy="185803"/>
                <a:chOff x="2482886" y="3553541"/>
                <a:chExt cx="295640" cy="182063"/>
              </a:xfrm>
            </xdr:grpSpPr>
            <xdr:sp macro="" textlink="">
              <xdr:nvSpPr>
                <xdr:cNvPr id="41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4" name="グループ化 849"/>
              <xdr:cNvGrpSpPr>
                <a:grpSpLocks/>
              </xdr:cNvGrpSpPr>
            </xdr:nvGrpSpPr>
            <xdr:grpSpPr bwMode="auto">
              <a:xfrm>
                <a:off x="3257549" y="2893398"/>
                <a:ext cx="331391" cy="185803"/>
                <a:chOff x="2482887" y="3553541"/>
                <a:chExt cx="301836" cy="182063"/>
              </a:xfrm>
            </xdr:grpSpPr>
            <xdr:sp macro="" textlink="">
              <xdr:nvSpPr>
                <xdr:cNvPr id="41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5" name="グループ化 853"/>
              <xdr:cNvGrpSpPr>
                <a:grpSpLocks/>
              </xdr:cNvGrpSpPr>
            </xdr:nvGrpSpPr>
            <xdr:grpSpPr bwMode="auto">
              <a:xfrm>
                <a:off x="3829049" y="2893398"/>
                <a:ext cx="331391" cy="185803"/>
                <a:chOff x="2482887" y="3553541"/>
                <a:chExt cx="301836" cy="182063"/>
              </a:xfrm>
            </xdr:grpSpPr>
            <xdr:sp macro="" textlink="">
              <xdr:nvSpPr>
                <xdr:cNvPr id="4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1" name="グループ化 3750"/>
          <xdr:cNvGrpSpPr/>
        </xdr:nvGrpSpPr>
        <xdr:grpSpPr>
          <a:xfrm>
            <a:off x="2410558" y="40049485"/>
            <a:ext cx="2239499" cy="202088"/>
            <a:chOff x="2305050" y="2893398"/>
            <a:chExt cx="2239499" cy="185803"/>
          </a:xfrm>
        </xdr:grpSpPr>
        <xdr:sp macro="" textlink="">
          <xdr:nvSpPr>
            <xdr:cNvPr id="40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8" name="グループ化 4087"/>
            <xdr:cNvGrpSpPr/>
          </xdr:nvGrpSpPr>
          <xdr:grpSpPr>
            <a:xfrm>
              <a:off x="2305050" y="2893398"/>
              <a:ext cx="2048999" cy="185803"/>
              <a:chOff x="2305050" y="2893398"/>
              <a:chExt cx="2048999" cy="185803"/>
            </a:xfrm>
          </xdr:grpSpPr>
          <xdr:sp macro="" textlink="">
            <xdr:nvSpPr>
              <xdr:cNvPr id="40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4" name="グループ化 845"/>
              <xdr:cNvGrpSpPr>
                <a:grpSpLocks/>
              </xdr:cNvGrpSpPr>
            </xdr:nvGrpSpPr>
            <xdr:grpSpPr bwMode="auto">
              <a:xfrm>
                <a:off x="2686045" y="2893398"/>
                <a:ext cx="324588" cy="185803"/>
                <a:chOff x="2482886" y="3553541"/>
                <a:chExt cx="295640" cy="182063"/>
              </a:xfrm>
            </xdr:grpSpPr>
            <xdr:sp macro="" textlink="">
              <xdr:nvSpPr>
                <xdr:cNvPr id="41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5" name="グループ化 849"/>
              <xdr:cNvGrpSpPr>
                <a:grpSpLocks/>
              </xdr:cNvGrpSpPr>
            </xdr:nvGrpSpPr>
            <xdr:grpSpPr bwMode="auto">
              <a:xfrm>
                <a:off x="3257549" y="2893398"/>
                <a:ext cx="331391" cy="185803"/>
                <a:chOff x="2482887" y="3553541"/>
                <a:chExt cx="301836" cy="182063"/>
              </a:xfrm>
            </xdr:grpSpPr>
            <xdr:sp macro="" textlink="">
              <xdr:nvSpPr>
                <xdr:cNvPr id="41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6" name="グループ化 853"/>
              <xdr:cNvGrpSpPr>
                <a:grpSpLocks/>
              </xdr:cNvGrpSpPr>
            </xdr:nvGrpSpPr>
            <xdr:grpSpPr bwMode="auto">
              <a:xfrm>
                <a:off x="3829049" y="2893398"/>
                <a:ext cx="331391" cy="185803"/>
                <a:chOff x="2482887" y="3553541"/>
                <a:chExt cx="301836" cy="182063"/>
              </a:xfrm>
            </xdr:grpSpPr>
            <xdr:sp macro="" textlink="">
              <xdr:nvSpPr>
                <xdr:cNvPr id="4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2" name="グループ化 3751"/>
          <xdr:cNvGrpSpPr/>
        </xdr:nvGrpSpPr>
        <xdr:grpSpPr>
          <a:xfrm>
            <a:off x="2410558" y="40291273"/>
            <a:ext cx="2239499" cy="202088"/>
            <a:chOff x="2305050" y="2893398"/>
            <a:chExt cx="2239499" cy="185803"/>
          </a:xfrm>
        </xdr:grpSpPr>
        <xdr:sp macro="" textlink="">
          <xdr:nvSpPr>
            <xdr:cNvPr id="40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9" name="グループ化 4068"/>
            <xdr:cNvGrpSpPr/>
          </xdr:nvGrpSpPr>
          <xdr:grpSpPr>
            <a:xfrm>
              <a:off x="2305050" y="2893398"/>
              <a:ext cx="2048999" cy="185803"/>
              <a:chOff x="2305050" y="2893398"/>
              <a:chExt cx="2048999" cy="185803"/>
            </a:xfrm>
          </xdr:grpSpPr>
          <xdr:sp macro="" textlink="">
            <xdr:nvSpPr>
              <xdr:cNvPr id="40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75" name="グループ化 845"/>
              <xdr:cNvGrpSpPr>
                <a:grpSpLocks/>
              </xdr:cNvGrpSpPr>
            </xdr:nvGrpSpPr>
            <xdr:grpSpPr bwMode="auto">
              <a:xfrm>
                <a:off x="2686045" y="2893398"/>
                <a:ext cx="324588" cy="185803"/>
                <a:chOff x="2482886" y="3553541"/>
                <a:chExt cx="295640" cy="182063"/>
              </a:xfrm>
            </xdr:grpSpPr>
            <xdr:sp macro="" textlink="">
              <xdr:nvSpPr>
                <xdr:cNvPr id="40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6" name="グループ化 849"/>
              <xdr:cNvGrpSpPr>
                <a:grpSpLocks/>
              </xdr:cNvGrpSpPr>
            </xdr:nvGrpSpPr>
            <xdr:grpSpPr bwMode="auto">
              <a:xfrm>
                <a:off x="3257549" y="2893398"/>
                <a:ext cx="331391" cy="185803"/>
                <a:chOff x="2482887" y="3553541"/>
                <a:chExt cx="301836" cy="182063"/>
              </a:xfrm>
            </xdr:grpSpPr>
            <xdr:sp macro="" textlink="">
              <xdr:nvSpPr>
                <xdr:cNvPr id="40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7" name="グループ化 853"/>
              <xdr:cNvGrpSpPr>
                <a:grpSpLocks/>
              </xdr:cNvGrpSpPr>
            </xdr:nvGrpSpPr>
            <xdr:grpSpPr bwMode="auto">
              <a:xfrm>
                <a:off x="3829049" y="2893398"/>
                <a:ext cx="331391" cy="185803"/>
                <a:chOff x="2482887" y="3553541"/>
                <a:chExt cx="301836" cy="182063"/>
              </a:xfrm>
            </xdr:grpSpPr>
            <xdr:sp macro="" textlink="">
              <xdr:nvSpPr>
                <xdr:cNvPr id="4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2410558" y="40533062"/>
            <a:ext cx="2239499" cy="202088"/>
            <a:chOff x="2305050" y="2893398"/>
            <a:chExt cx="2239499" cy="185803"/>
          </a:xfrm>
        </xdr:grpSpPr>
        <xdr:sp macro="" textlink="">
          <xdr:nvSpPr>
            <xdr:cNvPr id="40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0" name="グループ化 4049"/>
            <xdr:cNvGrpSpPr/>
          </xdr:nvGrpSpPr>
          <xdr:grpSpPr>
            <a:xfrm>
              <a:off x="2305050" y="2893398"/>
              <a:ext cx="2048999" cy="185803"/>
              <a:chOff x="2305050" y="2893398"/>
              <a:chExt cx="2048999" cy="185803"/>
            </a:xfrm>
          </xdr:grpSpPr>
          <xdr:sp macro="" textlink="">
            <xdr:nvSpPr>
              <xdr:cNvPr id="40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6" name="グループ化 845"/>
              <xdr:cNvGrpSpPr>
                <a:grpSpLocks/>
              </xdr:cNvGrpSpPr>
            </xdr:nvGrpSpPr>
            <xdr:grpSpPr bwMode="auto">
              <a:xfrm>
                <a:off x="2686045" y="2893398"/>
                <a:ext cx="324588" cy="185803"/>
                <a:chOff x="2482886" y="3553541"/>
                <a:chExt cx="295640" cy="182063"/>
              </a:xfrm>
            </xdr:grpSpPr>
            <xdr:sp macro="" textlink="">
              <xdr:nvSpPr>
                <xdr:cNvPr id="40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7" name="グループ化 849"/>
              <xdr:cNvGrpSpPr>
                <a:grpSpLocks/>
              </xdr:cNvGrpSpPr>
            </xdr:nvGrpSpPr>
            <xdr:grpSpPr bwMode="auto">
              <a:xfrm>
                <a:off x="3257549" y="2893398"/>
                <a:ext cx="331391" cy="185803"/>
                <a:chOff x="2482887" y="3553541"/>
                <a:chExt cx="301836" cy="182063"/>
              </a:xfrm>
            </xdr:grpSpPr>
            <xdr:sp macro="" textlink="">
              <xdr:nvSpPr>
                <xdr:cNvPr id="40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8" name="グループ化 853"/>
              <xdr:cNvGrpSpPr>
                <a:grpSpLocks/>
              </xdr:cNvGrpSpPr>
            </xdr:nvGrpSpPr>
            <xdr:grpSpPr bwMode="auto">
              <a:xfrm>
                <a:off x="3829049" y="2893398"/>
                <a:ext cx="331391" cy="185803"/>
                <a:chOff x="2482887" y="3553541"/>
                <a:chExt cx="301836" cy="182063"/>
              </a:xfrm>
            </xdr:grpSpPr>
            <xdr:sp macro="" textlink="">
              <xdr:nvSpPr>
                <xdr:cNvPr id="4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2410558" y="40774850"/>
            <a:ext cx="2239499" cy="202088"/>
            <a:chOff x="2305050" y="2893398"/>
            <a:chExt cx="2239499" cy="185803"/>
          </a:xfrm>
        </xdr:grpSpPr>
        <xdr:sp macro="" textlink="">
          <xdr:nvSpPr>
            <xdr:cNvPr id="40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1" name="グループ化 4030"/>
            <xdr:cNvGrpSpPr/>
          </xdr:nvGrpSpPr>
          <xdr:grpSpPr>
            <a:xfrm>
              <a:off x="2305050" y="2893398"/>
              <a:ext cx="2048999" cy="185803"/>
              <a:chOff x="2305050" y="2893398"/>
              <a:chExt cx="2048999" cy="185803"/>
            </a:xfrm>
          </xdr:grpSpPr>
          <xdr:sp macro="" textlink="">
            <xdr:nvSpPr>
              <xdr:cNvPr id="40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7" name="グループ化 845"/>
              <xdr:cNvGrpSpPr>
                <a:grpSpLocks/>
              </xdr:cNvGrpSpPr>
            </xdr:nvGrpSpPr>
            <xdr:grpSpPr bwMode="auto">
              <a:xfrm>
                <a:off x="2686045" y="2893398"/>
                <a:ext cx="324588" cy="185803"/>
                <a:chOff x="2482886" y="3553541"/>
                <a:chExt cx="295640" cy="182063"/>
              </a:xfrm>
            </xdr:grpSpPr>
            <xdr:sp macro="" textlink="">
              <xdr:nvSpPr>
                <xdr:cNvPr id="40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8" name="グループ化 849"/>
              <xdr:cNvGrpSpPr>
                <a:grpSpLocks/>
              </xdr:cNvGrpSpPr>
            </xdr:nvGrpSpPr>
            <xdr:grpSpPr bwMode="auto">
              <a:xfrm>
                <a:off x="3257549" y="2893398"/>
                <a:ext cx="331391" cy="185803"/>
                <a:chOff x="2482887" y="3553541"/>
                <a:chExt cx="301836" cy="182063"/>
              </a:xfrm>
            </xdr:grpSpPr>
            <xdr:sp macro="" textlink="">
              <xdr:nvSpPr>
                <xdr:cNvPr id="40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9" name="グループ化 853"/>
              <xdr:cNvGrpSpPr>
                <a:grpSpLocks/>
              </xdr:cNvGrpSpPr>
            </xdr:nvGrpSpPr>
            <xdr:grpSpPr bwMode="auto">
              <a:xfrm>
                <a:off x="3829049" y="2893398"/>
                <a:ext cx="331391" cy="185803"/>
                <a:chOff x="2482887" y="3553541"/>
                <a:chExt cx="301836" cy="182063"/>
              </a:xfrm>
            </xdr:grpSpPr>
            <xdr:sp macro="" textlink="">
              <xdr:nvSpPr>
                <xdr:cNvPr id="4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2410558" y="41016639"/>
            <a:ext cx="2239499" cy="202088"/>
            <a:chOff x="2305050" y="2893398"/>
            <a:chExt cx="2239499" cy="185803"/>
          </a:xfrm>
        </xdr:grpSpPr>
        <xdr:sp macro="" textlink="">
          <xdr:nvSpPr>
            <xdr:cNvPr id="40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2" name="グループ化 4011"/>
            <xdr:cNvGrpSpPr/>
          </xdr:nvGrpSpPr>
          <xdr:grpSpPr>
            <a:xfrm>
              <a:off x="2305050" y="2893398"/>
              <a:ext cx="2048999" cy="185803"/>
              <a:chOff x="2305050" y="2893398"/>
              <a:chExt cx="2048999" cy="185803"/>
            </a:xfrm>
          </xdr:grpSpPr>
          <xdr:sp macro="" textlink="">
            <xdr:nvSpPr>
              <xdr:cNvPr id="40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8" name="グループ化 845"/>
              <xdr:cNvGrpSpPr>
                <a:grpSpLocks/>
              </xdr:cNvGrpSpPr>
            </xdr:nvGrpSpPr>
            <xdr:grpSpPr bwMode="auto">
              <a:xfrm>
                <a:off x="2686045" y="2893398"/>
                <a:ext cx="324588" cy="185803"/>
                <a:chOff x="2482886" y="3553541"/>
                <a:chExt cx="295640" cy="182063"/>
              </a:xfrm>
            </xdr:grpSpPr>
            <xdr:sp macro="" textlink="">
              <xdr:nvSpPr>
                <xdr:cNvPr id="40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19" name="グループ化 849"/>
              <xdr:cNvGrpSpPr>
                <a:grpSpLocks/>
              </xdr:cNvGrpSpPr>
            </xdr:nvGrpSpPr>
            <xdr:grpSpPr bwMode="auto">
              <a:xfrm>
                <a:off x="3257549" y="2893398"/>
                <a:ext cx="331391" cy="185803"/>
                <a:chOff x="2482887" y="3553541"/>
                <a:chExt cx="301836" cy="182063"/>
              </a:xfrm>
            </xdr:grpSpPr>
            <xdr:sp macro="" textlink="">
              <xdr:nvSpPr>
                <xdr:cNvPr id="40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0" name="グループ化 853"/>
              <xdr:cNvGrpSpPr>
                <a:grpSpLocks/>
              </xdr:cNvGrpSpPr>
            </xdr:nvGrpSpPr>
            <xdr:grpSpPr bwMode="auto">
              <a:xfrm>
                <a:off x="3829049" y="2893398"/>
                <a:ext cx="331391" cy="185803"/>
                <a:chOff x="2482887" y="3553541"/>
                <a:chExt cx="301836" cy="182063"/>
              </a:xfrm>
            </xdr:grpSpPr>
            <xdr:sp macro="" textlink="">
              <xdr:nvSpPr>
                <xdr:cNvPr id="4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6" name="グループ化 3755"/>
          <xdr:cNvGrpSpPr/>
        </xdr:nvGrpSpPr>
        <xdr:grpSpPr>
          <a:xfrm>
            <a:off x="2410558" y="41258427"/>
            <a:ext cx="2239499" cy="202088"/>
            <a:chOff x="2305050" y="2893398"/>
            <a:chExt cx="2239499" cy="185803"/>
          </a:xfrm>
        </xdr:grpSpPr>
        <xdr:sp macro="" textlink="">
          <xdr:nvSpPr>
            <xdr:cNvPr id="39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3" name="グループ化 3992"/>
            <xdr:cNvGrpSpPr/>
          </xdr:nvGrpSpPr>
          <xdr:grpSpPr>
            <a:xfrm>
              <a:off x="2305050" y="2893398"/>
              <a:ext cx="2048999" cy="185803"/>
              <a:chOff x="2305050" y="2893398"/>
              <a:chExt cx="2048999" cy="185803"/>
            </a:xfrm>
          </xdr:grpSpPr>
          <xdr:sp macro="" textlink="">
            <xdr:nvSpPr>
              <xdr:cNvPr id="39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9" name="グループ化 845"/>
              <xdr:cNvGrpSpPr>
                <a:grpSpLocks/>
              </xdr:cNvGrpSpPr>
            </xdr:nvGrpSpPr>
            <xdr:grpSpPr bwMode="auto">
              <a:xfrm>
                <a:off x="2686045" y="2893398"/>
                <a:ext cx="324588" cy="185803"/>
                <a:chOff x="2482886" y="3553541"/>
                <a:chExt cx="295640" cy="182063"/>
              </a:xfrm>
            </xdr:grpSpPr>
            <xdr:sp macro="" textlink="">
              <xdr:nvSpPr>
                <xdr:cNvPr id="40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0" name="グループ化 849"/>
              <xdr:cNvGrpSpPr>
                <a:grpSpLocks/>
              </xdr:cNvGrpSpPr>
            </xdr:nvGrpSpPr>
            <xdr:grpSpPr bwMode="auto">
              <a:xfrm>
                <a:off x="3257549" y="2893398"/>
                <a:ext cx="331391" cy="185803"/>
                <a:chOff x="2482887" y="3553541"/>
                <a:chExt cx="301836" cy="182063"/>
              </a:xfrm>
            </xdr:grpSpPr>
            <xdr:sp macro="" textlink="">
              <xdr:nvSpPr>
                <xdr:cNvPr id="40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1" name="グループ化 853"/>
              <xdr:cNvGrpSpPr>
                <a:grpSpLocks/>
              </xdr:cNvGrpSpPr>
            </xdr:nvGrpSpPr>
            <xdr:grpSpPr bwMode="auto">
              <a:xfrm>
                <a:off x="3829049" y="2893398"/>
                <a:ext cx="331391" cy="185803"/>
                <a:chOff x="2482887" y="3553541"/>
                <a:chExt cx="301836" cy="182063"/>
              </a:xfrm>
            </xdr:grpSpPr>
            <xdr:sp macro="" textlink="">
              <xdr:nvSpPr>
                <xdr:cNvPr id="4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7" name="グループ化 3756"/>
          <xdr:cNvGrpSpPr/>
        </xdr:nvGrpSpPr>
        <xdr:grpSpPr>
          <a:xfrm>
            <a:off x="2410558" y="41500216"/>
            <a:ext cx="2239499" cy="202088"/>
            <a:chOff x="2305050" y="2893398"/>
            <a:chExt cx="2239499" cy="185803"/>
          </a:xfrm>
        </xdr:grpSpPr>
        <xdr:sp macro="" textlink="">
          <xdr:nvSpPr>
            <xdr:cNvPr id="39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4" name="グループ化 3973"/>
            <xdr:cNvGrpSpPr/>
          </xdr:nvGrpSpPr>
          <xdr:grpSpPr>
            <a:xfrm>
              <a:off x="2305050" y="2893398"/>
              <a:ext cx="2048999" cy="185803"/>
              <a:chOff x="2305050" y="2893398"/>
              <a:chExt cx="2048999" cy="185803"/>
            </a:xfrm>
          </xdr:grpSpPr>
          <xdr:sp macro="" textlink="">
            <xdr:nvSpPr>
              <xdr:cNvPr id="39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0" name="グループ化 845"/>
              <xdr:cNvGrpSpPr>
                <a:grpSpLocks/>
              </xdr:cNvGrpSpPr>
            </xdr:nvGrpSpPr>
            <xdr:grpSpPr bwMode="auto">
              <a:xfrm>
                <a:off x="2686045" y="2893398"/>
                <a:ext cx="324588" cy="185803"/>
                <a:chOff x="2482886" y="3553541"/>
                <a:chExt cx="295640" cy="182063"/>
              </a:xfrm>
            </xdr:grpSpPr>
            <xdr:sp macro="" textlink="">
              <xdr:nvSpPr>
                <xdr:cNvPr id="39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1" name="グループ化 849"/>
              <xdr:cNvGrpSpPr>
                <a:grpSpLocks/>
              </xdr:cNvGrpSpPr>
            </xdr:nvGrpSpPr>
            <xdr:grpSpPr bwMode="auto">
              <a:xfrm>
                <a:off x="3257549" y="2893398"/>
                <a:ext cx="331391" cy="185803"/>
                <a:chOff x="2482887" y="3553541"/>
                <a:chExt cx="301836" cy="182063"/>
              </a:xfrm>
            </xdr:grpSpPr>
            <xdr:sp macro="" textlink="">
              <xdr:nvSpPr>
                <xdr:cNvPr id="39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2" name="グループ化 853"/>
              <xdr:cNvGrpSpPr>
                <a:grpSpLocks/>
              </xdr:cNvGrpSpPr>
            </xdr:nvGrpSpPr>
            <xdr:grpSpPr bwMode="auto">
              <a:xfrm>
                <a:off x="3829049" y="2893398"/>
                <a:ext cx="331391" cy="185803"/>
                <a:chOff x="2482887" y="3553541"/>
                <a:chExt cx="301836" cy="182063"/>
              </a:xfrm>
            </xdr:grpSpPr>
            <xdr:sp macro="" textlink="">
              <xdr:nvSpPr>
                <xdr:cNvPr id="3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8" name="グループ化 3757"/>
          <xdr:cNvGrpSpPr/>
        </xdr:nvGrpSpPr>
        <xdr:grpSpPr>
          <a:xfrm>
            <a:off x="2410558" y="41742004"/>
            <a:ext cx="2239499" cy="202088"/>
            <a:chOff x="2305050" y="2893398"/>
            <a:chExt cx="2239499" cy="185803"/>
          </a:xfrm>
        </xdr:grpSpPr>
        <xdr:sp macro="" textlink="">
          <xdr:nvSpPr>
            <xdr:cNvPr id="38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97" name="グループ化 3896"/>
            <xdr:cNvGrpSpPr/>
          </xdr:nvGrpSpPr>
          <xdr:grpSpPr>
            <a:xfrm>
              <a:off x="2305050" y="2893398"/>
              <a:ext cx="2048999" cy="185803"/>
              <a:chOff x="2305050" y="2893398"/>
              <a:chExt cx="2048999" cy="185803"/>
            </a:xfrm>
          </xdr:grpSpPr>
          <xdr:sp macro="" textlink="">
            <xdr:nvSpPr>
              <xdr:cNvPr id="38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3" name="グループ化 845"/>
              <xdr:cNvGrpSpPr>
                <a:grpSpLocks/>
              </xdr:cNvGrpSpPr>
            </xdr:nvGrpSpPr>
            <xdr:grpSpPr bwMode="auto">
              <a:xfrm>
                <a:off x="2686045" y="2893398"/>
                <a:ext cx="324588" cy="185803"/>
                <a:chOff x="2482886" y="3553541"/>
                <a:chExt cx="295640" cy="182063"/>
              </a:xfrm>
            </xdr:grpSpPr>
            <xdr:sp macro="" textlink="">
              <xdr:nvSpPr>
                <xdr:cNvPr id="39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2" name="グループ化 849"/>
              <xdr:cNvGrpSpPr>
                <a:grpSpLocks/>
              </xdr:cNvGrpSpPr>
            </xdr:nvGrpSpPr>
            <xdr:grpSpPr bwMode="auto">
              <a:xfrm>
                <a:off x="3257549" y="2893398"/>
                <a:ext cx="331391" cy="185803"/>
                <a:chOff x="2482887" y="3553541"/>
                <a:chExt cx="301836" cy="182063"/>
              </a:xfrm>
            </xdr:grpSpPr>
            <xdr:sp macro="" textlink="">
              <xdr:nvSpPr>
                <xdr:cNvPr id="39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3" name="グループ化 853"/>
              <xdr:cNvGrpSpPr>
                <a:grpSpLocks/>
              </xdr:cNvGrpSpPr>
            </xdr:nvGrpSpPr>
            <xdr:grpSpPr bwMode="auto">
              <a:xfrm>
                <a:off x="3829049" y="2893398"/>
                <a:ext cx="331391" cy="185803"/>
                <a:chOff x="2482887" y="3553541"/>
                <a:chExt cx="301836" cy="182063"/>
              </a:xfrm>
            </xdr:grpSpPr>
            <xdr:sp macro="" textlink="">
              <xdr:nvSpPr>
                <xdr:cNvPr id="3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9" name="グループ化 3758"/>
          <xdr:cNvGrpSpPr/>
        </xdr:nvGrpSpPr>
        <xdr:grpSpPr>
          <a:xfrm>
            <a:off x="2410558" y="41983793"/>
            <a:ext cx="2239499" cy="202088"/>
            <a:chOff x="2305050" y="2893398"/>
            <a:chExt cx="2239499" cy="185803"/>
          </a:xfrm>
        </xdr:grpSpPr>
        <xdr:sp macro="" textlink="">
          <xdr:nvSpPr>
            <xdr:cNvPr id="38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8" name="グループ化 3877"/>
            <xdr:cNvGrpSpPr/>
          </xdr:nvGrpSpPr>
          <xdr:grpSpPr>
            <a:xfrm>
              <a:off x="2305050" y="2893398"/>
              <a:ext cx="2048999" cy="185803"/>
              <a:chOff x="2305050" y="2893398"/>
              <a:chExt cx="2048999" cy="185803"/>
            </a:xfrm>
          </xdr:grpSpPr>
          <xdr:sp macro="" textlink="">
            <xdr:nvSpPr>
              <xdr:cNvPr id="38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4" name="グループ化 845"/>
              <xdr:cNvGrpSpPr>
                <a:grpSpLocks/>
              </xdr:cNvGrpSpPr>
            </xdr:nvGrpSpPr>
            <xdr:grpSpPr bwMode="auto">
              <a:xfrm>
                <a:off x="2686045" y="2893398"/>
                <a:ext cx="324588" cy="185803"/>
                <a:chOff x="2482886" y="3553541"/>
                <a:chExt cx="295640" cy="182063"/>
              </a:xfrm>
            </xdr:grpSpPr>
            <xdr:sp macro="" textlink="">
              <xdr:nvSpPr>
                <xdr:cNvPr id="38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5" name="グループ化 849"/>
              <xdr:cNvGrpSpPr>
                <a:grpSpLocks/>
              </xdr:cNvGrpSpPr>
            </xdr:nvGrpSpPr>
            <xdr:grpSpPr bwMode="auto">
              <a:xfrm>
                <a:off x="3257549" y="2893398"/>
                <a:ext cx="331391" cy="185803"/>
                <a:chOff x="2482887" y="3553541"/>
                <a:chExt cx="301836" cy="182063"/>
              </a:xfrm>
            </xdr:grpSpPr>
            <xdr:sp macro="" textlink="">
              <xdr:nvSpPr>
                <xdr:cNvPr id="38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6" name="グループ化 853"/>
              <xdr:cNvGrpSpPr>
                <a:grpSpLocks/>
              </xdr:cNvGrpSpPr>
            </xdr:nvGrpSpPr>
            <xdr:grpSpPr bwMode="auto">
              <a:xfrm>
                <a:off x="3829049" y="2893398"/>
                <a:ext cx="331391" cy="185803"/>
                <a:chOff x="2482887" y="3553541"/>
                <a:chExt cx="301836" cy="182063"/>
              </a:xfrm>
            </xdr:grpSpPr>
            <xdr:sp macro="" textlink="">
              <xdr:nvSpPr>
                <xdr:cNvPr id="38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62" name="グループ化 3761"/>
          <xdr:cNvGrpSpPr/>
        </xdr:nvGrpSpPr>
        <xdr:grpSpPr>
          <a:xfrm>
            <a:off x="2410558" y="42232909"/>
            <a:ext cx="2239499" cy="685663"/>
            <a:chOff x="2305050" y="2893401"/>
            <a:chExt cx="2239499" cy="630410"/>
          </a:xfrm>
        </xdr:grpSpPr>
        <xdr:sp macro="" textlink="">
          <xdr:nvSpPr>
            <xdr:cNvPr id="37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4" name="グループ化 3763"/>
            <xdr:cNvGrpSpPr/>
          </xdr:nvGrpSpPr>
          <xdr:grpSpPr>
            <a:xfrm>
              <a:off x="2305050" y="2893401"/>
              <a:ext cx="2048999" cy="630410"/>
              <a:chOff x="2305050" y="2893401"/>
              <a:chExt cx="2048999" cy="630410"/>
            </a:xfrm>
          </xdr:grpSpPr>
          <xdr:sp macro="" textlink="">
            <xdr:nvSpPr>
              <xdr:cNvPr id="37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0" name="グループ化 845"/>
              <xdr:cNvGrpSpPr>
                <a:grpSpLocks/>
              </xdr:cNvGrpSpPr>
            </xdr:nvGrpSpPr>
            <xdr:grpSpPr bwMode="auto">
              <a:xfrm>
                <a:off x="2686045" y="2893401"/>
                <a:ext cx="324588" cy="630410"/>
                <a:chOff x="2482886" y="3553541"/>
                <a:chExt cx="295640" cy="617720"/>
              </a:xfrm>
            </xdr:grpSpPr>
            <xdr:sp macro="" textlink="">
              <xdr:nvSpPr>
                <xdr:cNvPr id="37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5"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6"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7"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4"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5"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6"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1" name="グループ化 849"/>
              <xdr:cNvGrpSpPr>
                <a:grpSpLocks/>
              </xdr:cNvGrpSpPr>
            </xdr:nvGrpSpPr>
            <xdr:grpSpPr bwMode="auto">
              <a:xfrm>
                <a:off x="3257549" y="2893401"/>
                <a:ext cx="331391" cy="630410"/>
                <a:chOff x="2482887" y="3553541"/>
                <a:chExt cx="301836" cy="617720"/>
              </a:xfrm>
            </xdr:grpSpPr>
            <xdr:sp macro="" textlink="">
              <xdr:nvSpPr>
                <xdr:cNvPr id="37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8"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9"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0"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7"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8"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9"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2" name="グループ化 853"/>
              <xdr:cNvGrpSpPr>
                <a:grpSpLocks/>
              </xdr:cNvGrpSpPr>
            </xdr:nvGrpSpPr>
            <xdr:grpSpPr bwMode="auto">
              <a:xfrm>
                <a:off x="3829049" y="2893401"/>
                <a:ext cx="331391" cy="630410"/>
                <a:chOff x="2482887" y="3553541"/>
                <a:chExt cx="301836" cy="617720"/>
              </a:xfrm>
            </xdr:grpSpPr>
            <xdr:sp macro="" textlink="">
              <xdr:nvSpPr>
                <xdr:cNvPr id="37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1"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2"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3"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10"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1"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2"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90"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1"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2"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3"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4"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3"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4"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5"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6"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7"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89"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8"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61</xdr:row>
      <xdr:rowOff>29308</xdr:rowOff>
    </xdr:from>
    <xdr:to>
      <xdr:col>38</xdr:col>
      <xdr:colOff>173307</xdr:colOff>
      <xdr:row>98</xdr:row>
      <xdr:rowOff>217260</xdr:rowOff>
    </xdr:to>
    <xdr:grpSp>
      <xdr:nvGrpSpPr>
        <xdr:cNvPr id="9" name="グループ化 8"/>
        <xdr:cNvGrpSpPr/>
      </xdr:nvGrpSpPr>
      <xdr:grpSpPr>
        <a:xfrm>
          <a:off x="4813789" y="11957539"/>
          <a:ext cx="2246826" cy="9134125"/>
          <a:chOff x="4806462" y="11957539"/>
          <a:chExt cx="2246826" cy="9134125"/>
        </a:xfrm>
      </xdr:grpSpPr>
      <xdr:grpSp>
        <xdr:nvGrpSpPr>
          <xdr:cNvPr id="4601" name="グループ化 4600"/>
          <xdr:cNvGrpSpPr/>
        </xdr:nvGrpSpPr>
        <xdr:grpSpPr>
          <a:xfrm>
            <a:off x="4806462" y="11957539"/>
            <a:ext cx="2239499" cy="202088"/>
            <a:chOff x="2305050" y="2893398"/>
            <a:chExt cx="2239499" cy="185803"/>
          </a:xfrm>
        </xdr:grpSpPr>
        <xdr:sp macro="" textlink="">
          <xdr:nvSpPr>
            <xdr:cNvPr id="53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3" name="グループ化 5342"/>
            <xdr:cNvGrpSpPr/>
          </xdr:nvGrpSpPr>
          <xdr:grpSpPr>
            <a:xfrm>
              <a:off x="2305050" y="2893398"/>
              <a:ext cx="2048999" cy="185803"/>
              <a:chOff x="2305050" y="2893398"/>
              <a:chExt cx="2048999" cy="185803"/>
            </a:xfrm>
          </xdr:grpSpPr>
          <xdr:sp macro="" textlink="">
            <xdr:nvSpPr>
              <xdr:cNvPr id="53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9" name="グループ化 845"/>
              <xdr:cNvGrpSpPr>
                <a:grpSpLocks/>
              </xdr:cNvGrpSpPr>
            </xdr:nvGrpSpPr>
            <xdr:grpSpPr bwMode="auto">
              <a:xfrm>
                <a:off x="2686045" y="2893398"/>
                <a:ext cx="324588" cy="185803"/>
                <a:chOff x="2482886" y="3553541"/>
                <a:chExt cx="295640" cy="182063"/>
              </a:xfrm>
            </xdr:grpSpPr>
            <xdr:sp macro="" textlink="">
              <xdr:nvSpPr>
                <xdr:cNvPr id="53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0" name="グループ化 849"/>
              <xdr:cNvGrpSpPr>
                <a:grpSpLocks/>
              </xdr:cNvGrpSpPr>
            </xdr:nvGrpSpPr>
            <xdr:grpSpPr bwMode="auto">
              <a:xfrm>
                <a:off x="3257549" y="2893398"/>
                <a:ext cx="331391" cy="185803"/>
                <a:chOff x="2482887" y="3553541"/>
                <a:chExt cx="301836" cy="182063"/>
              </a:xfrm>
            </xdr:grpSpPr>
            <xdr:sp macro="" textlink="">
              <xdr:nvSpPr>
                <xdr:cNvPr id="53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1" name="グループ化 853"/>
              <xdr:cNvGrpSpPr>
                <a:grpSpLocks/>
              </xdr:cNvGrpSpPr>
            </xdr:nvGrpSpPr>
            <xdr:grpSpPr bwMode="auto">
              <a:xfrm>
                <a:off x="3829049" y="2893398"/>
                <a:ext cx="331391" cy="185803"/>
                <a:chOff x="2482887" y="3553541"/>
                <a:chExt cx="301836" cy="182063"/>
              </a:xfrm>
            </xdr:grpSpPr>
            <xdr:sp macro="" textlink="">
              <xdr:nvSpPr>
                <xdr:cNvPr id="5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2" name="グループ化 4601"/>
          <xdr:cNvGrpSpPr/>
        </xdr:nvGrpSpPr>
        <xdr:grpSpPr>
          <a:xfrm>
            <a:off x="4806462" y="12192524"/>
            <a:ext cx="2239499" cy="202088"/>
            <a:chOff x="2305050" y="2893398"/>
            <a:chExt cx="2239499" cy="185803"/>
          </a:xfrm>
        </xdr:grpSpPr>
        <xdr:sp macro="" textlink="">
          <xdr:nvSpPr>
            <xdr:cNvPr id="53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24" name="グループ化 5323"/>
            <xdr:cNvGrpSpPr/>
          </xdr:nvGrpSpPr>
          <xdr:grpSpPr>
            <a:xfrm>
              <a:off x="2305050" y="2893398"/>
              <a:ext cx="2048999" cy="185803"/>
              <a:chOff x="2305050" y="2893398"/>
              <a:chExt cx="2048999" cy="185803"/>
            </a:xfrm>
          </xdr:grpSpPr>
          <xdr:sp macro="" textlink="">
            <xdr:nvSpPr>
              <xdr:cNvPr id="53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0" name="グループ化 845"/>
              <xdr:cNvGrpSpPr>
                <a:grpSpLocks/>
              </xdr:cNvGrpSpPr>
            </xdr:nvGrpSpPr>
            <xdr:grpSpPr bwMode="auto">
              <a:xfrm>
                <a:off x="2686045" y="2893398"/>
                <a:ext cx="324588" cy="185803"/>
                <a:chOff x="2482886" y="3553541"/>
                <a:chExt cx="295640" cy="182063"/>
              </a:xfrm>
            </xdr:grpSpPr>
            <xdr:sp macro="" textlink="">
              <xdr:nvSpPr>
                <xdr:cNvPr id="53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1" name="グループ化 849"/>
              <xdr:cNvGrpSpPr>
                <a:grpSpLocks/>
              </xdr:cNvGrpSpPr>
            </xdr:nvGrpSpPr>
            <xdr:grpSpPr bwMode="auto">
              <a:xfrm>
                <a:off x="3257549" y="2893398"/>
                <a:ext cx="331391" cy="185803"/>
                <a:chOff x="2482887" y="3553541"/>
                <a:chExt cx="301836" cy="182063"/>
              </a:xfrm>
            </xdr:grpSpPr>
            <xdr:sp macro="" textlink="">
              <xdr:nvSpPr>
                <xdr:cNvPr id="53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2" name="グループ化 853"/>
              <xdr:cNvGrpSpPr>
                <a:grpSpLocks/>
              </xdr:cNvGrpSpPr>
            </xdr:nvGrpSpPr>
            <xdr:grpSpPr bwMode="auto">
              <a:xfrm>
                <a:off x="3829049" y="2893398"/>
                <a:ext cx="331391" cy="185803"/>
                <a:chOff x="2482887" y="3553541"/>
                <a:chExt cx="301836" cy="182063"/>
              </a:xfrm>
            </xdr:grpSpPr>
            <xdr:sp macro="" textlink="">
              <xdr:nvSpPr>
                <xdr:cNvPr id="53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3" name="グループ化 4602"/>
          <xdr:cNvGrpSpPr/>
        </xdr:nvGrpSpPr>
        <xdr:grpSpPr>
          <a:xfrm>
            <a:off x="4806462" y="12434313"/>
            <a:ext cx="2239499" cy="202088"/>
            <a:chOff x="2305050" y="2893398"/>
            <a:chExt cx="2239499" cy="185803"/>
          </a:xfrm>
        </xdr:grpSpPr>
        <xdr:sp macro="" textlink="">
          <xdr:nvSpPr>
            <xdr:cNvPr id="53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05" name="グループ化 5304"/>
            <xdr:cNvGrpSpPr/>
          </xdr:nvGrpSpPr>
          <xdr:grpSpPr>
            <a:xfrm>
              <a:off x="2305050" y="2893398"/>
              <a:ext cx="2048999" cy="185803"/>
              <a:chOff x="2305050" y="2893398"/>
              <a:chExt cx="2048999" cy="185803"/>
            </a:xfrm>
          </xdr:grpSpPr>
          <xdr:sp macro="" textlink="">
            <xdr:nvSpPr>
              <xdr:cNvPr id="53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1" name="グループ化 845"/>
              <xdr:cNvGrpSpPr>
                <a:grpSpLocks/>
              </xdr:cNvGrpSpPr>
            </xdr:nvGrpSpPr>
            <xdr:grpSpPr bwMode="auto">
              <a:xfrm>
                <a:off x="2686045" y="2893398"/>
                <a:ext cx="324588" cy="185803"/>
                <a:chOff x="2482886" y="3553541"/>
                <a:chExt cx="295640" cy="182063"/>
              </a:xfrm>
            </xdr:grpSpPr>
            <xdr:sp macro="" textlink="">
              <xdr:nvSpPr>
                <xdr:cNvPr id="53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2" name="グループ化 849"/>
              <xdr:cNvGrpSpPr>
                <a:grpSpLocks/>
              </xdr:cNvGrpSpPr>
            </xdr:nvGrpSpPr>
            <xdr:grpSpPr bwMode="auto">
              <a:xfrm>
                <a:off x="3257549" y="2893398"/>
                <a:ext cx="331391" cy="185803"/>
                <a:chOff x="2482887" y="3553541"/>
                <a:chExt cx="301836" cy="182063"/>
              </a:xfrm>
            </xdr:grpSpPr>
            <xdr:sp macro="" textlink="">
              <xdr:nvSpPr>
                <xdr:cNvPr id="53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3" name="グループ化 853"/>
              <xdr:cNvGrpSpPr>
                <a:grpSpLocks/>
              </xdr:cNvGrpSpPr>
            </xdr:nvGrpSpPr>
            <xdr:grpSpPr bwMode="auto">
              <a:xfrm>
                <a:off x="3829049" y="2893398"/>
                <a:ext cx="331391" cy="185803"/>
                <a:chOff x="2482887" y="3553541"/>
                <a:chExt cx="301836" cy="182063"/>
              </a:xfrm>
            </xdr:grpSpPr>
            <xdr:sp macro="" textlink="">
              <xdr:nvSpPr>
                <xdr:cNvPr id="53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4" name="グループ化 4603"/>
          <xdr:cNvGrpSpPr/>
        </xdr:nvGrpSpPr>
        <xdr:grpSpPr>
          <a:xfrm>
            <a:off x="4806462" y="12676101"/>
            <a:ext cx="2239499" cy="202088"/>
            <a:chOff x="2305050" y="2893398"/>
            <a:chExt cx="2239499" cy="185803"/>
          </a:xfrm>
        </xdr:grpSpPr>
        <xdr:sp macro="" textlink="">
          <xdr:nvSpPr>
            <xdr:cNvPr id="52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6" name="グループ化 5285"/>
            <xdr:cNvGrpSpPr/>
          </xdr:nvGrpSpPr>
          <xdr:grpSpPr>
            <a:xfrm>
              <a:off x="2305050" y="2893398"/>
              <a:ext cx="2048999" cy="185803"/>
              <a:chOff x="2305050" y="2893398"/>
              <a:chExt cx="2048999" cy="185803"/>
            </a:xfrm>
          </xdr:grpSpPr>
          <xdr:sp macro="" textlink="">
            <xdr:nvSpPr>
              <xdr:cNvPr id="52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2" name="グループ化 845"/>
              <xdr:cNvGrpSpPr>
                <a:grpSpLocks/>
              </xdr:cNvGrpSpPr>
            </xdr:nvGrpSpPr>
            <xdr:grpSpPr bwMode="auto">
              <a:xfrm>
                <a:off x="2686045" y="2893398"/>
                <a:ext cx="324588" cy="185803"/>
                <a:chOff x="2482886" y="3553541"/>
                <a:chExt cx="295640" cy="182063"/>
              </a:xfrm>
            </xdr:grpSpPr>
            <xdr:sp macro="" textlink="">
              <xdr:nvSpPr>
                <xdr:cNvPr id="53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3" name="グループ化 849"/>
              <xdr:cNvGrpSpPr>
                <a:grpSpLocks/>
              </xdr:cNvGrpSpPr>
            </xdr:nvGrpSpPr>
            <xdr:grpSpPr bwMode="auto">
              <a:xfrm>
                <a:off x="3257549" y="2893398"/>
                <a:ext cx="331391" cy="185803"/>
                <a:chOff x="2482887" y="3553541"/>
                <a:chExt cx="301836" cy="182063"/>
              </a:xfrm>
            </xdr:grpSpPr>
            <xdr:sp macro="" textlink="">
              <xdr:nvSpPr>
                <xdr:cNvPr id="52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4" name="グループ化 853"/>
              <xdr:cNvGrpSpPr>
                <a:grpSpLocks/>
              </xdr:cNvGrpSpPr>
            </xdr:nvGrpSpPr>
            <xdr:grpSpPr bwMode="auto">
              <a:xfrm>
                <a:off x="3829049" y="2893398"/>
                <a:ext cx="331391" cy="185803"/>
                <a:chOff x="2482887" y="3553541"/>
                <a:chExt cx="301836" cy="182063"/>
              </a:xfrm>
            </xdr:grpSpPr>
            <xdr:sp macro="" textlink="">
              <xdr:nvSpPr>
                <xdr:cNvPr id="52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5" name="グループ化 4604"/>
          <xdr:cNvGrpSpPr/>
        </xdr:nvGrpSpPr>
        <xdr:grpSpPr>
          <a:xfrm>
            <a:off x="4806462" y="12917890"/>
            <a:ext cx="2239499" cy="202088"/>
            <a:chOff x="2305050" y="2893398"/>
            <a:chExt cx="2239499" cy="185803"/>
          </a:xfrm>
        </xdr:grpSpPr>
        <xdr:sp macro="" textlink="">
          <xdr:nvSpPr>
            <xdr:cNvPr id="52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67" name="グループ化 5266"/>
            <xdr:cNvGrpSpPr/>
          </xdr:nvGrpSpPr>
          <xdr:grpSpPr>
            <a:xfrm>
              <a:off x="2305050" y="2893398"/>
              <a:ext cx="2048999" cy="185803"/>
              <a:chOff x="2305050" y="2893398"/>
              <a:chExt cx="2048999" cy="185803"/>
            </a:xfrm>
          </xdr:grpSpPr>
          <xdr:sp macro="" textlink="">
            <xdr:nvSpPr>
              <xdr:cNvPr id="52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3" name="グループ化 845"/>
              <xdr:cNvGrpSpPr>
                <a:grpSpLocks/>
              </xdr:cNvGrpSpPr>
            </xdr:nvGrpSpPr>
            <xdr:grpSpPr bwMode="auto">
              <a:xfrm>
                <a:off x="2686045" y="2893398"/>
                <a:ext cx="324588" cy="185803"/>
                <a:chOff x="2482886" y="3553541"/>
                <a:chExt cx="295640" cy="182063"/>
              </a:xfrm>
            </xdr:grpSpPr>
            <xdr:sp macro="" textlink="">
              <xdr:nvSpPr>
                <xdr:cNvPr id="52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4" name="グループ化 849"/>
              <xdr:cNvGrpSpPr>
                <a:grpSpLocks/>
              </xdr:cNvGrpSpPr>
            </xdr:nvGrpSpPr>
            <xdr:grpSpPr bwMode="auto">
              <a:xfrm>
                <a:off x="3257549" y="2893398"/>
                <a:ext cx="331391" cy="185803"/>
                <a:chOff x="2482887" y="3553541"/>
                <a:chExt cx="301836" cy="182063"/>
              </a:xfrm>
            </xdr:grpSpPr>
            <xdr:sp macro="" textlink="">
              <xdr:nvSpPr>
                <xdr:cNvPr id="52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5" name="グループ化 853"/>
              <xdr:cNvGrpSpPr>
                <a:grpSpLocks/>
              </xdr:cNvGrpSpPr>
            </xdr:nvGrpSpPr>
            <xdr:grpSpPr bwMode="auto">
              <a:xfrm>
                <a:off x="3829049" y="2893398"/>
                <a:ext cx="331391" cy="185803"/>
                <a:chOff x="2482887" y="3553541"/>
                <a:chExt cx="301836" cy="182063"/>
              </a:xfrm>
            </xdr:grpSpPr>
            <xdr:sp macro="" textlink="">
              <xdr:nvSpPr>
                <xdr:cNvPr id="52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6" name="グループ化 4605"/>
          <xdr:cNvGrpSpPr/>
        </xdr:nvGrpSpPr>
        <xdr:grpSpPr>
          <a:xfrm>
            <a:off x="4806462" y="13159678"/>
            <a:ext cx="2239499" cy="202088"/>
            <a:chOff x="2305050" y="2893398"/>
            <a:chExt cx="2239499" cy="185803"/>
          </a:xfrm>
        </xdr:grpSpPr>
        <xdr:sp macro="" textlink="">
          <xdr:nvSpPr>
            <xdr:cNvPr id="52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48" name="グループ化 5247"/>
            <xdr:cNvGrpSpPr/>
          </xdr:nvGrpSpPr>
          <xdr:grpSpPr>
            <a:xfrm>
              <a:off x="2305050" y="2893398"/>
              <a:ext cx="2048999" cy="185803"/>
              <a:chOff x="2305050" y="2893398"/>
              <a:chExt cx="2048999" cy="185803"/>
            </a:xfrm>
          </xdr:grpSpPr>
          <xdr:sp macro="" textlink="">
            <xdr:nvSpPr>
              <xdr:cNvPr id="52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54" name="グループ化 845"/>
              <xdr:cNvGrpSpPr>
                <a:grpSpLocks/>
              </xdr:cNvGrpSpPr>
            </xdr:nvGrpSpPr>
            <xdr:grpSpPr bwMode="auto">
              <a:xfrm>
                <a:off x="2686045" y="2893398"/>
                <a:ext cx="324588" cy="185803"/>
                <a:chOff x="2482886" y="3553541"/>
                <a:chExt cx="295640" cy="182063"/>
              </a:xfrm>
            </xdr:grpSpPr>
            <xdr:sp macro="" textlink="">
              <xdr:nvSpPr>
                <xdr:cNvPr id="52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5" name="グループ化 849"/>
              <xdr:cNvGrpSpPr>
                <a:grpSpLocks/>
              </xdr:cNvGrpSpPr>
            </xdr:nvGrpSpPr>
            <xdr:grpSpPr bwMode="auto">
              <a:xfrm>
                <a:off x="3257549" y="2893398"/>
                <a:ext cx="331391" cy="185803"/>
                <a:chOff x="2482887" y="3553541"/>
                <a:chExt cx="301836" cy="182063"/>
              </a:xfrm>
            </xdr:grpSpPr>
            <xdr:sp macro="" textlink="">
              <xdr:nvSpPr>
                <xdr:cNvPr id="5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6" name="グループ化 853"/>
              <xdr:cNvGrpSpPr>
                <a:grpSpLocks/>
              </xdr:cNvGrpSpPr>
            </xdr:nvGrpSpPr>
            <xdr:grpSpPr bwMode="auto">
              <a:xfrm>
                <a:off x="3829049" y="2893398"/>
                <a:ext cx="331391" cy="185803"/>
                <a:chOff x="2482887" y="3553541"/>
                <a:chExt cx="301836" cy="182063"/>
              </a:xfrm>
            </xdr:grpSpPr>
            <xdr:sp macro="" textlink="">
              <xdr:nvSpPr>
                <xdr:cNvPr id="52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7" name="グループ化 4606"/>
          <xdr:cNvGrpSpPr/>
        </xdr:nvGrpSpPr>
        <xdr:grpSpPr>
          <a:xfrm>
            <a:off x="4806462" y="13401467"/>
            <a:ext cx="2239499" cy="202088"/>
            <a:chOff x="2305050" y="2893398"/>
            <a:chExt cx="2239499" cy="185803"/>
          </a:xfrm>
        </xdr:grpSpPr>
        <xdr:sp macro="" textlink="">
          <xdr:nvSpPr>
            <xdr:cNvPr id="52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9" name="グループ化 5228"/>
            <xdr:cNvGrpSpPr/>
          </xdr:nvGrpSpPr>
          <xdr:grpSpPr>
            <a:xfrm>
              <a:off x="2305050" y="2893398"/>
              <a:ext cx="2048999" cy="185803"/>
              <a:chOff x="2305050" y="2893398"/>
              <a:chExt cx="2048999" cy="185803"/>
            </a:xfrm>
          </xdr:grpSpPr>
          <xdr:sp macro="" textlink="">
            <xdr:nvSpPr>
              <xdr:cNvPr id="52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35" name="グループ化 845"/>
              <xdr:cNvGrpSpPr>
                <a:grpSpLocks/>
              </xdr:cNvGrpSpPr>
            </xdr:nvGrpSpPr>
            <xdr:grpSpPr bwMode="auto">
              <a:xfrm>
                <a:off x="2686045" y="2893398"/>
                <a:ext cx="324588" cy="185803"/>
                <a:chOff x="2482886" y="3553541"/>
                <a:chExt cx="295640" cy="182063"/>
              </a:xfrm>
            </xdr:grpSpPr>
            <xdr:sp macro="" textlink="">
              <xdr:nvSpPr>
                <xdr:cNvPr id="52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6" name="グループ化 849"/>
              <xdr:cNvGrpSpPr>
                <a:grpSpLocks/>
              </xdr:cNvGrpSpPr>
            </xdr:nvGrpSpPr>
            <xdr:grpSpPr bwMode="auto">
              <a:xfrm>
                <a:off x="3257549" y="2893398"/>
                <a:ext cx="331391" cy="185803"/>
                <a:chOff x="2482887" y="3553541"/>
                <a:chExt cx="301836" cy="182063"/>
              </a:xfrm>
            </xdr:grpSpPr>
            <xdr:sp macro="" textlink="">
              <xdr:nvSpPr>
                <xdr:cNvPr id="52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7" name="グループ化 853"/>
              <xdr:cNvGrpSpPr>
                <a:grpSpLocks/>
              </xdr:cNvGrpSpPr>
            </xdr:nvGrpSpPr>
            <xdr:grpSpPr bwMode="auto">
              <a:xfrm>
                <a:off x="3829049" y="2893398"/>
                <a:ext cx="331391" cy="185803"/>
                <a:chOff x="2482887" y="3553541"/>
                <a:chExt cx="301836" cy="182063"/>
              </a:xfrm>
            </xdr:grpSpPr>
            <xdr:sp macro="" textlink="">
              <xdr:nvSpPr>
                <xdr:cNvPr id="52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8" name="グループ化 4607"/>
          <xdr:cNvGrpSpPr/>
        </xdr:nvGrpSpPr>
        <xdr:grpSpPr>
          <a:xfrm>
            <a:off x="4806462" y="13643255"/>
            <a:ext cx="2239499" cy="202088"/>
            <a:chOff x="2305050" y="2893398"/>
            <a:chExt cx="2239499" cy="185803"/>
          </a:xfrm>
        </xdr:grpSpPr>
        <xdr:sp macro="" textlink="">
          <xdr:nvSpPr>
            <xdr:cNvPr id="52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0" name="グループ化 5209"/>
            <xdr:cNvGrpSpPr/>
          </xdr:nvGrpSpPr>
          <xdr:grpSpPr>
            <a:xfrm>
              <a:off x="2305050" y="2893398"/>
              <a:ext cx="2048999" cy="185803"/>
              <a:chOff x="2305050" y="2893398"/>
              <a:chExt cx="2048999" cy="185803"/>
            </a:xfrm>
          </xdr:grpSpPr>
          <xdr:sp macro="" textlink="">
            <xdr:nvSpPr>
              <xdr:cNvPr id="52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6" name="グループ化 845"/>
              <xdr:cNvGrpSpPr>
                <a:grpSpLocks/>
              </xdr:cNvGrpSpPr>
            </xdr:nvGrpSpPr>
            <xdr:grpSpPr bwMode="auto">
              <a:xfrm>
                <a:off x="2686045" y="2893398"/>
                <a:ext cx="324588" cy="185803"/>
                <a:chOff x="2482886" y="3553541"/>
                <a:chExt cx="295640" cy="182063"/>
              </a:xfrm>
            </xdr:grpSpPr>
            <xdr:sp macro="" textlink="">
              <xdr:nvSpPr>
                <xdr:cNvPr id="52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7" name="グループ化 849"/>
              <xdr:cNvGrpSpPr>
                <a:grpSpLocks/>
              </xdr:cNvGrpSpPr>
            </xdr:nvGrpSpPr>
            <xdr:grpSpPr bwMode="auto">
              <a:xfrm>
                <a:off x="3257549" y="2893398"/>
                <a:ext cx="331391" cy="185803"/>
                <a:chOff x="2482887" y="3553541"/>
                <a:chExt cx="301836" cy="182063"/>
              </a:xfrm>
            </xdr:grpSpPr>
            <xdr:sp macro="" textlink="">
              <xdr:nvSpPr>
                <xdr:cNvPr id="52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8" name="グループ化 853"/>
              <xdr:cNvGrpSpPr>
                <a:grpSpLocks/>
              </xdr:cNvGrpSpPr>
            </xdr:nvGrpSpPr>
            <xdr:grpSpPr bwMode="auto">
              <a:xfrm>
                <a:off x="3829049" y="2893398"/>
                <a:ext cx="331391" cy="185803"/>
                <a:chOff x="2482887" y="3553541"/>
                <a:chExt cx="301836" cy="182063"/>
              </a:xfrm>
            </xdr:grpSpPr>
            <xdr:sp macro="" textlink="">
              <xdr:nvSpPr>
                <xdr:cNvPr id="52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9" name="グループ化 4608"/>
          <xdr:cNvGrpSpPr/>
        </xdr:nvGrpSpPr>
        <xdr:grpSpPr>
          <a:xfrm>
            <a:off x="4806462" y="13885044"/>
            <a:ext cx="2239499" cy="202088"/>
            <a:chOff x="2305050" y="2893398"/>
            <a:chExt cx="2239499" cy="185803"/>
          </a:xfrm>
        </xdr:grpSpPr>
        <xdr:sp macro="" textlink="">
          <xdr:nvSpPr>
            <xdr:cNvPr id="5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1" name="グループ化 5190"/>
            <xdr:cNvGrpSpPr/>
          </xdr:nvGrpSpPr>
          <xdr:grpSpPr>
            <a:xfrm>
              <a:off x="2305050" y="2893398"/>
              <a:ext cx="2048999" cy="185803"/>
              <a:chOff x="2305050" y="2893398"/>
              <a:chExt cx="2048999" cy="185803"/>
            </a:xfrm>
          </xdr:grpSpPr>
          <xdr:sp macro="" textlink="">
            <xdr:nvSpPr>
              <xdr:cNvPr id="5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7" name="グループ化 845"/>
              <xdr:cNvGrpSpPr>
                <a:grpSpLocks/>
              </xdr:cNvGrpSpPr>
            </xdr:nvGrpSpPr>
            <xdr:grpSpPr bwMode="auto">
              <a:xfrm>
                <a:off x="2686045" y="2893398"/>
                <a:ext cx="324588" cy="185803"/>
                <a:chOff x="2482886" y="3553541"/>
                <a:chExt cx="295640" cy="182063"/>
              </a:xfrm>
            </xdr:grpSpPr>
            <xdr:sp macro="" textlink="">
              <xdr:nvSpPr>
                <xdr:cNvPr id="5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8" name="グループ化 849"/>
              <xdr:cNvGrpSpPr>
                <a:grpSpLocks/>
              </xdr:cNvGrpSpPr>
            </xdr:nvGrpSpPr>
            <xdr:grpSpPr bwMode="auto">
              <a:xfrm>
                <a:off x="3257549" y="2893398"/>
                <a:ext cx="331391" cy="185803"/>
                <a:chOff x="2482887" y="3553541"/>
                <a:chExt cx="301836" cy="182063"/>
              </a:xfrm>
            </xdr:grpSpPr>
            <xdr:sp macro="" textlink="">
              <xdr:nvSpPr>
                <xdr:cNvPr id="5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9" name="グループ化 853"/>
              <xdr:cNvGrpSpPr>
                <a:grpSpLocks/>
              </xdr:cNvGrpSpPr>
            </xdr:nvGrpSpPr>
            <xdr:grpSpPr bwMode="auto">
              <a:xfrm>
                <a:off x="3829049" y="2893398"/>
                <a:ext cx="331391" cy="185803"/>
                <a:chOff x="2482887" y="3553541"/>
                <a:chExt cx="301836" cy="182063"/>
              </a:xfrm>
            </xdr:grpSpPr>
            <xdr:sp macro="" textlink="">
              <xdr:nvSpPr>
                <xdr:cNvPr id="5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0" name="グループ化 4609"/>
          <xdr:cNvGrpSpPr/>
        </xdr:nvGrpSpPr>
        <xdr:grpSpPr>
          <a:xfrm>
            <a:off x="4806462" y="14126832"/>
            <a:ext cx="2239499" cy="202088"/>
            <a:chOff x="2305050" y="2893398"/>
            <a:chExt cx="2239499" cy="185803"/>
          </a:xfrm>
        </xdr:grpSpPr>
        <xdr:sp macro="" textlink="">
          <xdr:nvSpPr>
            <xdr:cNvPr id="51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2" name="グループ化 5171"/>
            <xdr:cNvGrpSpPr/>
          </xdr:nvGrpSpPr>
          <xdr:grpSpPr>
            <a:xfrm>
              <a:off x="2305050" y="2893398"/>
              <a:ext cx="2048999" cy="185803"/>
              <a:chOff x="2305050" y="2893398"/>
              <a:chExt cx="2048999" cy="185803"/>
            </a:xfrm>
          </xdr:grpSpPr>
          <xdr:sp macro="" textlink="">
            <xdr:nvSpPr>
              <xdr:cNvPr id="51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8" name="グループ化 845"/>
              <xdr:cNvGrpSpPr>
                <a:grpSpLocks/>
              </xdr:cNvGrpSpPr>
            </xdr:nvGrpSpPr>
            <xdr:grpSpPr bwMode="auto">
              <a:xfrm>
                <a:off x="2686045" y="2893398"/>
                <a:ext cx="324588" cy="185803"/>
                <a:chOff x="2482886" y="3553541"/>
                <a:chExt cx="295640" cy="182063"/>
              </a:xfrm>
            </xdr:grpSpPr>
            <xdr:sp macro="" textlink="">
              <xdr:nvSpPr>
                <xdr:cNvPr id="51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79" name="グループ化 849"/>
              <xdr:cNvGrpSpPr>
                <a:grpSpLocks/>
              </xdr:cNvGrpSpPr>
            </xdr:nvGrpSpPr>
            <xdr:grpSpPr bwMode="auto">
              <a:xfrm>
                <a:off x="3257549" y="2893398"/>
                <a:ext cx="331391" cy="185803"/>
                <a:chOff x="2482887" y="3553541"/>
                <a:chExt cx="301836" cy="182063"/>
              </a:xfrm>
            </xdr:grpSpPr>
            <xdr:sp macro="" textlink="">
              <xdr:nvSpPr>
                <xdr:cNvPr id="51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0" name="グループ化 853"/>
              <xdr:cNvGrpSpPr>
                <a:grpSpLocks/>
              </xdr:cNvGrpSpPr>
            </xdr:nvGrpSpPr>
            <xdr:grpSpPr bwMode="auto">
              <a:xfrm>
                <a:off x="3829049" y="2893398"/>
                <a:ext cx="331391" cy="185803"/>
                <a:chOff x="2482887" y="3553541"/>
                <a:chExt cx="301836" cy="182063"/>
              </a:xfrm>
            </xdr:grpSpPr>
            <xdr:sp macro="" textlink="">
              <xdr:nvSpPr>
                <xdr:cNvPr id="51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1" name="グループ化 4610"/>
          <xdr:cNvGrpSpPr/>
        </xdr:nvGrpSpPr>
        <xdr:grpSpPr>
          <a:xfrm>
            <a:off x="4806462" y="14368621"/>
            <a:ext cx="2239499" cy="202088"/>
            <a:chOff x="2305050" y="2893398"/>
            <a:chExt cx="2239499" cy="185803"/>
          </a:xfrm>
        </xdr:grpSpPr>
        <xdr:sp macro="" textlink="">
          <xdr:nvSpPr>
            <xdr:cNvPr id="51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3" name="グループ化 5152"/>
            <xdr:cNvGrpSpPr/>
          </xdr:nvGrpSpPr>
          <xdr:grpSpPr>
            <a:xfrm>
              <a:off x="2305050" y="2893398"/>
              <a:ext cx="2048999" cy="185803"/>
              <a:chOff x="2305050" y="2893398"/>
              <a:chExt cx="2048999" cy="185803"/>
            </a:xfrm>
          </xdr:grpSpPr>
          <xdr:sp macro="" textlink="">
            <xdr:nvSpPr>
              <xdr:cNvPr id="51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9" name="グループ化 845"/>
              <xdr:cNvGrpSpPr>
                <a:grpSpLocks/>
              </xdr:cNvGrpSpPr>
            </xdr:nvGrpSpPr>
            <xdr:grpSpPr bwMode="auto">
              <a:xfrm>
                <a:off x="2686045" y="2893398"/>
                <a:ext cx="324588" cy="185803"/>
                <a:chOff x="2482886" y="3553541"/>
                <a:chExt cx="295640" cy="182063"/>
              </a:xfrm>
            </xdr:grpSpPr>
            <xdr:sp macro="" textlink="">
              <xdr:nvSpPr>
                <xdr:cNvPr id="51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0" name="グループ化 849"/>
              <xdr:cNvGrpSpPr>
                <a:grpSpLocks/>
              </xdr:cNvGrpSpPr>
            </xdr:nvGrpSpPr>
            <xdr:grpSpPr bwMode="auto">
              <a:xfrm>
                <a:off x="3257549" y="2893398"/>
                <a:ext cx="331391" cy="185803"/>
                <a:chOff x="2482887" y="3553541"/>
                <a:chExt cx="301836" cy="182063"/>
              </a:xfrm>
            </xdr:grpSpPr>
            <xdr:sp macro="" textlink="">
              <xdr:nvSpPr>
                <xdr:cNvPr id="51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1" name="グループ化 853"/>
              <xdr:cNvGrpSpPr>
                <a:grpSpLocks/>
              </xdr:cNvGrpSpPr>
            </xdr:nvGrpSpPr>
            <xdr:grpSpPr bwMode="auto">
              <a:xfrm>
                <a:off x="3829049" y="2893398"/>
                <a:ext cx="331391" cy="185803"/>
                <a:chOff x="2482887" y="3553541"/>
                <a:chExt cx="301836" cy="182063"/>
              </a:xfrm>
            </xdr:grpSpPr>
            <xdr:sp macro="" textlink="">
              <xdr:nvSpPr>
                <xdr:cNvPr id="51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2" name="グループ化 4611"/>
          <xdr:cNvGrpSpPr/>
        </xdr:nvGrpSpPr>
        <xdr:grpSpPr>
          <a:xfrm>
            <a:off x="4806462" y="14610409"/>
            <a:ext cx="2239499" cy="202088"/>
            <a:chOff x="2305050" y="2893398"/>
            <a:chExt cx="2239499" cy="185803"/>
          </a:xfrm>
        </xdr:grpSpPr>
        <xdr:sp macro="" textlink="">
          <xdr:nvSpPr>
            <xdr:cNvPr id="51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4" name="グループ化 5133"/>
            <xdr:cNvGrpSpPr/>
          </xdr:nvGrpSpPr>
          <xdr:grpSpPr>
            <a:xfrm>
              <a:off x="2305050" y="2893398"/>
              <a:ext cx="2048999" cy="185803"/>
              <a:chOff x="2305050" y="2893398"/>
              <a:chExt cx="2048999" cy="185803"/>
            </a:xfrm>
          </xdr:grpSpPr>
          <xdr:sp macro="" textlink="">
            <xdr:nvSpPr>
              <xdr:cNvPr id="51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0" name="グループ化 845"/>
              <xdr:cNvGrpSpPr>
                <a:grpSpLocks/>
              </xdr:cNvGrpSpPr>
            </xdr:nvGrpSpPr>
            <xdr:grpSpPr bwMode="auto">
              <a:xfrm>
                <a:off x="2686045" y="2893398"/>
                <a:ext cx="324588" cy="185803"/>
                <a:chOff x="2482886" y="3553541"/>
                <a:chExt cx="295640" cy="182063"/>
              </a:xfrm>
            </xdr:grpSpPr>
            <xdr:sp macro="" textlink="">
              <xdr:nvSpPr>
                <xdr:cNvPr id="51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1" name="グループ化 849"/>
              <xdr:cNvGrpSpPr>
                <a:grpSpLocks/>
              </xdr:cNvGrpSpPr>
            </xdr:nvGrpSpPr>
            <xdr:grpSpPr bwMode="auto">
              <a:xfrm>
                <a:off x="3257549" y="2893398"/>
                <a:ext cx="331391" cy="185803"/>
                <a:chOff x="2482887" y="3553541"/>
                <a:chExt cx="301836" cy="182063"/>
              </a:xfrm>
            </xdr:grpSpPr>
            <xdr:sp macro="" textlink="">
              <xdr:nvSpPr>
                <xdr:cNvPr id="51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2" name="グループ化 853"/>
              <xdr:cNvGrpSpPr>
                <a:grpSpLocks/>
              </xdr:cNvGrpSpPr>
            </xdr:nvGrpSpPr>
            <xdr:grpSpPr bwMode="auto">
              <a:xfrm>
                <a:off x="3829049" y="2893398"/>
                <a:ext cx="331391" cy="185803"/>
                <a:chOff x="2482887" y="3553541"/>
                <a:chExt cx="301836" cy="182063"/>
              </a:xfrm>
            </xdr:grpSpPr>
            <xdr:sp macro="" textlink="">
              <xdr:nvSpPr>
                <xdr:cNvPr id="5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3" name="グループ化 4612"/>
          <xdr:cNvGrpSpPr/>
        </xdr:nvGrpSpPr>
        <xdr:grpSpPr>
          <a:xfrm>
            <a:off x="4806462" y="14852198"/>
            <a:ext cx="2239499" cy="202088"/>
            <a:chOff x="2305050" y="2893398"/>
            <a:chExt cx="2239499" cy="185803"/>
          </a:xfrm>
        </xdr:grpSpPr>
        <xdr:sp macro="" textlink="">
          <xdr:nvSpPr>
            <xdr:cNvPr id="51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5" name="グループ化 5114"/>
            <xdr:cNvGrpSpPr/>
          </xdr:nvGrpSpPr>
          <xdr:grpSpPr>
            <a:xfrm>
              <a:off x="2305050" y="2893398"/>
              <a:ext cx="2048999" cy="185803"/>
              <a:chOff x="2305050" y="2893398"/>
              <a:chExt cx="2048999" cy="185803"/>
            </a:xfrm>
          </xdr:grpSpPr>
          <xdr:sp macro="" textlink="">
            <xdr:nvSpPr>
              <xdr:cNvPr id="51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21" name="グループ化 845"/>
              <xdr:cNvGrpSpPr>
                <a:grpSpLocks/>
              </xdr:cNvGrpSpPr>
            </xdr:nvGrpSpPr>
            <xdr:grpSpPr bwMode="auto">
              <a:xfrm>
                <a:off x="2686045" y="2893398"/>
                <a:ext cx="324588" cy="185803"/>
                <a:chOff x="2482886" y="3553541"/>
                <a:chExt cx="295640" cy="182063"/>
              </a:xfrm>
            </xdr:grpSpPr>
            <xdr:sp macro="" textlink="">
              <xdr:nvSpPr>
                <xdr:cNvPr id="51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2" name="グループ化 849"/>
              <xdr:cNvGrpSpPr>
                <a:grpSpLocks/>
              </xdr:cNvGrpSpPr>
            </xdr:nvGrpSpPr>
            <xdr:grpSpPr bwMode="auto">
              <a:xfrm>
                <a:off x="3257549" y="2893398"/>
                <a:ext cx="331391" cy="185803"/>
                <a:chOff x="2482887" y="3553541"/>
                <a:chExt cx="301836" cy="182063"/>
              </a:xfrm>
            </xdr:grpSpPr>
            <xdr:sp macro="" textlink="">
              <xdr:nvSpPr>
                <xdr:cNvPr id="51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3" name="グループ化 853"/>
              <xdr:cNvGrpSpPr>
                <a:grpSpLocks/>
              </xdr:cNvGrpSpPr>
            </xdr:nvGrpSpPr>
            <xdr:grpSpPr bwMode="auto">
              <a:xfrm>
                <a:off x="3829049" y="2893398"/>
                <a:ext cx="331391" cy="185803"/>
                <a:chOff x="2482887" y="3553541"/>
                <a:chExt cx="301836" cy="182063"/>
              </a:xfrm>
            </xdr:grpSpPr>
            <xdr:sp macro="" textlink="">
              <xdr:nvSpPr>
                <xdr:cNvPr id="51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4" name="グループ化 4613"/>
          <xdr:cNvGrpSpPr/>
        </xdr:nvGrpSpPr>
        <xdr:grpSpPr>
          <a:xfrm>
            <a:off x="4806462" y="15093986"/>
            <a:ext cx="2239499" cy="202088"/>
            <a:chOff x="2305050" y="2893398"/>
            <a:chExt cx="2239499" cy="185803"/>
          </a:xfrm>
        </xdr:grpSpPr>
        <xdr:sp macro="" textlink="">
          <xdr:nvSpPr>
            <xdr:cNvPr id="5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6" name="グループ化 5095"/>
            <xdr:cNvGrpSpPr/>
          </xdr:nvGrpSpPr>
          <xdr:grpSpPr>
            <a:xfrm>
              <a:off x="2305050" y="2893398"/>
              <a:ext cx="2048999" cy="185803"/>
              <a:chOff x="2305050" y="2893398"/>
              <a:chExt cx="2048999" cy="185803"/>
            </a:xfrm>
          </xdr:grpSpPr>
          <xdr:sp macro="" textlink="">
            <xdr:nvSpPr>
              <xdr:cNvPr id="5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02" name="グループ化 845"/>
              <xdr:cNvGrpSpPr>
                <a:grpSpLocks/>
              </xdr:cNvGrpSpPr>
            </xdr:nvGrpSpPr>
            <xdr:grpSpPr bwMode="auto">
              <a:xfrm>
                <a:off x="2686045" y="2893398"/>
                <a:ext cx="324588" cy="185803"/>
                <a:chOff x="2482886" y="3553541"/>
                <a:chExt cx="295640" cy="182063"/>
              </a:xfrm>
            </xdr:grpSpPr>
            <xdr:sp macro="" textlink="">
              <xdr:nvSpPr>
                <xdr:cNvPr id="5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3" name="グループ化 849"/>
              <xdr:cNvGrpSpPr>
                <a:grpSpLocks/>
              </xdr:cNvGrpSpPr>
            </xdr:nvGrpSpPr>
            <xdr:grpSpPr bwMode="auto">
              <a:xfrm>
                <a:off x="3257549" y="2893398"/>
                <a:ext cx="331391" cy="185803"/>
                <a:chOff x="2482887" y="3553541"/>
                <a:chExt cx="301836" cy="182063"/>
              </a:xfrm>
            </xdr:grpSpPr>
            <xdr:sp macro="" textlink="">
              <xdr:nvSpPr>
                <xdr:cNvPr id="51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4" name="グループ化 853"/>
              <xdr:cNvGrpSpPr>
                <a:grpSpLocks/>
              </xdr:cNvGrpSpPr>
            </xdr:nvGrpSpPr>
            <xdr:grpSpPr bwMode="auto">
              <a:xfrm>
                <a:off x="3829049" y="2893398"/>
                <a:ext cx="331391" cy="185803"/>
                <a:chOff x="2482887" y="3553541"/>
                <a:chExt cx="301836" cy="182063"/>
              </a:xfrm>
            </xdr:grpSpPr>
            <xdr:sp macro="" textlink="">
              <xdr:nvSpPr>
                <xdr:cNvPr id="51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5" name="グループ化 4614"/>
          <xdr:cNvGrpSpPr/>
        </xdr:nvGrpSpPr>
        <xdr:grpSpPr>
          <a:xfrm>
            <a:off x="4806462" y="15335774"/>
            <a:ext cx="2239499" cy="202088"/>
            <a:chOff x="2305050" y="2893398"/>
            <a:chExt cx="2239499" cy="185803"/>
          </a:xfrm>
        </xdr:grpSpPr>
        <xdr:sp macro="" textlink="">
          <xdr:nvSpPr>
            <xdr:cNvPr id="5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7" name="グループ化 5076"/>
            <xdr:cNvGrpSpPr/>
          </xdr:nvGrpSpPr>
          <xdr:grpSpPr>
            <a:xfrm>
              <a:off x="2305050" y="2893398"/>
              <a:ext cx="2048999" cy="185803"/>
              <a:chOff x="2305050" y="2893398"/>
              <a:chExt cx="2048999" cy="185803"/>
            </a:xfrm>
          </xdr:grpSpPr>
          <xdr:sp macro="" textlink="">
            <xdr:nvSpPr>
              <xdr:cNvPr id="5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83" name="グループ化 845"/>
              <xdr:cNvGrpSpPr>
                <a:grpSpLocks/>
              </xdr:cNvGrpSpPr>
            </xdr:nvGrpSpPr>
            <xdr:grpSpPr bwMode="auto">
              <a:xfrm>
                <a:off x="2686045" y="2893398"/>
                <a:ext cx="324588" cy="185803"/>
                <a:chOff x="2482886" y="3553541"/>
                <a:chExt cx="295640" cy="182063"/>
              </a:xfrm>
            </xdr:grpSpPr>
            <xdr:sp macro="" textlink="">
              <xdr:nvSpPr>
                <xdr:cNvPr id="5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4" name="グループ化 849"/>
              <xdr:cNvGrpSpPr>
                <a:grpSpLocks/>
              </xdr:cNvGrpSpPr>
            </xdr:nvGrpSpPr>
            <xdr:grpSpPr bwMode="auto">
              <a:xfrm>
                <a:off x="3257549" y="2893398"/>
                <a:ext cx="331391" cy="185803"/>
                <a:chOff x="2482887" y="3553541"/>
                <a:chExt cx="301836" cy="182063"/>
              </a:xfrm>
            </xdr:grpSpPr>
            <xdr:sp macro="" textlink="">
              <xdr:nvSpPr>
                <xdr:cNvPr id="50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5" name="グループ化 853"/>
              <xdr:cNvGrpSpPr>
                <a:grpSpLocks/>
              </xdr:cNvGrpSpPr>
            </xdr:nvGrpSpPr>
            <xdr:grpSpPr bwMode="auto">
              <a:xfrm>
                <a:off x="3829049" y="2893398"/>
                <a:ext cx="331391" cy="185803"/>
                <a:chOff x="2482887" y="3553541"/>
                <a:chExt cx="301836" cy="182063"/>
              </a:xfrm>
            </xdr:grpSpPr>
            <xdr:sp macro="" textlink="">
              <xdr:nvSpPr>
                <xdr:cNvPr id="50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6" name="グループ化 4615"/>
          <xdr:cNvGrpSpPr/>
        </xdr:nvGrpSpPr>
        <xdr:grpSpPr>
          <a:xfrm>
            <a:off x="4806462" y="15577563"/>
            <a:ext cx="2239499" cy="202088"/>
            <a:chOff x="2305050" y="2893398"/>
            <a:chExt cx="2239499" cy="185803"/>
          </a:xfrm>
        </xdr:grpSpPr>
        <xdr:sp macro="" textlink="">
          <xdr:nvSpPr>
            <xdr:cNvPr id="5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58" name="グループ化 5057"/>
            <xdr:cNvGrpSpPr/>
          </xdr:nvGrpSpPr>
          <xdr:grpSpPr>
            <a:xfrm>
              <a:off x="2305050" y="2893398"/>
              <a:ext cx="2048999" cy="185803"/>
              <a:chOff x="2305050" y="2893398"/>
              <a:chExt cx="2048999" cy="185803"/>
            </a:xfrm>
          </xdr:grpSpPr>
          <xdr:sp macro="" textlink="">
            <xdr:nvSpPr>
              <xdr:cNvPr id="5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64" name="グループ化 845"/>
              <xdr:cNvGrpSpPr>
                <a:grpSpLocks/>
              </xdr:cNvGrpSpPr>
            </xdr:nvGrpSpPr>
            <xdr:grpSpPr bwMode="auto">
              <a:xfrm>
                <a:off x="2686045" y="2893398"/>
                <a:ext cx="324588" cy="185803"/>
                <a:chOff x="2482886" y="3553541"/>
                <a:chExt cx="295640" cy="182063"/>
              </a:xfrm>
            </xdr:grpSpPr>
            <xdr:sp macro="" textlink="">
              <xdr:nvSpPr>
                <xdr:cNvPr id="5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5" name="グループ化 849"/>
              <xdr:cNvGrpSpPr>
                <a:grpSpLocks/>
              </xdr:cNvGrpSpPr>
            </xdr:nvGrpSpPr>
            <xdr:grpSpPr bwMode="auto">
              <a:xfrm>
                <a:off x="3257549" y="2893398"/>
                <a:ext cx="331391" cy="185803"/>
                <a:chOff x="2482887" y="3553541"/>
                <a:chExt cx="301836" cy="182063"/>
              </a:xfrm>
            </xdr:grpSpPr>
            <xdr:sp macro="" textlink="">
              <xdr:nvSpPr>
                <xdr:cNvPr id="50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6" name="グループ化 853"/>
              <xdr:cNvGrpSpPr>
                <a:grpSpLocks/>
              </xdr:cNvGrpSpPr>
            </xdr:nvGrpSpPr>
            <xdr:grpSpPr bwMode="auto">
              <a:xfrm>
                <a:off x="3829049" y="2893398"/>
                <a:ext cx="331391" cy="185803"/>
                <a:chOff x="2482887" y="3553541"/>
                <a:chExt cx="301836" cy="182063"/>
              </a:xfrm>
            </xdr:grpSpPr>
            <xdr:sp macro="" textlink="">
              <xdr:nvSpPr>
                <xdr:cNvPr id="50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7" name="グループ化 4616"/>
          <xdr:cNvGrpSpPr/>
        </xdr:nvGrpSpPr>
        <xdr:grpSpPr>
          <a:xfrm>
            <a:off x="4806462" y="15826154"/>
            <a:ext cx="2239499" cy="202088"/>
            <a:chOff x="2305050" y="2893398"/>
            <a:chExt cx="2239499" cy="185803"/>
          </a:xfrm>
        </xdr:grpSpPr>
        <xdr:sp macro="" textlink="">
          <xdr:nvSpPr>
            <xdr:cNvPr id="5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39" name="グループ化 5038"/>
            <xdr:cNvGrpSpPr/>
          </xdr:nvGrpSpPr>
          <xdr:grpSpPr>
            <a:xfrm>
              <a:off x="2305050" y="2893398"/>
              <a:ext cx="2048999" cy="185803"/>
              <a:chOff x="2305050" y="2893398"/>
              <a:chExt cx="2048999" cy="185803"/>
            </a:xfrm>
          </xdr:grpSpPr>
          <xdr:sp macro="" textlink="">
            <xdr:nvSpPr>
              <xdr:cNvPr id="5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45" name="グループ化 845"/>
              <xdr:cNvGrpSpPr>
                <a:grpSpLocks/>
              </xdr:cNvGrpSpPr>
            </xdr:nvGrpSpPr>
            <xdr:grpSpPr bwMode="auto">
              <a:xfrm>
                <a:off x="2686045" y="2893398"/>
                <a:ext cx="324588" cy="185803"/>
                <a:chOff x="2482886" y="3553541"/>
                <a:chExt cx="295640" cy="182063"/>
              </a:xfrm>
            </xdr:grpSpPr>
            <xdr:sp macro="" textlink="">
              <xdr:nvSpPr>
                <xdr:cNvPr id="5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6" name="グループ化 849"/>
              <xdr:cNvGrpSpPr>
                <a:grpSpLocks/>
              </xdr:cNvGrpSpPr>
            </xdr:nvGrpSpPr>
            <xdr:grpSpPr bwMode="auto">
              <a:xfrm>
                <a:off x="3257549" y="2893398"/>
                <a:ext cx="331391" cy="185803"/>
                <a:chOff x="2482887" y="3553541"/>
                <a:chExt cx="301836" cy="182063"/>
              </a:xfrm>
            </xdr:grpSpPr>
            <xdr:sp macro="" textlink="">
              <xdr:nvSpPr>
                <xdr:cNvPr id="50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7" name="グループ化 853"/>
              <xdr:cNvGrpSpPr>
                <a:grpSpLocks/>
              </xdr:cNvGrpSpPr>
            </xdr:nvGrpSpPr>
            <xdr:grpSpPr bwMode="auto">
              <a:xfrm>
                <a:off x="3829049" y="2893398"/>
                <a:ext cx="331391" cy="185803"/>
                <a:chOff x="2482887" y="3553541"/>
                <a:chExt cx="301836" cy="182063"/>
              </a:xfrm>
            </xdr:grpSpPr>
            <xdr:sp macro="" textlink="">
              <xdr:nvSpPr>
                <xdr:cNvPr id="50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8" name="グループ化 4617"/>
          <xdr:cNvGrpSpPr/>
        </xdr:nvGrpSpPr>
        <xdr:grpSpPr>
          <a:xfrm>
            <a:off x="4806462" y="16061140"/>
            <a:ext cx="2239499" cy="202088"/>
            <a:chOff x="2305050" y="2893398"/>
            <a:chExt cx="2239499" cy="185803"/>
          </a:xfrm>
        </xdr:grpSpPr>
        <xdr:sp macro="" textlink="">
          <xdr:nvSpPr>
            <xdr:cNvPr id="5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0" name="グループ化 5019"/>
            <xdr:cNvGrpSpPr/>
          </xdr:nvGrpSpPr>
          <xdr:grpSpPr>
            <a:xfrm>
              <a:off x="2305050" y="2893398"/>
              <a:ext cx="2048999" cy="185803"/>
              <a:chOff x="2305050" y="2893398"/>
              <a:chExt cx="2048999" cy="185803"/>
            </a:xfrm>
          </xdr:grpSpPr>
          <xdr:sp macro="" textlink="">
            <xdr:nvSpPr>
              <xdr:cNvPr id="5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6" name="グループ化 845"/>
              <xdr:cNvGrpSpPr>
                <a:grpSpLocks/>
              </xdr:cNvGrpSpPr>
            </xdr:nvGrpSpPr>
            <xdr:grpSpPr bwMode="auto">
              <a:xfrm>
                <a:off x="2686045" y="2893398"/>
                <a:ext cx="324588" cy="185803"/>
                <a:chOff x="2482886" y="3553541"/>
                <a:chExt cx="295640" cy="182063"/>
              </a:xfrm>
            </xdr:grpSpPr>
            <xdr:sp macro="" textlink="">
              <xdr:nvSpPr>
                <xdr:cNvPr id="5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7" name="グループ化 849"/>
              <xdr:cNvGrpSpPr>
                <a:grpSpLocks/>
              </xdr:cNvGrpSpPr>
            </xdr:nvGrpSpPr>
            <xdr:grpSpPr bwMode="auto">
              <a:xfrm>
                <a:off x="3257549" y="2893398"/>
                <a:ext cx="331391" cy="185803"/>
                <a:chOff x="2482887" y="3553541"/>
                <a:chExt cx="301836" cy="182063"/>
              </a:xfrm>
            </xdr:grpSpPr>
            <xdr:sp macro="" textlink="">
              <xdr:nvSpPr>
                <xdr:cNvPr id="5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8" name="グループ化 853"/>
              <xdr:cNvGrpSpPr>
                <a:grpSpLocks/>
              </xdr:cNvGrpSpPr>
            </xdr:nvGrpSpPr>
            <xdr:grpSpPr bwMode="auto">
              <a:xfrm>
                <a:off x="3829049" y="2893398"/>
                <a:ext cx="331391" cy="185803"/>
                <a:chOff x="2482887" y="3553541"/>
                <a:chExt cx="301836" cy="182063"/>
              </a:xfrm>
            </xdr:grpSpPr>
            <xdr:sp macro="" textlink="">
              <xdr:nvSpPr>
                <xdr:cNvPr id="5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9" name="グループ化 4618"/>
          <xdr:cNvGrpSpPr/>
        </xdr:nvGrpSpPr>
        <xdr:grpSpPr>
          <a:xfrm>
            <a:off x="4806462" y="16302928"/>
            <a:ext cx="2239499" cy="202088"/>
            <a:chOff x="2305050" y="2893398"/>
            <a:chExt cx="2239499" cy="185803"/>
          </a:xfrm>
        </xdr:grpSpPr>
        <xdr:sp macro="" textlink="">
          <xdr:nvSpPr>
            <xdr:cNvPr id="50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1" name="グループ化 5000"/>
            <xdr:cNvGrpSpPr/>
          </xdr:nvGrpSpPr>
          <xdr:grpSpPr>
            <a:xfrm>
              <a:off x="2305050" y="2893398"/>
              <a:ext cx="2048999" cy="185803"/>
              <a:chOff x="2305050" y="2893398"/>
              <a:chExt cx="2048999" cy="185803"/>
            </a:xfrm>
          </xdr:grpSpPr>
          <xdr:sp macro="" textlink="">
            <xdr:nvSpPr>
              <xdr:cNvPr id="50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7" name="グループ化 845"/>
              <xdr:cNvGrpSpPr>
                <a:grpSpLocks/>
              </xdr:cNvGrpSpPr>
            </xdr:nvGrpSpPr>
            <xdr:grpSpPr bwMode="auto">
              <a:xfrm>
                <a:off x="2686045" y="2893398"/>
                <a:ext cx="324588" cy="185803"/>
                <a:chOff x="2482886" y="3553541"/>
                <a:chExt cx="295640" cy="182063"/>
              </a:xfrm>
            </xdr:grpSpPr>
            <xdr:sp macro="" textlink="">
              <xdr:nvSpPr>
                <xdr:cNvPr id="50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8" name="グループ化 849"/>
              <xdr:cNvGrpSpPr>
                <a:grpSpLocks/>
              </xdr:cNvGrpSpPr>
            </xdr:nvGrpSpPr>
            <xdr:grpSpPr bwMode="auto">
              <a:xfrm>
                <a:off x="3257549" y="2893398"/>
                <a:ext cx="331391" cy="185803"/>
                <a:chOff x="2482887" y="3553541"/>
                <a:chExt cx="301836" cy="182063"/>
              </a:xfrm>
            </xdr:grpSpPr>
            <xdr:sp macro="" textlink="">
              <xdr:nvSpPr>
                <xdr:cNvPr id="50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9" name="グループ化 853"/>
              <xdr:cNvGrpSpPr>
                <a:grpSpLocks/>
              </xdr:cNvGrpSpPr>
            </xdr:nvGrpSpPr>
            <xdr:grpSpPr bwMode="auto">
              <a:xfrm>
                <a:off x="3829049" y="2893398"/>
                <a:ext cx="331391" cy="185803"/>
                <a:chOff x="2482887" y="3553541"/>
                <a:chExt cx="301836" cy="182063"/>
              </a:xfrm>
            </xdr:grpSpPr>
            <xdr:sp macro="" textlink="">
              <xdr:nvSpPr>
                <xdr:cNvPr id="50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0" name="グループ化 4619"/>
          <xdr:cNvGrpSpPr/>
        </xdr:nvGrpSpPr>
        <xdr:grpSpPr>
          <a:xfrm>
            <a:off x="4806462" y="16544717"/>
            <a:ext cx="2239499" cy="202088"/>
            <a:chOff x="2305050" y="2893398"/>
            <a:chExt cx="2239499" cy="185803"/>
          </a:xfrm>
        </xdr:grpSpPr>
        <xdr:sp macro="" textlink="">
          <xdr:nvSpPr>
            <xdr:cNvPr id="4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2" name="グループ化 4981"/>
            <xdr:cNvGrpSpPr/>
          </xdr:nvGrpSpPr>
          <xdr:grpSpPr>
            <a:xfrm>
              <a:off x="2305050" y="2893398"/>
              <a:ext cx="2048999" cy="185803"/>
              <a:chOff x="2305050" y="2893398"/>
              <a:chExt cx="2048999" cy="185803"/>
            </a:xfrm>
          </xdr:grpSpPr>
          <xdr:sp macro="" textlink="">
            <xdr:nvSpPr>
              <xdr:cNvPr id="4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8" name="グループ化 845"/>
              <xdr:cNvGrpSpPr>
                <a:grpSpLocks/>
              </xdr:cNvGrpSpPr>
            </xdr:nvGrpSpPr>
            <xdr:grpSpPr bwMode="auto">
              <a:xfrm>
                <a:off x="2686045" y="2893398"/>
                <a:ext cx="324588" cy="185803"/>
                <a:chOff x="2482886" y="3553541"/>
                <a:chExt cx="295640" cy="182063"/>
              </a:xfrm>
            </xdr:grpSpPr>
            <xdr:sp macro="" textlink="">
              <xdr:nvSpPr>
                <xdr:cNvPr id="4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9" name="グループ化 849"/>
              <xdr:cNvGrpSpPr>
                <a:grpSpLocks/>
              </xdr:cNvGrpSpPr>
            </xdr:nvGrpSpPr>
            <xdr:grpSpPr bwMode="auto">
              <a:xfrm>
                <a:off x="3257549" y="2893398"/>
                <a:ext cx="331391" cy="185803"/>
                <a:chOff x="2482887" y="3553541"/>
                <a:chExt cx="301836" cy="182063"/>
              </a:xfrm>
            </xdr:grpSpPr>
            <xdr:sp macro="" textlink="">
              <xdr:nvSpPr>
                <xdr:cNvPr id="49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90" name="グループ化 853"/>
              <xdr:cNvGrpSpPr>
                <a:grpSpLocks/>
              </xdr:cNvGrpSpPr>
            </xdr:nvGrpSpPr>
            <xdr:grpSpPr bwMode="auto">
              <a:xfrm>
                <a:off x="3829049" y="2893398"/>
                <a:ext cx="331391" cy="185803"/>
                <a:chOff x="2482887" y="3553541"/>
                <a:chExt cx="301836" cy="182063"/>
              </a:xfrm>
            </xdr:grpSpPr>
            <xdr:sp macro="" textlink="">
              <xdr:nvSpPr>
                <xdr:cNvPr id="49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1" name="グループ化 4620"/>
          <xdr:cNvGrpSpPr/>
        </xdr:nvGrpSpPr>
        <xdr:grpSpPr>
          <a:xfrm>
            <a:off x="4806462" y="16786505"/>
            <a:ext cx="2239499" cy="202088"/>
            <a:chOff x="2305050" y="2893398"/>
            <a:chExt cx="2239499" cy="185803"/>
          </a:xfrm>
        </xdr:grpSpPr>
        <xdr:sp macro="" textlink="">
          <xdr:nvSpPr>
            <xdr:cNvPr id="4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3" name="グループ化 4962"/>
            <xdr:cNvGrpSpPr/>
          </xdr:nvGrpSpPr>
          <xdr:grpSpPr>
            <a:xfrm>
              <a:off x="2305050" y="2893398"/>
              <a:ext cx="2048999" cy="185803"/>
              <a:chOff x="2305050" y="2893398"/>
              <a:chExt cx="2048999" cy="185803"/>
            </a:xfrm>
          </xdr:grpSpPr>
          <xdr:sp macro="" textlink="">
            <xdr:nvSpPr>
              <xdr:cNvPr id="4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9" name="グループ化 845"/>
              <xdr:cNvGrpSpPr>
                <a:grpSpLocks/>
              </xdr:cNvGrpSpPr>
            </xdr:nvGrpSpPr>
            <xdr:grpSpPr bwMode="auto">
              <a:xfrm>
                <a:off x="2686045" y="2893398"/>
                <a:ext cx="324588" cy="185803"/>
                <a:chOff x="2482886" y="3553541"/>
                <a:chExt cx="295640" cy="182063"/>
              </a:xfrm>
            </xdr:grpSpPr>
            <xdr:sp macro="" textlink="">
              <xdr:nvSpPr>
                <xdr:cNvPr id="4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0" name="グループ化 849"/>
              <xdr:cNvGrpSpPr>
                <a:grpSpLocks/>
              </xdr:cNvGrpSpPr>
            </xdr:nvGrpSpPr>
            <xdr:grpSpPr bwMode="auto">
              <a:xfrm>
                <a:off x="3257549" y="2893398"/>
                <a:ext cx="331391" cy="185803"/>
                <a:chOff x="2482887" y="3553541"/>
                <a:chExt cx="301836" cy="182063"/>
              </a:xfrm>
            </xdr:grpSpPr>
            <xdr:sp macro="" textlink="">
              <xdr:nvSpPr>
                <xdr:cNvPr id="49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1" name="グループ化 853"/>
              <xdr:cNvGrpSpPr>
                <a:grpSpLocks/>
              </xdr:cNvGrpSpPr>
            </xdr:nvGrpSpPr>
            <xdr:grpSpPr bwMode="auto">
              <a:xfrm>
                <a:off x="3829049" y="2893398"/>
                <a:ext cx="331391" cy="185803"/>
                <a:chOff x="2482887" y="3553541"/>
                <a:chExt cx="301836" cy="182063"/>
              </a:xfrm>
            </xdr:grpSpPr>
            <xdr:sp macro="" textlink="">
              <xdr:nvSpPr>
                <xdr:cNvPr id="49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2" name="グループ化 4621"/>
          <xdr:cNvGrpSpPr/>
        </xdr:nvGrpSpPr>
        <xdr:grpSpPr>
          <a:xfrm>
            <a:off x="4806462" y="17028294"/>
            <a:ext cx="2239499" cy="202088"/>
            <a:chOff x="2305050" y="2893398"/>
            <a:chExt cx="2239499" cy="185803"/>
          </a:xfrm>
        </xdr:grpSpPr>
        <xdr:sp macro="" textlink="">
          <xdr:nvSpPr>
            <xdr:cNvPr id="4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4" name="グループ化 4943"/>
            <xdr:cNvGrpSpPr/>
          </xdr:nvGrpSpPr>
          <xdr:grpSpPr>
            <a:xfrm>
              <a:off x="2305050" y="2893398"/>
              <a:ext cx="2048999" cy="185803"/>
              <a:chOff x="2305050" y="2893398"/>
              <a:chExt cx="2048999" cy="185803"/>
            </a:xfrm>
          </xdr:grpSpPr>
          <xdr:sp macro="" textlink="">
            <xdr:nvSpPr>
              <xdr:cNvPr id="4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0" name="グループ化 845"/>
              <xdr:cNvGrpSpPr>
                <a:grpSpLocks/>
              </xdr:cNvGrpSpPr>
            </xdr:nvGrpSpPr>
            <xdr:grpSpPr bwMode="auto">
              <a:xfrm>
                <a:off x="2686045" y="2893398"/>
                <a:ext cx="324588" cy="185803"/>
                <a:chOff x="2482886" y="3553541"/>
                <a:chExt cx="295640" cy="182063"/>
              </a:xfrm>
            </xdr:grpSpPr>
            <xdr:sp macro="" textlink="">
              <xdr:nvSpPr>
                <xdr:cNvPr id="4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1" name="グループ化 849"/>
              <xdr:cNvGrpSpPr>
                <a:grpSpLocks/>
              </xdr:cNvGrpSpPr>
            </xdr:nvGrpSpPr>
            <xdr:grpSpPr bwMode="auto">
              <a:xfrm>
                <a:off x="3257549" y="2893398"/>
                <a:ext cx="331391" cy="185803"/>
                <a:chOff x="2482887" y="3553541"/>
                <a:chExt cx="301836" cy="182063"/>
              </a:xfrm>
            </xdr:grpSpPr>
            <xdr:sp macro="" textlink="">
              <xdr:nvSpPr>
                <xdr:cNvPr id="49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2" name="グループ化 853"/>
              <xdr:cNvGrpSpPr>
                <a:grpSpLocks/>
              </xdr:cNvGrpSpPr>
            </xdr:nvGrpSpPr>
            <xdr:grpSpPr bwMode="auto">
              <a:xfrm>
                <a:off x="3829049" y="2893398"/>
                <a:ext cx="331391" cy="185803"/>
                <a:chOff x="2482887" y="3553541"/>
                <a:chExt cx="301836" cy="182063"/>
              </a:xfrm>
            </xdr:grpSpPr>
            <xdr:sp macro="" textlink="">
              <xdr:nvSpPr>
                <xdr:cNvPr id="49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3" name="グループ化 4622"/>
          <xdr:cNvGrpSpPr/>
        </xdr:nvGrpSpPr>
        <xdr:grpSpPr>
          <a:xfrm>
            <a:off x="4806462" y="17270082"/>
            <a:ext cx="2239499" cy="202088"/>
            <a:chOff x="2305050" y="2893398"/>
            <a:chExt cx="2239499" cy="185803"/>
          </a:xfrm>
        </xdr:grpSpPr>
        <xdr:sp macro="" textlink="">
          <xdr:nvSpPr>
            <xdr:cNvPr id="4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5" name="グループ化 4924"/>
            <xdr:cNvGrpSpPr/>
          </xdr:nvGrpSpPr>
          <xdr:grpSpPr>
            <a:xfrm>
              <a:off x="2305050" y="2893398"/>
              <a:ext cx="2048999" cy="185803"/>
              <a:chOff x="2305050" y="2893398"/>
              <a:chExt cx="2048999" cy="185803"/>
            </a:xfrm>
          </xdr:grpSpPr>
          <xdr:sp macro="" textlink="">
            <xdr:nvSpPr>
              <xdr:cNvPr id="4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1" name="グループ化 845"/>
              <xdr:cNvGrpSpPr>
                <a:grpSpLocks/>
              </xdr:cNvGrpSpPr>
            </xdr:nvGrpSpPr>
            <xdr:grpSpPr bwMode="auto">
              <a:xfrm>
                <a:off x="2686045" y="2893398"/>
                <a:ext cx="324588" cy="185803"/>
                <a:chOff x="2482886" y="3553541"/>
                <a:chExt cx="295640" cy="182063"/>
              </a:xfrm>
            </xdr:grpSpPr>
            <xdr:sp macro="" textlink="">
              <xdr:nvSpPr>
                <xdr:cNvPr id="4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2" name="グループ化 849"/>
              <xdr:cNvGrpSpPr>
                <a:grpSpLocks/>
              </xdr:cNvGrpSpPr>
            </xdr:nvGrpSpPr>
            <xdr:grpSpPr bwMode="auto">
              <a:xfrm>
                <a:off x="3257549" y="2893398"/>
                <a:ext cx="331391" cy="185803"/>
                <a:chOff x="2482887" y="3553541"/>
                <a:chExt cx="301836" cy="182063"/>
              </a:xfrm>
            </xdr:grpSpPr>
            <xdr:sp macro="" textlink="">
              <xdr:nvSpPr>
                <xdr:cNvPr id="49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3" name="グループ化 853"/>
              <xdr:cNvGrpSpPr>
                <a:grpSpLocks/>
              </xdr:cNvGrpSpPr>
            </xdr:nvGrpSpPr>
            <xdr:grpSpPr bwMode="auto">
              <a:xfrm>
                <a:off x="3829049" y="2893398"/>
                <a:ext cx="331391" cy="185803"/>
                <a:chOff x="2482887" y="3553541"/>
                <a:chExt cx="301836" cy="182063"/>
              </a:xfrm>
            </xdr:grpSpPr>
            <xdr:sp macro="" textlink="">
              <xdr:nvSpPr>
                <xdr:cNvPr id="49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4" name="グループ化 4623"/>
          <xdr:cNvGrpSpPr/>
        </xdr:nvGrpSpPr>
        <xdr:grpSpPr>
          <a:xfrm>
            <a:off x="4806462" y="17511871"/>
            <a:ext cx="2239499" cy="202088"/>
            <a:chOff x="2305050" y="2893398"/>
            <a:chExt cx="2239499" cy="185803"/>
          </a:xfrm>
        </xdr:grpSpPr>
        <xdr:sp macro="" textlink="">
          <xdr:nvSpPr>
            <xdr:cNvPr id="4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06" name="グループ化 4905"/>
            <xdr:cNvGrpSpPr/>
          </xdr:nvGrpSpPr>
          <xdr:grpSpPr>
            <a:xfrm>
              <a:off x="2305050" y="2893398"/>
              <a:ext cx="2048999" cy="185803"/>
              <a:chOff x="2305050" y="2893398"/>
              <a:chExt cx="2048999" cy="185803"/>
            </a:xfrm>
          </xdr:grpSpPr>
          <xdr:sp macro="" textlink="">
            <xdr:nvSpPr>
              <xdr:cNvPr id="4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2" name="グループ化 845"/>
              <xdr:cNvGrpSpPr>
                <a:grpSpLocks/>
              </xdr:cNvGrpSpPr>
            </xdr:nvGrpSpPr>
            <xdr:grpSpPr bwMode="auto">
              <a:xfrm>
                <a:off x="2686045" y="2893398"/>
                <a:ext cx="324588" cy="185803"/>
                <a:chOff x="2482886" y="3553541"/>
                <a:chExt cx="295640" cy="182063"/>
              </a:xfrm>
            </xdr:grpSpPr>
            <xdr:sp macro="" textlink="">
              <xdr:nvSpPr>
                <xdr:cNvPr id="4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3" name="グループ化 849"/>
              <xdr:cNvGrpSpPr>
                <a:grpSpLocks/>
              </xdr:cNvGrpSpPr>
            </xdr:nvGrpSpPr>
            <xdr:grpSpPr bwMode="auto">
              <a:xfrm>
                <a:off x="3257549" y="2893398"/>
                <a:ext cx="331391" cy="185803"/>
                <a:chOff x="2482887" y="3553541"/>
                <a:chExt cx="301836" cy="182063"/>
              </a:xfrm>
            </xdr:grpSpPr>
            <xdr:sp macro="" textlink="">
              <xdr:nvSpPr>
                <xdr:cNvPr id="49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4" name="グループ化 853"/>
              <xdr:cNvGrpSpPr>
                <a:grpSpLocks/>
              </xdr:cNvGrpSpPr>
            </xdr:nvGrpSpPr>
            <xdr:grpSpPr bwMode="auto">
              <a:xfrm>
                <a:off x="3829049" y="2893398"/>
                <a:ext cx="331391" cy="185803"/>
                <a:chOff x="2482887" y="3553541"/>
                <a:chExt cx="301836" cy="182063"/>
              </a:xfrm>
            </xdr:grpSpPr>
            <xdr:sp macro="" textlink="">
              <xdr:nvSpPr>
                <xdr:cNvPr id="49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5" name="グループ化 4624"/>
          <xdr:cNvGrpSpPr/>
        </xdr:nvGrpSpPr>
        <xdr:grpSpPr>
          <a:xfrm>
            <a:off x="4806462" y="17753659"/>
            <a:ext cx="2239499" cy="202088"/>
            <a:chOff x="2305050" y="2893398"/>
            <a:chExt cx="2239499" cy="185803"/>
          </a:xfrm>
        </xdr:grpSpPr>
        <xdr:sp macro="" textlink="">
          <xdr:nvSpPr>
            <xdr:cNvPr id="4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87" name="グループ化 4886"/>
            <xdr:cNvGrpSpPr/>
          </xdr:nvGrpSpPr>
          <xdr:grpSpPr>
            <a:xfrm>
              <a:off x="2305050" y="2893398"/>
              <a:ext cx="2048999" cy="185803"/>
              <a:chOff x="2305050" y="2893398"/>
              <a:chExt cx="2048999" cy="185803"/>
            </a:xfrm>
          </xdr:grpSpPr>
          <xdr:sp macro="" textlink="">
            <xdr:nvSpPr>
              <xdr:cNvPr id="4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3" name="グループ化 845"/>
              <xdr:cNvGrpSpPr>
                <a:grpSpLocks/>
              </xdr:cNvGrpSpPr>
            </xdr:nvGrpSpPr>
            <xdr:grpSpPr bwMode="auto">
              <a:xfrm>
                <a:off x="2686045" y="2893398"/>
                <a:ext cx="324588" cy="185803"/>
                <a:chOff x="2482886" y="3553541"/>
                <a:chExt cx="295640" cy="182063"/>
              </a:xfrm>
            </xdr:grpSpPr>
            <xdr:sp macro="" textlink="">
              <xdr:nvSpPr>
                <xdr:cNvPr id="4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4" name="グループ化 849"/>
              <xdr:cNvGrpSpPr>
                <a:grpSpLocks/>
              </xdr:cNvGrpSpPr>
            </xdr:nvGrpSpPr>
            <xdr:grpSpPr bwMode="auto">
              <a:xfrm>
                <a:off x="3257549" y="2893398"/>
                <a:ext cx="331391" cy="185803"/>
                <a:chOff x="2482887" y="3553541"/>
                <a:chExt cx="301836" cy="182063"/>
              </a:xfrm>
            </xdr:grpSpPr>
            <xdr:sp macro="" textlink="">
              <xdr:nvSpPr>
                <xdr:cNvPr id="48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5" name="グループ化 853"/>
              <xdr:cNvGrpSpPr>
                <a:grpSpLocks/>
              </xdr:cNvGrpSpPr>
            </xdr:nvGrpSpPr>
            <xdr:grpSpPr bwMode="auto">
              <a:xfrm>
                <a:off x="3829049" y="2893398"/>
                <a:ext cx="331391" cy="185803"/>
                <a:chOff x="2482887" y="3553541"/>
                <a:chExt cx="301836" cy="182063"/>
              </a:xfrm>
            </xdr:grpSpPr>
            <xdr:sp macro="" textlink="">
              <xdr:nvSpPr>
                <xdr:cNvPr id="48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6" name="グループ化 4625"/>
          <xdr:cNvGrpSpPr/>
        </xdr:nvGrpSpPr>
        <xdr:grpSpPr>
          <a:xfrm>
            <a:off x="4806462" y="17995448"/>
            <a:ext cx="2239499" cy="202088"/>
            <a:chOff x="2305050" y="2893398"/>
            <a:chExt cx="2239499" cy="185803"/>
          </a:xfrm>
        </xdr:grpSpPr>
        <xdr:sp macro="" textlink="">
          <xdr:nvSpPr>
            <xdr:cNvPr id="48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68" name="グループ化 4867"/>
            <xdr:cNvGrpSpPr/>
          </xdr:nvGrpSpPr>
          <xdr:grpSpPr>
            <a:xfrm>
              <a:off x="2305050" y="2893398"/>
              <a:ext cx="2048999" cy="185803"/>
              <a:chOff x="2305050" y="2893398"/>
              <a:chExt cx="2048999" cy="185803"/>
            </a:xfrm>
          </xdr:grpSpPr>
          <xdr:sp macro="" textlink="">
            <xdr:nvSpPr>
              <xdr:cNvPr id="48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4" name="グループ化 845"/>
              <xdr:cNvGrpSpPr>
                <a:grpSpLocks/>
              </xdr:cNvGrpSpPr>
            </xdr:nvGrpSpPr>
            <xdr:grpSpPr bwMode="auto">
              <a:xfrm>
                <a:off x="2686045" y="2893398"/>
                <a:ext cx="324588" cy="185803"/>
                <a:chOff x="2482886" y="3553541"/>
                <a:chExt cx="295640" cy="182063"/>
              </a:xfrm>
            </xdr:grpSpPr>
            <xdr:sp macro="" textlink="">
              <xdr:nvSpPr>
                <xdr:cNvPr id="48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5" name="グループ化 849"/>
              <xdr:cNvGrpSpPr>
                <a:grpSpLocks/>
              </xdr:cNvGrpSpPr>
            </xdr:nvGrpSpPr>
            <xdr:grpSpPr bwMode="auto">
              <a:xfrm>
                <a:off x="3257549" y="2893398"/>
                <a:ext cx="331391" cy="185803"/>
                <a:chOff x="2482887" y="3553541"/>
                <a:chExt cx="301836" cy="182063"/>
              </a:xfrm>
            </xdr:grpSpPr>
            <xdr:sp macro="" textlink="">
              <xdr:nvSpPr>
                <xdr:cNvPr id="4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6" name="グループ化 853"/>
              <xdr:cNvGrpSpPr>
                <a:grpSpLocks/>
              </xdr:cNvGrpSpPr>
            </xdr:nvGrpSpPr>
            <xdr:grpSpPr bwMode="auto">
              <a:xfrm>
                <a:off x="3829049" y="2893398"/>
                <a:ext cx="331391" cy="185803"/>
                <a:chOff x="2482887" y="3553541"/>
                <a:chExt cx="301836" cy="182063"/>
              </a:xfrm>
            </xdr:grpSpPr>
            <xdr:sp macro="" textlink="">
              <xdr:nvSpPr>
                <xdr:cNvPr id="48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7" name="グループ化 4626"/>
          <xdr:cNvGrpSpPr/>
        </xdr:nvGrpSpPr>
        <xdr:grpSpPr>
          <a:xfrm>
            <a:off x="4806462" y="18237236"/>
            <a:ext cx="2239499" cy="202088"/>
            <a:chOff x="2305050" y="2893398"/>
            <a:chExt cx="2239499" cy="185803"/>
          </a:xfrm>
        </xdr:grpSpPr>
        <xdr:sp macro="" textlink="">
          <xdr:nvSpPr>
            <xdr:cNvPr id="48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9" name="グループ化 4848"/>
            <xdr:cNvGrpSpPr/>
          </xdr:nvGrpSpPr>
          <xdr:grpSpPr>
            <a:xfrm>
              <a:off x="2305050" y="2893398"/>
              <a:ext cx="2048999" cy="185803"/>
              <a:chOff x="2305050" y="2893398"/>
              <a:chExt cx="2048999" cy="185803"/>
            </a:xfrm>
          </xdr:grpSpPr>
          <xdr:sp macro="" textlink="">
            <xdr:nvSpPr>
              <xdr:cNvPr id="48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5" name="グループ化 845"/>
              <xdr:cNvGrpSpPr>
                <a:grpSpLocks/>
              </xdr:cNvGrpSpPr>
            </xdr:nvGrpSpPr>
            <xdr:grpSpPr bwMode="auto">
              <a:xfrm>
                <a:off x="2686045" y="2893398"/>
                <a:ext cx="324588" cy="185803"/>
                <a:chOff x="2482886" y="3553541"/>
                <a:chExt cx="295640" cy="182063"/>
              </a:xfrm>
            </xdr:grpSpPr>
            <xdr:sp macro="" textlink="">
              <xdr:nvSpPr>
                <xdr:cNvPr id="48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6" name="グループ化 849"/>
              <xdr:cNvGrpSpPr>
                <a:grpSpLocks/>
              </xdr:cNvGrpSpPr>
            </xdr:nvGrpSpPr>
            <xdr:grpSpPr bwMode="auto">
              <a:xfrm>
                <a:off x="3257549" y="2893398"/>
                <a:ext cx="331391" cy="185803"/>
                <a:chOff x="2482887" y="3553541"/>
                <a:chExt cx="301836" cy="182063"/>
              </a:xfrm>
            </xdr:grpSpPr>
            <xdr:sp macro="" textlink="">
              <xdr:nvSpPr>
                <xdr:cNvPr id="48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7" name="グループ化 853"/>
              <xdr:cNvGrpSpPr>
                <a:grpSpLocks/>
              </xdr:cNvGrpSpPr>
            </xdr:nvGrpSpPr>
            <xdr:grpSpPr bwMode="auto">
              <a:xfrm>
                <a:off x="3829049" y="2893398"/>
                <a:ext cx="331391" cy="185803"/>
                <a:chOff x="2482887" y="3553541"/>
                <a:chExt cx="301836" cy="182063"/>
              </a:xfrm>
            </xdr:grpSpPr>
            <xdr:sp macro="" textlink="">
              <xdr:nvSpPr>
                <xdr:cNvPr id="48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8" name="グループ化 4627"/>
          <xdr:cNvGrpSpPr/>
        </xdr:nvGrpSpPr>
        <xdr:grpSpPr>
          <a:xfrm>
            <a:off x="4806462" y="18479024"/>
            <a:ext cx="2239499" cy="202088"/>
            <a:chOff x="2305050" y="2893398"/>
            <a:chExt cx="2239499" cy="185803"/>
          </a:xfrm>
        </xdr:grpSpPr>
        <xdr:sp macro="" textlink="">
          <xdr:nvSpPr>
            <xdr:cNvPr id="48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0" name="グループ化 4829"/>
            <xdr:cNvGrpSpPr/>
          </xdr:nvGrpSpPr>
          <xdr:grpSpPr>
            <a:xfrm>
              <a:off x="2305050" y="2893398"/>
              <a:ext cx="2048999" cy="185803"/>
              <a:chOff x="2305050" y="2893398"/>
              <a:chExt cx="2048999" cy="185803"/>
            </a:xfrm>
          </xdr:grpSpPr>
          <xdr:sp macro="" textlink="">
            <xdr:nvSpPr>
              <xdr:cNvPr id="48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6" name="グループ化 845"/>
              <xdr:cNvGrpSpPr>
                <a:grpSpLocks/>
              </xdr:cNvGrpSpPr>
            </xdr:nvGrpSpPr>
            <xdr:grpSpPr bwMode="auto">
              <a:xfrm>
                <a:off x="2686045" y="2893398"/>
                <a:ext cx="324588" cy="185803"/>
                <a:chOff x="2482886" y="3553541"/>
                <a:chExt cx="295640" cy="182063"/>
              </a:xfrm>
            </xdr:grpSpPr>
            <xdr:sp macro="" textlink="">
              <xdr:nvSpPr>
                <xdr:cNvPr id="48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7" name="グループ化 849"/>
              <xdr:cNvGrpSpPr>
                <a:grpSpLocks/>
              </xdr:cNvGrpSpPr>
            </xdr:nvGrpSpPr>
            <xdr:grpSpPr bwMode="auto">
              <a:xfrm>
                <a:off x="3257549" y="2893398"/>
                <a:ext cx="331391" cy="185803"/>
                <a:chOff x="2482887" y="3553541"/>
                <a:chExt cx="301836" cy="182063"/>
              </a:xfrm>
            </xdr:grpSpPr>
            <xdr:sp macro="" textlink="">
              <xdr:nvSpPr>
                <xdr:cNvPr id="48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8" name="グループ化 853"/>
              <xdr:cNvGrpSpPr>
                <a:grpSpLocks/>
              </xdr:cNvGrpSpPr>
            </xdr:nvGrpSpPr>
            <xdr:grpSpPr bwMode="auto">
              <a:xfrm>
                <a:off x="3829049" y="2893398"/>
                <a:ext cx="331391" cy="185803"/>
                <a:chOff x="2482887" y="3553541"/>
                <a:chExt cx="301836" cy="182063"/>
              </a:xfrm>
            </xdr:grpSpPr>
            <xdr:sp macro="" textlink="">
              <xdr:nvSpPr>
                <xdr:cNvPr id="48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9" name="グループ化 4628"/>
          <xdr:cNvGrpSpPr/>
        </xdr:nvGrpSpPr>
        <xdr:grpSpPr>
          <a:xfrm>
            <a:off x="4806462" y="18720813"/>
            <a:ext cx="2239499" cy="202088"/>
            <a:chOff x="2305050" y="2893398"/>
            <a:chExt cx="2239499" cy="185803"/>
          </a:xfrm>
        </xdr:grpSpPr>
        <xdr:sp macro="" textlink="">
          <xdr:nvSpPr>
            <xdr:cNvPr id="4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1" name="グループ化 4810"/>
            <xdr:cNvGrpSpPr/>
          </xdr:nvGrpSpPr>
          <xdr:grpSpPr>
            <a:xfrm>
              <a:off x="2305050" y="2893398"/>
              <a:ext cx="2048999" cy="185803"/>
              <a:chOff x="2305050" y="2893398"/>
              <a:chExt cx="2048999" cy="185803"/>
            </a:xfrm>
          </xdr:grpSpPr>
          <xdr:sp macro="" textlink="">
            <xdr:nvSpPr>
              <xdr:cNvPr id="4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7" name="グループ化 845"/>
              <xdr:cNvGrpSpPr>
                <a:grpSpLocks/>
              </xdr:cNvGrpSpPr>
            </xdr:nvGrpSpPr>
            <xdr:grpSpPr bwMode="auto">
              <a:xfrm>
                <a:off x="2686045" y="2893398"/>
                <a:ext cx="324588" cy="185803"/>
                <a:chOff x="2482886" y="3553541"/>
                <a:chExt cx="295640" cy="182063"/>
              </a:xfrm>
            </xdr:grpSpPr>
            <xdr:sp macro="" textlink="">
              <xdr:nvSpPr>
                <xdr:cNvPr id="4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8" name="グループ化 849"/>
              <xdr:cNvGrpSpPr>
                <a:grpSpLocks/>
              </xdr:cNvGrpSpPr>
            </xdr:nvGrpSpPr>
            <xdr:grpSpPr bwMode="auto">
              <a:xfrm>
                <a:off x="3257549" y="2893398"/>
                <a:ext cx="331391" cy="185803"/>
                <a:chOff x="2482887" y="3553541"/>
                <a:chExt cx="301836" cy="182063"/>
              </a:xfrm>
            </xdr:grpSpPr>
            <xdr:sp macro="" textlink="">
              <xdr:nvSpPr>
                <xdr:cNvPr id="4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9" name="グループ化 853"/>
              <xdr:cNvGrpSpPr>
                <a:grpSpLocks/>
              </xdr:cNvGrpSpPr>
            </xdr:nvGrpSpPr>
            <xdr:grpSpPr bwMode="auto">
              <a:xfrm>
                <a:off x="3829049" y="2893398"/>
                <a:ext cx="331391" cy="185803"/>
                <a:chOff x="2482887" y="3553541"/>
                <a:chExt cx="301836" cy="182063"/>
              </a:xfrm>
            </xdr:grpSpPr>
            <xdr:sp macro="" textlink="">
              <xdr:nvSpPr>
                <xdr:cNvPr id="4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4806462" y="18962601"/>
            <a:ext cx="2239499" cy="202088"/>
            <a:chOff x="2305050" y="2893398"/>
            <a:chExt cx="2239499" cy="185803"/>
          </a:xfrm>
        </xdr:grpSpPr>
        <xdr:sp macro="" textlink="">
          <xdr:nvSpPr>
            <xdr:cNvPr id="47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2" name="グループ化 4791"/>
            <xdr:cNvGrpSpPr/>
          </xdr:nvGrpSpPr>
          <xdr:grpSpPr>
            <a:xfrm>
              <a:off x="2305050" y="2893398"/>
              <a:ext cx="2048999" cy="185803"/>
              <a:chOff x="2305050" y="2893398"/>
              <a:chExt cx="2048999" cy="185803"/>
            </a:xfrm>
          </xdr:grpSpPr>
          <xdr:sp macro="" textlink="">
            <xdr:nvSpPr>
              <xdr:cNvPr id="47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8" name="グループ化 845"/>
              <xdr:cNvGrpSpPr>
                <a:grpSpLocks/>
              </xdr:cNvGrpSpPr>
            </xdr:nvGrpSpPr>
            <xdr:grpSpPr bwMode="auto">
              <a:xfrm>
                <a:off x="2686045" y="2893398"/>
                <a:ext cx="324588" cy="185803"/>
                <a:chOff x="2482886" y="3553541"/>
                <a:chExt cx="295640" cy="182063"/>
              </a:xfrm>
            </xdr:grpSpPr>
            <xdr:sp macro="" textlink="">
              <xdr:nvSpPr>
                <xdr:cNvPr id="48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99" name="グループ化 849"/>
              <xdr:cNvGrpSpPr>
                <a:grpSpLocks/>
              </xdr:cNvGrpSpPr>
            </xdr:nvGrpSpPr>
            <xdr:grpSpPr bwMode="auto">
              <a:xfrm>
                <a:off x="3257549" y="2893398"/>
                <a:ext cx="331391" cy="185803"/>
                <a:chOff x="2482887" y="3553541"/>
                <a:chExt cx="301836" cy="182063"/>
              </a:xfrm>
            </xdr:grpSpPr>
            <xdr:sp macro="" textlink="">
              <xdr:nvSpPr>
                <xdr:cNvPr id="48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53"/>
              <xdr:cNvGrpSpPr>
                <a:grpSpLocks/>
              </xdr:cNvGrpSpPr>
            </xdr:nvGrpSpPr>
            <xdr:grpSpPr bwMode="auto">
              <a:xfrm>
                <a:off x="3829049" y="2893398"/>
                <a:ext cx="331391" cy="185803"/>
                <a:chOff x="2482887" y="3553541"/>
                <a:chExt cx="301836" cy="182063"/>
              </a:xfrm>
            </xdr:grpSpPr>
            <xdr:sp macro="" textlink="">
              <xdr:nvSpPr>
                <xdr:cNvPr id="48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4806462" y="19204390"/>
            <a:ext cx="2239499" cy="202088"/>
            <a:chOff x="2305050" y="2893398"/>
            <a:chExt cx="2239499" cy="185803"/>
          </a:xfrm>
        </xdr:grpSpPr>
        <xdr:sp macro="" textlink="">
          <xdr:nvSpPr>
            <xdr:cNvPr id="47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3" name="グループ化 4772"/>
            <xdr:cNvGrpSpPr/>
          </xdr:nvGrpSpPr>
          <xdr:grpSpPr>
            <a:xfrm>
              <a:off x="2305050" y="2893398"/>
              <a:ext cx="2048999" cy="185803"/>
              <a:chOff x="2305050" y="2893398"/>
              <a:chExt cx="2048999" cy="185803"/>
            </a:xfrm>
          </xdr:grpSpPr>
          <xdr:sp macro="" textlink="">
            <xdr:nvSpPr>
              <xdr:cNvPr id="47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9" name="グループ化 845"/>
              <xdr:cNvGrpSpPr>
                <a:grpSpLocks/>
              </xdr:cNvGrpSpPr>
            </xdr:nvGrpSpPr>
            <xdr:grpSpPr bwMode="auto">
              <a:xfrm>
                <a:off x="2686045" y="2893398"/>
                <a:ext cx="324588" cy="185803"/>
                <a:chOff x="2482886" y="3553541"/>
                <a:chExt cx="295640" cy="182063"/>
              </a:xfrm>
            </xdr:grpSpPr>
            <xdr:sp macro="" textlink="">
              <xdr:nvSpPr>
                <xdr:cNvPr id="47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0" name="グループ化 849"/>
              <xdr:cNvGrpSpPr>
                <a:grpSpLocks/>
              </xdr:cNvGrpSpPr>
            </xdr:nvGrpSpPr>
            <xdr:grpSpPr bwMode="auto">
              <a:xfrm>
                <a:off x="3257549" y="2893398"/>
                <a:ext cx="331391" cy="185803"/>
                <a:chOff x="2482887" y="3553541"/>
                <a:chExt cx="301836" cy="182063"/>
              </a:xfrm>
            </xdr:grpSpPr>
            <xdr:sp macro="" textlink="">
              <xdr:nvSpPr>
                <xdr:cNvPr id="47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53"/>
              <xdr:cNvGrpSpPr>
                <a:grpSpLocks/>
              </xdr:cNvGrpSpPr>
            </xdr:nvGrpSpPr>
            <xdr:grpSpPr bwMode="auto">
              <a:xfrm>
                <a:off x="3829049" y="2893398"/>
                <a:ext cx="331391" cy="185803"/>
                <a:chOff x="2482887" y="3553541"/>
                <a:chExt cx="301836" cy="182063"/>
              </a:xfrm>
            </xdr:grpSpPr>
            <xdr:sp macro="" textlink="">
              <xdr:nvSpPr>
                <xdr:cNvPr id="47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4806462" y="19446178"/>
            <a:ext cx="2239499" cy="202088"/>
            <a:chOff x="2305050" y="2893398"/>
            <a:chExt cx="2239499" cy="185803"/>
          </a:xfrm>
        </xdr:grpSpPr>
        <xdr:sp macro="" textlink="">
          <xdr:nvSpPr>
            <xdr:cNvPr id="47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4" name="グループ化 4753"/>
            <xdr:cNvGrpSpPr/>
          </xdr:nvGrpSpPr>
          <xdr:grpSpPr>
            <a:xfrm>
              <a:off x="2305050" y="2893398"/>
              <a:ext cx="2048999" cy="185803"/>
              <a:chOff x="2305050" y="2893398"/>
              <a:chExt cx="2048999" cy="185803"/>
            </a:xfrm>
          </xdr:grpSpPr>
          <xdr:sp macro="" textlink="">
            <xdr:nvSpPr>
              <xdr:cNvPr id="47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0" name="グループ化 845"/>
              <xdr:cNvGrpSpPr>
                <a:grpSpLocks/>
              </xdr:cNvGrpSpPr>
            </xdr:nvGrpSpPr>
            <xdr:grpSpPr bwMode="auto">
              <a:xfrm>
                <a:off x="2686045" y="2893398"/>
                <a:ext cx="324588" cy="185803"/>
                <a:chOff x="2482886" y="3553541"/>
                <a:chExt cx="295640" cy="182063"/>
              </a:xfrm>
            </xdr:grpSpPr>
            <xdr:sp macro="" textlink="">
              <xdr:nvSpPr>
                <xdr:cNvPr id="47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1" name="グループ化 849"/>
              <xdr:cNvGrpSpPr>
                <a:grpSpLocks/>
              </xdr:cNvGrpSpPr>
            </xdr:nvGrpSpPr>
            <xdr:grpSpPr bwMode="auto">
              <a:xfrm>
                <a:off x="3257549" y="2893398"/>
                <a:ext cx="331391" cy="185803"/>
                <a:chOff x="2482887" y="3553541"/>
                <a:chExt cx="301836" cy="182063"/>
              </a:xfrm>
            </xdr:grpSpPr>
            <xdr:sp macro="" textlink="">
              <xdr:nvSpPr>
                <xdr:cNvPr id="47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53"/>
              <xdr:cNvGrpSpPr>
                <a:grpSpLocks/>
              </xdr:cNvGrpSpPr>
            </xdr:nvGrpSpPr>
            <xdr:grpSpPr bwMode="auto">
              <a:xfrm>
                <a:off x="3829049" y="2893398"/>
                <a:ext cx="331391" cy="185803"/>
                <a:chOff x="2482887" y="3553541"/>
                <a:chExt cx="301836" cy="182063"/>
              </a:xfrm>
            </xdr:grpSpPr>
            <xdr:sp macro="" textlink="">
              <xdr:nvSpPr>
                <xdr:cNvPr id="4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4806462" y="19687967"/>
            <a:ext cx="2239499" cy="202088"/>
            <a:chOff x="2305050" y="2893398"/>
            <a:chExt cx="2239499" cy="185803"/>
          </a:xfrm>
        </xdr:grpSpPr>
        <xdr:sp macro="" textlink="">
          <xdr:nvSpPr>
            <xdr:cNvPr id="4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5" name="グループ化 4734"/>
            <xdr:cNvGrpSpPr/>
          </xdr:nvGrpSpPr>
          <xdr:grpSpPr>
            <a:xfrm>
              <a:off x="2305050" y="2893398"/>
              <a:ext cx="2048999" cy="185803"/>
              <a:chOff x="2305050" y="2893398"/>
              <a:chExt cx="2048999" cy="185803"/>
            </a:xfrm>
          </xdr:grpSpPr>
          <xdr:sp macro="" textlink="">
            <xdr:nvSpPr>
              <xdr:cNvPr id="4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41" name="グループ化 845"/>
              <xdr:cNvGrpSpPr>
                <a:grpSpLocks/>
              </xdr:cNvGrpSpPr>
            </xdr:nvGrpSpPr>
            <xdr:grpSpPr bwMode="auto">
              <a:xfrm>
                <a:off x="2686045" y="2893398"/>
                <a:ext cx="324588" cy="185803"/>
                <a:chOff x="2482886" y="3553541"/>
                <a:chExt cx="295640" cy="182063"/>
              </a:xfrm>
            </xdr:grpSpPr>
            <xdr:sp macro="" textlink="">
              <xdr:nvSpPr>
                <xdr:cNvPr id="4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2" name="グループ化 849"/>
              <xdr:cNvGrpSpPr>
                <a:grpSpLocks/>
              </xdr:cNvGrpSpPr>
            </xdr:nvGrpSpPr>
            <xdr:grpSpPr bwMode="auto">
              <a:xfrm>
                <a:off x="3257549" y="2893398"/>
                <a:ext cx="331391" cy="185803"/>
                <a:chOff x="2482887" y="3553541"/>
                <a:chExt cx="301836" cy="182063"/>
              </a:xfrm>
            </xdr:grpSpPr>
            <xdr:sp macro="" textlink="">
              <xdr:nvSpPr>
                <xdr:cNvPr id="47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3" name="グループ化 853"/>
              <xdr:cNvGrpSpPr>
                <a:grpSpLocks/>
              </xdr:cNvGrpSpPr>
            </xdr:nvGrpSpPr>
            <xdr:grpSpPr bwMode="auto">
              <a:xfrm>
                <a:off x="3829049" y="2893398"/>
                <a:ext cx="331391" cy="185803"/>
                <a:chOff x="2482887" y="3553541"/>
                <a:chExt cx="301836" cy="182063"/>
              </a:xfrm>
            </xdr:grpSpPr>
            <xdr:sp macro="" textlink="">
              <xdr:nvSpPr>
                <xdr:cNvPr id="47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4806462" y="19929755"/>
            <a:ext cx="2239499" cy="202088"/>
            <a:chOff x="2305050" y="2893398"/>
            <a:chExt cx="2239499" cy="185803"/>
          </a:xfrm>
        </xdr:grpSpPr>
        <xdr:sp macro="" textlink="">
          <xdr:nvSpPr>
            <xdr:cNvPr id="47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6" name="グループ化 4715"/>
            <xdr:cNvGrpSpPr/>
          </xdr:nvGrpSpPr>
          <xdr:grpSpPr>
            <a:xfrm>
              <a:off x="2305050" y="2893398"/>
              <a:ext cx="2048999" cy="185803"/>
              <a:chOff x="2305050" y="2893398"/>
              <a:chExt cx="2048999" cy="185803"/>
            </a:xfrm>
          </xdr:grpSpPr>
          <xdr:sp macro="" textlink="">
            <xdr:nvSpPr>
              <xdr:cNvPr id="47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22" name="グループ化 845"/>
              <xdr:cNvGrpSpPr>
                <a:grpSpLocks/>
              </xdr:cNvGrpSpPr>
            </xdr:nvGrpSpPr>
            <xdr:grpSpPr bwMode="auto">
              <a:xfrm>
                <a:off x="2686045" y="2893398"/>
                <a:ext cx="324588" cy="185803"/>
                <a:chOff x="2482886" y="3553541"/>
                <a:chExt cx="295640" cy="182063"/>
              </a:xfrm>
            </xdr:grpSpPr>
            <xdr:sp macro="" textlink="">
              <xdr:nvSpPr>
                <xdr:cNvPr id="47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3" name="グループ化 849"/>
              <xdr:cNvGrpSpPr>
                <a:grpSpLocks/>
              </xdr:cNvGrpSpPr>
            </xdr:nvGrpSpPr>
            <xdr:grpSpPr bwMode="auto">
              <a:xfrm>
                <a:off x="3257549" y="2893398"/>
                <a:ext cx="331391" cy="185803"/>
                <a:chOff x="2482887" y="3553541"/>
                <a:chExt cx="301836" cy="182063"/>
              </a:xfrm>
            </xdr:grpSpPr>
            <xdr:sp macro="" textlink="">
              <xdr:nvSpPr>
                <xdr:cNvPr id="47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4" name="グループ化 853"/>
              <xdr:cNvGrpSpPr>
                <a:grpSpLocks/>
              </xdr:cNvGrpSpPr>
            </xdr:nvGrpSpPr>
            <xdr:grpSpPr bwMode="auto">
              <a:xfrm>
                <a:off x="3829049" y="2893398"/>
                <a:ext cx="331391" cy="185803"/>
                <a:chOff x="2482887" y="3553541"/>
                <a:chExt cx="301836" cy="182063"/>
              </a:xfrm>
            </xdr:grpSpPr>
            <xdr:sp macro="" textlink="">
              <xdr:nvSpPr>
                <xdr:cNvPr id="47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5" name="グループ化 4634"/>
          <xdr:cNvGrpSpPr/>
        </xdr:nvGrpSpPr>
        <xdr:grpSpPr>
          <a:xfrm>
            <a:off x="4806462" y="20171544"/>
            <a:ext cx="2239499" cy="202088"/>
            <a:chOff x="2305050" y="2893398"/>
            <a:chExt cx="2239499" cy="185803"/>
          </a:xfrm>
        </xdr:grpSpPr>
        <xdr:sp macro="" textlink="">
          <xdr:nvSpPr>
            <xdr:cNvPr id="46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7" name="グループ化 4696"/>
            <xdr:cNvGrpSpPr/>
          </xdr:nvGrpSpPr>
          <xdr:grpSpPr>
            <a:xfrm>
              <a:off x="2305050" y="2893398"/>
              <a:ext cx="2048999" cy="185803"/>
              <a:chOff x="2305050" y="2893398"/>
              <a:chExt cx="2048999" cy="185803"/>
            </a:xfrm>
          </xdr:grpSpPr>
          <xdr:sp macro="" textlink="">
            <xdr:nvSpPr>
              <xdr:cNvPr id="46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03" name="グループ化 845"/>
              <xdr:cNvGrpSpPr>
                <a:grpSpLocks/>
              </xdr:cNvGrpSpPr>
            </xdr:nvGrpSpPr>
            <xdr:grpSpPr bwMode="auto">
              <a:xfrm>
                <a:off x="2686045" y="2893398"/>
                <a:ext cx="324588" cy="185803"/>
                <a:chOff x="2482886" y="3553541"/>
                <a:chExt cx="295640" cy="182063"/>
              </a:xfrm>
            </xdr:grpSpPr>
            <xdr:sp macro="" textlink="">
              <xdr:nvSpPr>
                <xdr:cNvPr id="47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4" name="グループ化 849"/>
              <xdr:cNvGrpSpPr>
                <a:grpSpLocks/>
              </xdr:cNvGrpSpPr>
            </xdr:nvGrpSpPr>
            <xdr:grpSpPr bwMode="auto">
              <a:xfrm>
                <a:off x="3257549" y="2893398"/>
                <a:ext cx="331391" cy="185803"/>
                <a:chOff x="2482887" y="3553541"/>
                <a:chExt cx="301836" cy="182063"/>
              </a:xfrm>
            </xdr:grpSpPr>
            <xdr:sp macro="" textlink="">
              <xdr:nvSpPr>
                <xdr:cNvPr id="4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5" name="グループ化 853"/>
              <xdr:cNvGrpSpPr>
                <a:grpSpLocks/>
              </xdr:cNvGrpSpPr>
            </xdr:nvGrpSpPr>
            <xdr:grpSpPr bwMode="auto">
              <a:xfrm>
                <a:off x="3829049" y="2893398"/>
                <a:ext cx="331391" cy="185803"/>
                <a:chOff x="2482887" y="3553541"/>
                <a:chExt cx="301836" cy="182063"/>
              </a:xfrm>
            </xdr:grpSpPr>
            <xdr:sp macro="" textlink="">
              <xdr:nvSpPr>
                <xdr:cNvPr id="47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8" name="グループ化 4637"/>
          <xdr:cNvGrpSpPr/>
        </xdr:nvGrpSpPr>
        <xdr:grpSpPr>
          <a:xfrm>
            <a:off x="4806462" y="20413328"/>
            <a:ext cx="2246826" cy="678336"/>
            <a:chOff x="2305050" y="2893392"/>
            <a:chExt cx="2246826" cy="623673"/>
          </a:xfrm>
        </xdr:grpSpPr>
        <xdr:sp macro="" textlink="">
          <xdr:nvSpPr>
            <xdr:cNvPr id="4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0" name="グループ化 4639"/>
            <xdr:cNvGrpSpPr/>
          </xdr:nvGrpSpPr>
          <xdr:grpSpPr>
            <a:xfrm>
              <a:off x="2305050" y="2893392"/>
              <a:ext cx="2056326" cy="623673"/>
              <a:chOff x="2305050" y="2893392"/>
              <a:chExt cx="2056326" cy="623673"/>
            </a:xfrm>
          </xdr:grpSpPr>
          <xdr:sp macro="" textlink="">
            <xdr:nvSpPr>
              <xdr:cNvPr id="4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6" name="グループ化 845"/>
              <xdr:cNvGrpSpPr>
                <a:grpSpLocks/>
              </xdr:cNvGrpSpPr>
            </xdr:nvGrpSpPr>
            <xdr:grpSpPr bwMode="auto">
              <a:xfrm>
                <a:off x="2686042" y="2893392"/>
                <a:ext cx="331914" cy="623673"/>
                <a:chOff x="2482886" y="3553541"/>
                <a:chExt cx="302313" cy="611120"/>
              </a:xfrm>
            </xdr:grpSpPr>
            <xdr:sp macro="" textlink="">
              <xdr:nvSpPr>
                <xdr:cNvPr id="4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1" name="Rectangle 2448"/>
                <xdr:cNvSpPr>
                  <a:spLocks noChangeArrowheads="1"/>
                </xdr:cNvSpPr>
              </xdr:nvSpPr>
              <xdr:spPr bwMode="auto">
                <a:xfrm>
                  <a:off x="2654041" y="39825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2" name="Rectangle 2449"/>
                <xdr:cNvSpPr>
                  <a:spLocks noChangeArrowheads="1"/>
                </xdr:cNvSpPr>
              </xdr:nvSpPr>
              <xdr:spPr bwMode="auto">
                <a:xfrm>
                  <a:off x="2489560"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3" name="正方形/長方形 848"/>
                <xdr:cNvSpPr>
                  <a:spLocks noChangeArrowheads="1"/>
                </xdr:cNvSpPr>
              </xdr:nvSpPr>
              <xdr:spPr bwMode="auto">
                <a:xfrm>
                  <a:off x="2616414" y="39830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0" name="Rectangle 2448"/>
                <xdr:cNvSpPr>
                  <a:spLocks noChangeArrowheads="1"/>
                </xdr:cNvSpPr>
              </xdr:nvSpPr>
              <xdr:spPr bwMode="auto">
                <a:xfrm>
                  <a:off x="2654041" y="3764768"/>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1" name="Rectangle 2449"/>
                <xdr:cNvSpPr>
                  <a:spLocks noChangeArrowheads="1"/>
                </xdr:cNvSpPr>
              </xdr:nvSpPr>
              <xdr:spPr bwMode="auto">
                <a:xfrm>
                  <a:off x="2489560"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2" name="正方形/長方形 848"/>
                <xdr:cNvSpPr>
                  <a:spLocks noChangeArrowheads="1"/>
                </xdr:cNvSpPr>
              </xdr:nvSpPr>
              <xdr:spPr bwMode="auto">
                <a:xfrm>
                  <a:off x="2616414" y="37652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7" name="グループ化 849"/>
              <xdr:cNvGrpSpPr>
                <a:grpSpLocks/>
              </xdr:cNvGrpSpPr>
            </xdr:nvGrpSpPr>
            <xdr:grpSpPr bwMode="auto">
              <a:xfrm>
                <a:off x="3257546" y="2893392"/>
                <a:ext cx="338717" cy="623673"/>
                <a:chOff x="2482887" y="3553541"/>
                <a:chExt cx="308509" cy="611120"/>
              </a:xfrm>
            </xdr:grpSpPr>
            <xdr:sp macro="" textlink="">
              <xdr:nvSpPr>
                <xdr:cNvPr id="4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4"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5"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6" name="正方形/長方形 852"/>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3"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4"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5" name="正方形/長方形 852"/>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8" name="グループ化 853"/>
              <xdr:cNvGrpSpPr>
                <a:grpSpLocks/>
              </xdr:cNvGrpSpPr>
            </xdr:nvGrpSpPr>
            <xdr:grpSpPr bwMode="auto">
              <a:xfrm>
                <a:off x="3829046" y="2893392"/>
                <a:ext cx="338717" cy="623673"/>
                <a:chOff x="2482887" y="3553541"/>
                <a:chExt cx="308509" cy="611120"/>
              </a:xfrm>
            </xdr:grpSpPr>
            <xdr:sp macro="" textlink="">
              <xdr:nvSpPr>
                <xdr:cNvPr id="4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7"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8"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9" name="正方形/長方形 856"/>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6"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7"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8" name="正方形/長方形 856"/>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96" name="Rectangle 2452"/>
              <xdr:cNvSpPr>
                <a:spLocks noChangeArrowheads="1"/>
              </xdr:cNvSpPr>
            </xdr:nvSpPr>
            <xdr:spPr bwMode="auto">
              <a:xfrm>
                <a:off x="2312377" y="3331273"/>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7" name="Rectangle 2453"/>
              <xdr:cNvSpPr>
                <a:spLocks noChangeArrowheads="1"/>
              </xdr:cNvSpPr>
            </xdr:nvSpPr>
            <xdr:spPr bwMode="auto">
              <a:xfrm>
                <a:off x="2502877" y="333127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8" name="Rectangle 2456"/>
              <xdr:cNvSpPr>
                <a:spLocks noChangeArrowheads="1"/>
              </xdr:cNvSpPr>
            </xdr:nvSpPr>
            <xdr:spPr bwMode="auto">
              <a:xfrm>
                <a:off x="3074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9" name="Rectangle 2459"/>
              <xdr:cNvSpPr>
                <a:spLocks noChangeArrowheads="1"/>
              </xdr:cNvSpPr>
            </xdr:nvSpPr>
            <xdr:spPr bwMode="auto">
              <a:xfrm>
                <a:off x="36458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0" name="Rectangle 3346"/>
              <xdr:cNvSpPr>
                <a:spLocks noChangeArrowheads="1"/>
              </xdr:cNvSpPr>
            </xdr:nvSpPr>
            <xdr:spPr bwMode="auto">
              <a:xfrm>
                <a:off x="4217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9" name="Rectangle 2452"/>
              <xdr:cNvSpPr>
                <a:spLocks noChangeArrowheads="1"/>
              </xdr:cNvSpPr>
            </xdr:nvSpPr>
            <xdr:spPr bwMode="auto">
              <a:xfrm>
                <a:off x="2312377" y="310896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0" name="Rectangle 2453"/>
              <xdr:cNvSpPr>
                <a:spLocks noChangeArrowheads="1"/>
              </xdr:cNvSpPr>
            </xdr:nvSpPr>
            <xdr:spPr bwMode="auto">
              <a:xfrm>
                <a:off x="2502877" y="3108969"/>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1" name="Rectangle 2456"/>
              <xdr:cNvSpPr>
                <a:spLocks noChangeArrowheads="1"/>
              </xdr:cNvSpPr>
            </xdr:nvSpPr>
            <xdr:spPr bwMode="auto">
              <a:xfrm>
                <a:off x="3074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2" name="Rectangle 2459"/>
              <xdr:cNvSpPr>
                <a:spLocks noChangeArrowheads="1"/>
              </xdr:cNvSpPr>
            </xdr:nvSpPr>
            <xdr:spPr bwMode="auto">
              <a:xfrm>
                <a:off x="36458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3" name="Rectangle 3346"/>
              <xdr:cNvSpPr>
                <a:spLocks noChangeArrowheads="1"/>
              </xdr:cNvSpPr>
            </xdr:nvSpPr>
            <xdr:spPr bwMode="auto">
              <a:xfrm>
                <a:off x="4217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95" name="Rectangle 3347"/>
            <xdr:cNvSpPr>
              <a:spLocks noChangeArrowheads="1"/>
            </xdr:cNvSpPr>
          </xdr:nvSpPr>
          <xdr:spPr bwMode="auto">
            <a:xfrm>
              <a:off x="4407876" y="3331273"/>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4" name="Rectangle 3347"/>
            <xdr:cNvSpPr>
              <a:spLocks noChangeArrowheads="1"/>
            </xdr:cNvSpPr>
          </xdr:nvSpPr>
          <xdr:spPr bwMode="auto">
            <a:xfrm>
              <a:off x="4407876" y="310896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112</xdr:row>
      <xdr:rowOff>29307</xdr:rowOff>
    </xdr:from>
    <xdr:to>
      <xdr:col>38</xdr:col>
      <xdr:colOff>180634</xdr:colOff>
      <xdr:row>149</xdr:row>
      <xdr:rowOff>224592</xdr:rowOff>
    </xdr:to>
    <xdr:grpSp>
      <xdr:nvGrpSpPr>
        <xdr:cNvPr id="13" name="グループ化 12"/>
        <xdr:cNvGrpSpPr/>
      </xdr:nvGrpSpPr>
      <xdr:grpSpPr>
        <a:xfrm>
          <a:off x="4813789" y="22867326"/>
          <a:ext cx="2254153" cy="9141458"/>
          <a:chOff x="4806462" y="22867326"/>
          <a:chExt cx="2254153" cy="9141458"/>
        </a:xfrm>
      </xdr:grpSpPr>
      <xdr:grpSp>
        <xdr:nvGrpSpPr>
          <xdr:cNvPr id="5362" name="グループ化 5361"/>
          <xdr:cNvGrpSpPr/>
        </xdr:nvGrpSpPr>
        <xdr:grpSpPr>
          <a:xfrm>
            <a:off x="4821116" y="22867326"/>
            <a:ext cx="2239499" cy="202088"/>
            <a:chOff x="2305050" y="2893398"/>
            <a:chExt cx="2239499" cy="185803"/>
          </a:xfrm>
        </xdr:grpSpPr>
        <xdr:sp macro="" textlink="">
          <xdr:nvSpPr>
            <xdr:cNvPr id="61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4" name="グループ化 6103"/>
            <xdr:cNvGrpSpPr/>
          </xdr:nvGrpSpPr>
          <xdr:grpSpPr>
            <a:xfrm>
              <a:off x="2305050" y="2893398"/>
              <a:ext cx="2048999" cy="185803"/>
              <a:chOff x="2305050" y="2893398"/>
              <a:chExt cx="2048999" cy="185803"/>
            </a:xfrm>
          </xdr:grpSpPr>
          <xdr:sp macro="" textlink="">
            <xdr:nvSpPr>
              <xdr:cNvPr id="61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10" name="グループ化 845"/>
              <xdr:cNvGrpSpPr>
                <a:grpSpLocks/>
              </xdr:cNvGrpSpPr>
            </xdr:nvGrpSpPr>
            <xdr:grpSpPr bwMode="auto">
              <a:xfrm>
                <a:off x="2686045" y="2893398"/>
                <a:ext cx="324588" cy="185803"/>
                <a:chOff x="2482886" y="3553541"/>
                <a:chExt cx="295640" cy="182063"/>
              </a:xfrm>
            </xdr:grpSpPr>
            <xdr:sp macro="" textlink="">
              <xdr:nvSpPr>
                <xdr:cNvPr id="61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1" name="グループ化 849"/>
              <xdr:cNvGrpSpPr>
                <a:grpSpLocks/>
              </xdr:cNvGrpSpPr>
            </xdr:nvGrpSpPr>
            <xdr:grpSpPr bwMode="auto">
              <a:xfrm>
                <a:off x="3257549" y="2893398"/>
                <a:ext cx="331391" cy="185803"/>
                <a:chOff x="2482887" y="3553541"/>
                <a:chExt cx="301836" cy="182063"/>
              </a:xfrm>
            </xdr:grpSpPr>
            <xdr:sp macro="" textlink="">
              <xdr:nvSpPr>
                <xdr:cNvPr id="6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2" name="グループ化 853"/>
              <xdr:cNvGrpSpPr>
                <a:grpSpLocks/>
              </xdr:cNvGrpSpPr>
            </xdr:nvGrpSpPr>
            <xdr:grpSpPr bwMode="auto">
              <a:xfrm>
                <a:off x="3829049" y="2893398"/>
                <a:ext cx="331391" cy="185803"/>
                <a:chOff x="2482887" y="3553541"/>
                <a:chExt cx="301836" cy="182063"/>
              </a:xfrm>
            </xdr:grpSpPr>
            <xdr:sp macro="" textlink="">
              <xdr:nvSpPr>
                <xdr:cNvPr id="61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3" name="グループ化 5362"/>
          <xdr:cNvGrpSpPr/>
        </xdr:nvGrpSpPr>
        <xdr:grpSpPr>
          <a:xfrm>
            <a:off x="4821116" y="23102311"/>
            <a:ext cx="2239499" cy="202088"/>
            <a:chOff x="2305050" y="2893398"/>
            <a:chExt cx="2239499" cy="185803"/>
          </a:xfrm>
        </xdr:grpSpPr>
        <xdr:sp macro="" textlink="">
          <xdr:nvSpPr>
            <xdr:cNvPr id="60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85" name="グループ化 6084"/>
            <xdr:cNvGrpSpPr/>
          </xdr:nvGrpSpPr>
          <xdr:grpSpPr>
            <a:xfrm>
              <a:off x="2305050" y="2893398"/>
              <a:ext cx="2048999" cy="185803"/>
              <a:chOff x="2305050" y="2893398"/>
              <a:chExt cx="2048999" cy="185803"/>
            </a:xfrm>
          </xdr:grpSpPr>
          <xdr:sp macro="" textlink="">
            <xdr:nvSpPr>
              <xdr:cNvPr id="60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91" name="グループ化 845"/>
              <xdr:cNvGrpSpPr>
                <a:grpSpLocks/>
              </xdr:cNvGrpSpPr>
            </xdr:nvGrpSpPr>
            <xdr:grpSpPr bwMode="auto">
              <a:xfrm>
                <a:off x="2686045" y="2893398"/>
                <a:ext cx="324588" cy="185803"/>
                <a:chOff x="2482886" y="3553541"/>
                <a:chExt cx="295640" cy="182063"/>
              </a:xfrm>
            </xdr:grpSpPr>
            <xdr:sp macro="" textlink="">
              <xdr:nvSpPr>
                <xdr:cNvPr id="61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2" name="グループ化 849"/>
              <xdr:cNvGrpSpPr>
                <a:grpSpLocks/>
              </xdr:cNvGrpSpPr>
            </xdr:nvGrpSpPr>
            <xdr:grpSpPr bwMode="auto">
              <a:xfrm>
                <a:off x="3257549" y="2893398"/>
                <a:ext cx="331391" cy="185803"/>
                <a:chOff x="2482887" y="3553541"/>
                <a:chExt cx="301836" cy="182063"/>
              </a:xfrm>
            </xdr:grpSpPr>
            <xdr:sp macro="" textlink="">
              <xdr:nvSpPr>
                <xdr:cNvPr id="6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3" name="グループ化 853"/>
              <xdr:cNvGrpSpPr>
                <a:grpSpLocks/>
              </xdr:cNvGrpSpPr>
            </xdr:nvGrpSpPr>
            <xdr:grpSpPr bwMode="auto">
              <a:xfrm>
                <a:off x="3829049" y="2893398"/>
                <a:ext cx="331391" cy="185803"/>
                <a:chOff x="2482887" y="3553541"/>
                <a:chExt cx="301836" cy="182063"/>
              </a:xfrm>
            </xdr:grpSpPr>
            <xdr:sp macro="" textlink="">
              <xdr:nvSpPr>
                <xdr:cNvPr id="60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4" name="グループ化 5363"/>
          <xdr:cNvGrpSpPr/>
        </xdr:nvGrpSpPr>
        <xdr:grpSpPr>
          <a:xfrm>
            <a:off x="4821116" y="23344100"/>
            <a:ext cx="2239499" cy="202088"/>
            <a:chOff x="2305050" y="2893398"/>
            <a:chExt cx="2239499" cy="185803"/>
          </a:xfrm>
        </xdr:grpSpPr>
        <xdr:sp macro="" textlink="">
          <xdr:nvSpPr>
            <xdr:cNvPr id="60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6" name="グループ化 6065"/>
            <xdr:cNvGrpSpPr/>
          </xdr:nvGrpSpPr>
          <xdr:grpSpPr>
            <a:xfrm>
              <a:off x="2305050" y="2893398"/>
              <a:ext cx="2048999" cy="185803"/>
              <a:chOff x="2305050" y="2893398"/>
              <a:chExt cx="2048999" cy="185803"/>
            </a:xfrm>
          </xdr:grpSpPr>
          <xdr:sp macro="" textlink="">
            <xdr:nvSpPr>
              <xdr:cNvPr id="60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72" name="グループ化 845"/>
              <xdr:cNvGrpSpPr>
                <a:grpSpLocks/>
              </xdr:cNvGrpSpPr>
            </xdr:nvGrpSpPr>
            <xdr:grpSpPr bwMode="auto">
              <a:xfrm>
                <a:off x="2686045" y="2893398"/>
                <a:ext cx="324588" cy="185803"/>
                <a:chOff x="2482886" y="3553541"/>
                <a:chExt cx="295640" cy="182063"/>
              </a:xfrm>
            </xdr:grpSpPr>
            <xdr:sp macro="" textlink="">
              <xdr:nvSpPr>
                <xdr:cNvPr id="60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3" name="グループ化 849"/>
              <xdr:cNvGrpSpPr>
                <a:grpSpLocks/>
              </xdr:cNvGrpSpPr>
            </xdr:nvGrpSpPr>
            <xdr:grpSpPr bwMode="auto">
              <a:xfrm>
                <a:off x="3257549" y="2893398"/>
                <a:ext cx="331391" cy="185803"/>
                <a:chOff x="2482887" y="3553541"/>
                <a:chExt cx="301836" cy="182063"/>
              </a:xfrm>
            </xdr:grpSpPr>
            <xdr:sp macro="" textlink="">
              <xdr:nvSpPr>
                <xdr:cNvPr id="6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4" name="グループ化 853"/>
              <xdr:cNvGrpSpPr>
                <a:grpSpLocks/>
              </xdr:cNvGrpSpPr>
            </xdr:nvGrpSpPr>
            <xdr:grpSpPr bwMode="auto">
              <a:xfrm>
                <a:off x="3829049" y="2893398"/>
                <a:ext cx="331391" cy="185803"/>
                <a:chOff x="2482887" y="3553541"/>
                <a:chExt cx="301836" cy="182063"/>
              </a:xfrm>
            </xdr:grpSpPr>
            <xdr:sp macro="" textlink="">
              <xdr:nvSpPr>
                <xdr:cNvPr id="60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5" name="グループ化 5364"/>
          <xdr:cNvGrpSpPr/>
        </xdr:nvGrpSpPr>
        <xdr:grpSpPr>
          <a:xfrm>
            <a:off x="4821116" y="23585888"/>
            <a:ext cx="2239499" cy="202088"/>
            <a:chOff x="2305050" y="2893398"/>
            <a:chExt cx="2239499" cy="185803"/>
          </a:xfrm>
        </xdr:grpSpPr>
        <xdr:sp macro="" textlink="">
          <xdr:nvSpPr>
            <xdr:cNvPr id="60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7" name="グループ化 6046"/>
            <xdr:cNvGrpSpPr/>
          </xdr:nvGrpSpPr>
          <xdr:grpSpPr>
            <a:xfrm>
              <a:off x="2305050" y="2893398"/>
              <a:ext cx="2048999" cy="185803"/>
              <a:chOff x="2305050" y="2893398"/>
              <a:chExt cx="2048999" cy="185803"/>
            </a:xfrm>
          </xdr:grpSpPr>
          <xdr:sp macro="" textlink="">
            <xdr:nvSpPr>
              <xdr:cNvPr id="60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53" name="グループ化 845"/>
              <xdr:cNvGrpSpPr>
                <a:grpSpLocks/>
              </xdr:cNvGrpSpPr>
            </xdr:nvGrpSpPr>
            <xdr:grpSpPr bwMode="auto">
              <a:xfrm>
                <a:off x="2686045" y="2893398"/>
                <a:ext cx="324588" cy="185803"/>
                <a:chOff x="2482886" y="3553541"/>
                <a:chExt cx="295640" cy="182063"/>
              </a:xfrm>
            </xdr:grpSpPr>
            <xdr:sp macro="" textlink="">
              <xdr:nvSpPr>
                <xdr:cNvPr id="60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4" name="グループ化 849"/>
              <xdr:cNvGrpSpPr>
                <a:grpSpLocks/>
              </xdr:cNvGrpSpPr>
            </xdr:nvGrpSpPr>
            <xdr:grpSpPr bwMode="auto">
              <a:xfrm>
                <a:off x="3257549" y="2893398"/>
                <a:ext cx="331391" cy="185803"/>
                <a:chOff x="2482887" y="3553541"/>
                <a:chExt cx="301836" cy="182063"/>
              </a:xfrm>
            </xdr:grpSpPr>
            <xdr:sp macro="" textlink="">
              <xdr:nvSpPr>
                <xdr:cNvPr id="6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5" name="グループ化 853"/>
              <xdr:cNvGrpSpPr>
                <a:grpSpLocks/>
              </xdr:cNvGrpSpPr>
            </xdr:nvGrpSpPr>
            <xdr:grpSpPr bwMode="auto">
              <a:xfrm>
                <a:off x="3829049" y="2893398"/>
                <a:ext cx="331391" cy="185803"/>
                <a:chOff x="2482887" y="3553541"/>
                <a:chExt cx="301836" cy="182063"/>
              </a:xfrm>
            </xdr:grpSpPr>
            <xdr:sp macro="" textlink="">
              <xdr:nvSpPr>
                <xdr:cNvPr id="60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6" name="グループ化 5365"/>
          <xdr:cNvGrpSpPr/>
        </xdr:nvGrpSpPr>
        <xdr:grpSpPr>
          <a:xfrm>
            <a:off x="4821116" y="23827677"/>
            <a:ext cx="2239499" cy="202088"/>
            <a:chOff x="2305050" y="2893398"/>
            <a:chExt cx="2239499" cy="185803"/>
          </a:xfrm>
        </xdr:grpSpPr>
        <xdr:sp macro="" textlink="">
          <xdr:nvSpPr>
            <xdr:cNvPr id="60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8" name="グループ化 6027"/>
            <xdr:cNvGrpSpPr/>
          </xdr:nvGrpSpPr>
          <xdr:grpSpPr>
            <a:xfrm>
              <a:off x="2305050" y="2893398"/>
              <a:ext cx="2048999" cy="185803"/>
              <a:chOff x="2305050" y="2893398"/>
              <a:chExt cx="2048999" cy="185803"/>
            </a:xfrm>
          </xdr:grpSpPr>
          <xdr:sp macro="" textlink="">
            <xdr:nvSpPr>
              <xdr:cNvPr id="60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34" name="グループ化 845"/>
              <xdr:cNvGrpSpPr>
                <a:grpSpLocks/>
              </xdr:cNvGrpSpPr>
            </xdr:nvGrpSpPr>
            <xdr:grpSpPr bwMode="auto">
              <a:xfrm>
                <a:off x="2686045" y="2893398"/>
                <a:ext cx="324588" cy="185803"/>
                <a:chOff x="2482886" y="3553541"/>
                <a:chExt cx="295640" cy="182063"/>
              </a:xfrm>
            </xdr:grpSpPr>
            <xdr:sp macro="" textlink="">
              <xdr:nvSpPr>
                <xdr:cNvPr id="60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5" name="グループ化 849"/>
              <xdr:cNvGrpSpPr>
                <a:grpSpLocks/>
              </xdr:cNvGrpSpPr>
            </xdr:nvGrpSpPr>
            <xdr:grpSpPr bwMode="auto">
              <a:xfrm>
                <a:off x="3257549" y="2893398"/>
                <a:ext cx="331391" cy="185803"/>
                <a:chOff x="2482887" y="3553541"/>
                <a:chExt cx="301836" cy="182063"/>
              </a:xfrm>
            </xdr:grpSpPr>
            <xdr:sp macro="" textlink="">
              <xdr:nvSpPr>
                <xdr:cNvPr id="6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6" name="グループ化 853"/>
              <xdr:cNvGrpSpPr>
                <a:grpSpLocks/>
              </xdr:cNvGrpSpPr>
            </xdr:nvGrpSpPr>
            <xdr:grpSpPr bwMode="auto">
              <a:xfrm>
                <a:off x="3829049" y="2893398"/>
                <a:ext cx="331391" cy="185803"/>
                <a:chOff x="2482887" y="3553541"/>
                <a:chExt cx="301836" cy="182063"/>
              </a:xfrm>
            </xdr:grpSpPr>
            <xdr:sp macro="" textlink="">
              <xdr:nvSpPr>
                <xdr:cNvPr id="60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7" name="グループ化 5366"/>
          <xdr:cNvGrpSpPr/>
        </xdr:nvGrpSpPr>
        <xdr:grpSpPr>
          <a:xfrm>
            <a:off x="4821116" y="24069465"/>
            <a:ext cx="2239499" cy="202088"/>
            <a:chOff x="2305050" y="2893398"/>
            <a:chExt cx="2239499" cy="185803"/>
          </a:xfrm>
        </xdr:grpSpPr>
        <xdr:sp macro="" textlink="">
          <xdr:nvSpPr>
            <xdr:cNvPr id="60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09" name="グループ化 6008"/>
            <xdr:cNvGrpSpPr/>
          </xdr:nvGrpSpPr>
          <xdr:grpSpPr>
            <a:xfrm>
              <a:off x="2305050" y="2893398"/>
              <a:ext cx="2048999" cy="185803"/>
              <a:chOff x="2305050" y="2893398"/>
              <a:chExt cx="2048999" cy="185803"/>
            </a:xfrm>
          </xdr:grpSpPr>
          <xdr:sp macro="" textlink="">
            <xdr:nvSpPr>
              <xdr:cNvPr id="60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15" name="グループ化 845"/>
              <xdr:cNvGrpSpPr>
                <a:grpSpLocks/>
              </xdr:cNvGrpSpPr>
            </xdr:nvGrpSpPr>
            <xdr:grpSpPr bwMode="auto">
              <a:xfrm>
                <a:off x="2686045" y="2893398"/>
                <a:ext cx="324588" cy="185803"/>
                <a:chOff x="2482886" y="3553541"/>
                <a:chExt cx="295640" cy="182063"/>
              </a:xfrm>
            </xdr:grpSpPr>
            <xdr:sp macro="" textlink="">
              <xdr:nvSpPr>
                <xdr:cNvPr id="60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6" name="グループ化 849"/>
              <xdr:cNvGrpSpPr>
                <a:grpSpLocks/>
              </xdr:cNvGrpSpPr>
            </xdr:nvGrpSpPr>
            <xdr:grpSpPr bwMode="auto">
              <a:xfrm>
                <a:off x="3257549" y="2893398"/>
                <a:ext cx="331391" cy="185803"/>
                <a:chOff x="2482887" y="3553541"/>
                <a:chExt cx="301836" cy="182063"/>
              </a:xfrm>
            </xdr:grpSpPr>
            <xdr:sp macro="" textlink="">
              <xdr:nvSpPr>
                <xdr:cNvPr id="6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7" name="グループ化 853"/>
              <xdr:cNvGrpSpPr>
                <a:grpSpLocks/>
              </xdr:cNvGrpSpPr>
            </xdr:nvGrpSpPr>
            <xdr:grpSpPr bwMode="auto">
              <a:xfrm>
                <a:off x="3829049" y="2893398"/>
                <a:ext cx="331391" cy="185803"/>
                <a:chOff x="2482887" y="3553541"/>
                <a:chExt cx="301836" cy="182063"/>
              </a:xfrm>
            </xdr:grpSpPr>
            <xdr:sp macro="" textlink="">
              <xdr:nvSpPr>
                <xdr:cNvPr id="60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8" name="グループ化 5367"/>
          <xdr:cNvGrpSpPr/>
        </xdr:nvGrpSpPr>
        <xdr:grpSpPr>
          <a:xfrm>
            <a:off x="4821116" y="24311254"/>
            <a:ext cx="2239499" cy="202088"/>
            <a:chOff x="2305050" y="2893398"/>
            <a:chExt cx="2239499" cy="185803"/>
          </a:xfrm>
        </xdr:grpSpPr>
        <xdr:sp macro="" textlink="">
          <xdr:nvSpPr>
            <xdr:cNvPr id="59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0" name="グループ化 5989"/>
            <xdr:cNvGrpSpPr/>
          </xdr:nvGrpSpPr>
          <xdr:grpSpPr>
            <a:xfrm>
              <a:off x="2305050" y="2893398"/>
              <a:ext cx="2048999" cy="185803"/>
              <a:chOff x="2305050" y="2893398"/>
              <a:chExt cx="2048999" cy="185803"/>
            </a:xfrm>
          </xdr:grpSpPr>
          <xdr:sp macro="" textlink="">
            <xdr:nvSpPr>
              <xdr:cNvPr id="59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6" name="グループ化 845"/>
              <xdr:cNvGrpSpPr>
                <a:grpSpLocks/>
              </xdr:cNvGrpSpPr>
            </xdr:nvGrpSpPr>
            <xdr:grpSpPr bwMode="auto">
              <a:xfrm>
                <a:off x="2686045" y="2893398"/>
                <a:ext cx="324588" cy="185803"/>
                <a:chOff x="2482886" y="3553541"/>
                <a:chExt cx="295640" cy="182063"/>
              </a:xfrm>
            </xdr:grpSpPr>
            <xdr:sp macro="" textlink="">
              <xdr:nvSpPr>
                <xdr:cNvPr id="60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7" name="グループ化 849"/>
              <xdr:cNvGrpSpPr>
                <a:grpSpLocks/>
              </xdr:cNvGrpSpPr>
            </xdr:nvGrpSpPr>
            <xdr:grpSpPr bwMode="auto">
              <a:xfrm>
                <a:off x="3257549" y="2893398"/>
                <a:ext cx="331391" cy="185803"/>
                <a:chOff x="2482887" y="3553541"/>
                <a:chExt cx="301836" cy="182063"/>
              </a:xfrm>
            </xdr:grpSpPr>
            <xdr:sp macro="" textlink="">
              <xdr:nvSpPr>
                <xdr:cNvPr id="6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8" name="グループ化 853"/>
              <xdr:cNvGrpSpPr>
                <a:grpSpLocks/>
              </xdr:cNvGrpSpPr>
            </xdr:nvGrpSpPr>
            <xdr:grpSpPr bwMode="auto">
              <a:xfrm>
                <a:off x="3829049" y="2893398"/>
                <a:ext cx="331391" cy="185803"/>
                <a:chOff x="2482887" y="3553541"/>
                <a:chExt cx="301836" cy="182063"/>
              </a:xfrm>
            </xdr:grpSpPr>
            <xdr:sp macro="" textlink="">
              <xdr:nvSpPr>
                <xdr:cNvPr id="59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9" name="グループ化 5368"/>
          <xdr:cNvGrpSpPr/>
        </xdr:nvGrpSpPr>
        <xdr:grpSpPr>
          <a:xfrm>
            <a:off x="4821116" y="24553042"/>
            <a:ext cx="2239499" cy="202088"/>
            <a:chOff x="2305050" y="2893398"/>
            <a:chExt cx="2239499" cy="185803"/>
          </a:xfrm>
        </xdr:grpSpPr>
        <xdr:sp macro="" textlink="">
          <xdr:nvSpPr>
            <xdr:cNvPr id="5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1" name="グループ化 5970"/>
            <xdr:cNvGrpSpPr/>
          </xdr:nvGrpSpPr>
          <xdr:grpSpPr>
            <a:xfrm>
              <a:off x="2305050" y="2893398"/>
              <a:ext cx="2048999" cy="185803"/>
              <a:chOff x="2305050" y="2893398"/>
              <a:chExt cx="2048999" cy="185803"/>
            </a:xfrm>
          </xdr:grpSpPr>
          <xdr:sp macro="" textlink="">
            <xdr:nvSpPr>
              <xdr:cNvPr id="5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7" name="グループ化 845"/>
              <xdr:cNvGrpSpPr>
                <a:grpSpLocks/>
              </xdr:cNvGrpSpPr>
            </xdr:nvGrpSpPr>
            <xdr:grpSpPr bwMode="auto">
              <a:xfrm>
                <a:off x="2686045" y="2893398"/>
                <a:ext cx="324588" cy="185803"/>
                <a:chOff x="2482886" y="3553541"/>
                <a:chExt cx="295640" cy="182063"/>
              </a:xfrm>
            </xdr:grpSpPr>
            <xdr:sp macro="" textlink="">
              <xdr:nvSpPr>
                <xdr:cNvPr id="5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8" name="グループ化 849"/>
              <xdr:cNvGrpSpPr>
                <a:grpSpLocks/>
              </xdr:cNvGrpSpPr>
            </xdr:nvGrpSpPr>
            <xdr:grpSpPr bwMode="auto">
              <a:xfrm>
                <a:off x="3257549" y="2893398"/>
                <a:ext cx="331391" cy="185803"/>
                <a:chOff x="2482887" y="3553541"/>
                <a:chExt cx="301836" cy="182063"/>
              </a:xfrm>
            </xdr:grpSpPr>
            <xdr:sp macro="" textlink="">
              <xdr:nvSpPr>
                <xdr:cNvPr id="5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9" name="グループ化 853"/>
              <xdr:cNvGrpSpPr>
                <a:grpSpLocks/>
              </xdr:cNvGrpSpPr>
            </xdr:nvGrpSpPr>
            <xdr:grpSpPr bwMode="auto">
              <a:xfrm>
                <a:off x="3829049" y="2893398"/>
                <a:ext cx="331391" cy="185803"/>
                <a:chOff x="2482887" y="3553541"/>
                <a:chExt cx="301836" cy="182063"/>
              </a:xfrm>
            </xdr:grpSpPr>
            <xdr:sp macro="" textlink="">
              <xdr:nvSpPr>
                <xdr:cNvPr id="5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4821116" y="24794831"/>
            <a:ext cx="2239499" cy="202088"/>
            <a:chOff x="2305050" y="2893398"/>
            <a:chExt cx="2239499" cy="185803"/>
          </a:xfrm>
        </xdr:grpSpPr>
        <xdr:sp macro="" textlink="">
          <xdr:nvSpPr>
            <xdr:cNvPr id="59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2" name="グループ化 5951"/>
            <xdr:cNvGrpSpPr/>
          </xdr:nvGrpSpPr>
          <xdr:grpSpPr>
            <a:xfrm>
              <a:off x="2305050" y="2893398"/>
              <a:ext cx="2048999" cy="185803"/>
              <a:chOff x="2305050" y="2893398"/>
              <a:chExt cx="2048999" cy="185803"/>
            </a:xfrm>
          </xdr:grpSpPr>
          <xdr:sp macro="" textlink="">
            <xdr:nvSpPr>
              <xdr:cNvPr id="59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8" name="グループ化 845"/>
              <xdr:cNvGrpSpPr>
                <a:grpSpLocks/>
              </xdr:cNvGrpSpPr>
            </xdr:nvGrpSpPr>
            <xdr:grpSpPr bwMode="auto">
              <a:xfrm>
                <a:off x="2686045" y="2893398"/>
                <a:ext cx="324588" cy="185803"/>
                <a:chOff x="2482886" y="3553541"/>
                <a:chExt cx="295640" cy="182063"/>
              </a:xfrm>
            </xdr:grpSpPr>
            <xdr:sp macro="" textlink="">
              <xdr:nvSpPr>
                <xdr:cNvPr id="59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59" name="グループ化 849"/>
              <xdr:cNvGrpSpPr>
                <a:grpSpLocks/>
              </xdr:cNvGrpSpPr>
            </xdr:nvGrpSpPr>
            <xdr:grpSpPr bwMode="auto">
              <a:xfrm>
                <a:off x="3257549" y="2893398"/>
                <a:ext cx="331391" cy="185803"/>
                <a:chOff x="2482887" y="3553541"/>
                <a:chExt cx="301836" cy="182063"/>
              </a:xfrm>
            </xdr:grpSpPr>
            <xdr:sp macro="" textlink="">
              <xdr:nvSpPr>
                <xdr:cNvPr id="5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60" name="グループ化 853"/>
              <xdr:cNvGrpSpPr>
                <a:grpSpLocks/>
              </xdr:cNvGrpSpPr>
            </xdr:nvGrpSpPr>
            <xdr:grpSpPr bwMode="auto">
              <a:xfrm>
                <a:off x="3829049" y="2893398"/>
                <a:ext cx="331391" cy="185803"/>
                <a:chOff x="2482887" y="3553541"/>
                <a:chExt cx="301836" cy="182063"/>
              </a:xfrm>
            </xdr:grpSpPr>
            <xdr:sp macro="" textlink="">
              <xdr:nvSpPr>
                <xdr:cNvPr id="59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4821116" y="25036619"/>
            <a:ext cx="2239499" cy="202088"/>
            <a:chOff x="2305050" y="2893398"/>
            <a:chExt cx="2239499" cy="185803"/>
          </a:xfrm>
        </xdr:grpSpPr>
        <xdr:sp macro="" textlink="">
          <xdr:nvSpPr>
            <xdr:cNvPr id="59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3" name="グループ化 5932"/>
            <xdr:cNvGrpSpPr/>
          </xdr:nvGrpSpPr>
          <xdr:grpSpPr>
            <a:xfrm>
              <a:off x="2305050" y="2893398"/>
              <a:ext cx="2048999" cy="185803"/>
              <a:chOff x="2305050" y="2893398"/>
              <a:chExt cx="2048999" cy="185803"/>
            </a:xfrm>
          </xdr:grpSpPr>
          <xdr:sp macro="" textlink="">
            <xdr:nvSpPr>
              <xdr:cNvPr id="59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9" name="グループ化 845"/>
              <xdr:cNvGrpSpPr>
                <a:grpSpLocks/>
              </xdr:cNvGrpSpPr>
            </xdr:nvGrpSpPr>
            <xdr:grpSpPr bwMode="auto">
              <a:xfrm>
                <a:off x="2686045" y="2893398"/>
                <a:ext cx="324588" cy="185803"/>
                <a:chOff x="2482886" y="3553541"/>
                <a:chExt cx="295640" cy="182063"/>
              </a:xfrm>
            </xdr:grpSpPr>
            <xdr:sp macro="" textlink="">
              <xdr:nvSpPr>
                <xdr:cNvPr id="59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0" name="グループ化 849"/>
              <xdr:cNvGrpSpPr>
                <a:grpSpLocks/>
              </xdr:cNvGrpSpPr>
            </xdr:nvGrpSpPr>
            <xdr:grpSpPr bwMode="auto">
              <a:xfrm>
                <a:off x="3257549" y="2893398"/>
                <a:ext cx="331391" cy="185803"/>
                <a:chOff x="2482887" y="3553541"/>
                <a:chExt cx="301836" cy="182063"/>
              </a:xfrm>
            </xdr:grpSpPr>
            <xdr:sp macro="" textlink="">
              <xdr:nvSpPr>
                <xdr:cNvPr id="59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1" name="グループ化 853"/>
              <xdr:cNvGrpSpPr>
                <a:grpSpLocks/>
              </xdr:cNvGrpSpPr>
            </xdr:nvGrpSpPr>
            <xdr:grpSpPr bwMode="auto">
              <a:xfrm>
                <a:off x="3829049" y="2893398"/>
                <a:ext cx="331391" cy="185803"/>
                <a:chOff x="2482887" y="3553541"/>
                <a:chExt cx="301836" cy="182063"/>
              </a:xfrm>
            </xdr:grpSpPr>
            <xdr:sp macro="" textlink="">
              <xdr:nvSpPr>
                <xdr:cNvPr id="59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4821116" y="25278408"/>
            <a:ext cx="2239499" cy="202088"/>
            <a:chOff x="2305050" y="2893398"/>
            <a:chExt cx="2239499" cy="185803"/>
          </a:xfrm>
        </xdr:grpSpPr>
        <xdr:sp macro="" textlink="">
          <xdr:nvSpPr>
            <xdr:cNvPr id="59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4" name="グループ化 5913"/>
            <xdr:cNvGrpSpPr/>
          </xdr:nvGrpSpPr>
          <xdr:grpSpPr>
            <a:xfrm>
              <a:off x="2305050" y="2893398"/>
              <a:ext cx="2048999" cy="185803"/>
              <a:chOff x="2305050" y="2893398"/>
              <a:chExt cx="2048999" cy="185803"/>
            </a:xfrm>
          </xdr:grpSpPr>
          <xdr:sp macro="" textlink="">
            <xdr:nvSpPr>
              <xdr:cNvPr id="59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0" name="グループ化 845"/>
              <xdr:cNvGrpSpPr>
                <a:grpSpLocks/>
              </xdr:cNvGrpSpPr>
            </xdr:nvGrpSpPr>
            <xdr:grpSpPr bwMode="auto">
              <a:xfrm>
                <a:off x="2686045" y="2893398"/>
                <a:ext cx="324588" cy="185803"/>
                <a:chOff x="2482886" y="3553541"/>
                <a:chExt cx="295640" cy="182063"/>
              </a:xfrm>
            </xdr:grpSpPr>
            <xdr:sp macro="" textlink="">
              <xdr:nvSpPr>
                <xdr:cNvPr id="59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1" name="グループ化 849"/>
              <xdr:cNvGrpSpPr>
                <a:grpSpLocks/>
              </xdr:cNvGrpSpPr>
            </xdr:nvGrpSpPr>
            <xdr:grpSpPr bwMode="auto">
              <a:xfrm>
                <a:off x="3257549" y="2893398"/>
                <a:ext cx="331391" cy="185803"/>
                <a:chOff x="2482887" y="3553541"/>
                <a:chExt cx="301836" cy="182063"/>
              </a:xfrm>
            </xdr:grpSpPr>
            <xdr:sp macro="" textlink="">
              <xdr:nvSpPr>
                <xdr:cNvPr id="59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2" name="グループ化 853"/>
              <xdr:cNvGrpSpPr>
                <a:grpSpLocks/>
              </xdr:cNvGrpSpPr>
            </xdr:nvGrpSpPr>
            <xdr:grpSpPr bwMode="auto">
              <a:xfrm>
                <a:off x="3829049" y="2893398"/>
                <a:ext cx="331391" cy="185803"/>
                <a:chOff x="2482887" y="3553541"/>
                <a:chExt cx="301836" cy="182063"/>
              </a:xfrm>
            </xdr:grpSpPr>
            <xdr:sp macro="" textlink="">
              <xdr:nvSpPr>
                <xdr:cNvPr id="5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3" name="グループ化 5372"/>
          <xdr:cNvGrpSpPr/>
        </xdr:nvGrpSpPr>
        <xdr:grpSpPr>
          <a:xfrm>
            <a:off x="4821116" y="25520196"/>
            <a:ext cx="2239499" cy="202088"/>
            <a:chOff x="2305050" y="2893398"/>
            <a:chExt cx="2239499" cy="185803"/>
          </a:xfrm>
        </xdr:grpSpPr>
        <xdr:sp macro="" textlink="">
          <xdr:nvSpPr>
            <xdr:cNvPr id="5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5894"/>
            <xdr:cNvGrpSpPr/>
          </xdr:nvGrpSpPr>
          <xdr:grpSpPr>
            <a:xfrm>
              <a:off x="2305050" y="2893398"/>
              <a:ext cx="2048999" cy="185803"/>
              <a:chOff x="2305050" y="2893398"/>
              <a:chExt cx="2048999" cy="185803"/>
            </a:xfrm>
          </xdr:grpSpPr>
          <xdr:sp macro="" textlink="">
            <xdr:nvSpPr>
              <xdr:cNvPr id="5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1" name="グループ化 845"/>
              <xdr:cNvGrpSpPr>
                <a:grpSpLocks/>
              </xdr:cNvGrpSpPr>
            </xdr:nvGrpSpPr>
            <xdr:grpSpPr bwMode="auto">
              <a:xfrm>
                <a:off x="2686045" y="2893398"/>
                <a:ext cx="324588" cy="185803"/>
                <a:chOff x="2482886" y="3553541"/>
                <a:chExt cx="295640" cy="182063"/>
              </a:xfrm>
            </xdr:grpSpPr>
            <xdr:sp macro="" textlink="">
              <xdr:nvSpPr>
                <xdr:cNvPr id="5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2" name="グループ化 849"/>
              <xdr:cNvGrpSpPr>
                <a:grpSpLocks/>
              </xdr:cNvGrpSpPr>
            </xdr:nvGrpSpPr>
            <xdr:grpSpPr bwMode="auto">
              <a:xfrm>
                <a:off x="3257549" y="2893398"/>
                <a:ext cx="331391" cy="185803"/>
                <a:chOff x="2482887" y="3553541"/>
                <a:chExt cx="301836" cy="182063"/>
              </a:xfrm>
            </xdr:grpSpPr>
            <xdr:sp macro="" textlink="">
              <xdr:nvSpPr>
                <xdr:cNvPr id="59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3" name="グループ化 853"/>
              <xdr:cNvGrpSpPr>
                <a:grpSpLocks/>
              </xdr:cNvGrpSpPr>
            </xdr:nvGrpSpPr>
            <xdr:grpSpPr bwMode="auto">
              <a:xfrm>
                <a:off x="3829049" y="2893398"/>
                <a:ext cx="331391" cy="185803"/>
                <a:chOff x="2482887" y="3553541"/>
                <a:chExt cx="301836" cy="182063"/>
              </a:xfrm>
            </xdr:grpSpPr>
            <xdr:sp macro="" textlink="">
              <xdr:nvSpPr>
                <xdr:cNvPr id="59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4" name="グループ化 5373"/>
          <xdr:cNvGrpSpPr/>
        </xdr:nvGrpSpPr>
        <xdr:grpSpPr>
          <a:xfrm>
            <a:off x="4821116" y="25761985"/>
            <a:ext cx="2239499" cy="202088"/>
            <a:chOff x="2305050" y="2893398"/>
            <a:chExt cx="2239499" cy="185803"/>
          </a:xfrm>
        </xdr:grpSpPr>
        <xdr:sp macro="" textlink="">
          <xdr:nvSpPr>
            <xdr:cNvPr id="58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6" name="グループ化 5875"/>
            <xdr:cNvGrpSpPr/>
          </xdr:nvGrpSpPr>
          <xdr:grpSpPr>
            <a:xfrm>
              <a:off x="2305050" y="2893398"/>
              <a:ext cx="2048999" cy="185803"/>
              <a:chOff x="2305050" y="2893398"/>
              <a:chExt cx="2048999" cy="185803"/>
            </a:xfrm>
          </xdr:grpSpPr>
          <xdr:sp macro="" textlink="">
            <xdr:nvSpPr>
              <xdr:cNvPr id="58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2" name="グループ化 845"/>
              <xdr:cNvGrpSpPr>
                <a:grpSpLocks/>
              </xdr:cNvGrpSpPr>
            </xdr:nvGrpSpPr>
            <xdr:grpSpPr bwMode="auto">
              <a:xfrm>
                <a:off x="2686045" y="2893398"/>
                <a:ext cx="324588" cy="185803"/>
                <a:chOff x="2482886" y="3553541"/>
                <a:chExt cx="295640" cy="182063"/>
              </a:xfrm>
            </xdr:grpSpPr>
            <xdr:sp macro="" textlink="">
              <xdr:nvSpPr>
                <xdr:cNvPr id="58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3" name="グループ化 849"/>
              <xdr:cNvGrpSpPr>
                <a:grpSpLocks/>
              </xdr:cNvGrpSpPr>
            </xdr:nvGrpSpPr>
            <xdr:grpSpPr bwMode="auto">
              <a:xfrm>
                <a:off x="3257549" y="2893398"/>
                <a:ext cx="331391" cy="185803"/>
                <a:chOff x="2482887" y="3553541"/>
                <a:chExt cx="301836" cy="182063"/>
              </a:xfrm>
            </xdr:grpSpPr>
            <xdr:sp macro="" textlink="">
              <xdr:nvSpPr>
                <xdr:cNvPr id="58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4" name="グループ化 853"/>
              <xdr:cNvGrpSpPr>
                <a:grpSpLocks/>
              </xdr:cNvGrpSpPr>
            </xdr:nvGrpSpPr>
            <xdr:grpSpPr bwMode="auto">
              <a:xfrm>
                <a:off x="3829049" y="2893398"/>
                <a:ext cx="331391" cy="185803"/>
                <a:chOff x="2482887" y="3553541"/>
                <a:chExt cx="301836" cy="182063"/>
              </a:xfrm>
            </xdr:grpSpPr>
            <xdr:sp macro="" textlink="">
              <xdr:nvSpPr>
                <xdr:cNvPr id="58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5" name="グループ化 5374"/>
          <xdr:cNvGrpSpPr/>
        </xdr:nvGrpSpPr>
        <xdr:grpSpPr>
          <a:xfrm>
            <a:off x="4821116" y="26003773"/>
            <a:ext cx="2239499" cy="202088"/>
            <a:chOff x="2305050" y="2893398"/>
            <a:chExt cx="2239499" cy="185803"/>
          </a:xfrm>
        </xdr:grpSpPr>
        <xdr:sp macro="" textlink="">
          <xdr:nvSpPr>
            <xdr:cNvPr id="58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7" name="グループ化 5856"/>
            <xdr:cNvGrpSpPr/>
          </xdr:nvGrpSpPr>
          <xdr:grpSpPr>
            <a:xfrm>
              <a:off x="2305050" y="2893398"/>
              <a:ext cx="2048999" cy="185803"/>
              <a:chOff x="2305050" y="2893398"/>
              <a:chExt cx="2048999" cy="185803"/>
            </a:xfrm>
          </xdr:grpSpPr>
          <xdr:sp macro="" textlink="">
            <xdr:nvSpPr>
              <xdr:cNvPr id="58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845"/>
              <xdr:cNvGrpSpPr>
                <a:grpSpLocks/>
              </xdr:cNvGrpSpPr>
            </xdr:nvGrpSpPr>
            <xdr:grpSpPr bwMode="auto">
              <a:xfrm>
                <a:off x="2686045" y="2893398"/>
                <a:ext cx="324588" cy="185803"/>
                <a:chOff x="2482886" y="3553541"/>
                <a:chExt cx="295640" cy="182063"/>
              </a:xfrm>
            </xdr:grpSpPr>
            <xdr:sp macro="" textlink="">
              <xdr:nvSpPr>
                <xdr:cNvPr id="58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4" name="グループ化 849"/>
              <xdr:cNvGrpSpPr>
                <a:grpSpLocks/>
              </xdr:cNvGrpSpPr>
            </xdr:nvGrpSpPr>
            <xdr:grpSpPr bwMode="auto">
              <a:xfrm>
                <a:off x="3257549" y="2893398"/>
                <a:ext cx="331391" cy="185803"/>
                <a:chOff x="2482887" y="3553541"/>
                <a:chExt cx="301836" cy="182063"/>
              </a:xfrm>
            </xdr:grpSpPr>
            <xdr:sp macro="" textlink="">
              <xdr:nvSpPr>
                <xdr:cNvPr id="5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5" name="グループ化 853"/>
              <xdr:cNvGrpSpPr>
                <a:grpSpLocks/>
              </xdr:cNvGrpSpPr>
            </xdr:nvGrpSpPr>
            <xdr:grpSpPr bwMode="auto">
              <a:xfrm>
                <a:off x="3829049" y="2893398"/>
                <a:ext cx="331391" cy="185803"/>
                <a:chOff x="2482887" y="3553541"/>
                <a:chExt cx="301836" cy="182063"/>
              </a:xfrm>
            </xdr:grpSpPr>
            <xdr:sp macro="" textlink="">
              <xdr:nvSpPr>
                <xdr:cNvPr id="58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6" name="グループ化 5375"/>
          <xdr:cNvGrpSpPr/>
        </xdr:nvGrpSpPr>
        <xdr:grpSpPr>
          <a:xfrm>
            <a:off x="4821116" y="26245561"/>
            <a:ext cx="2239499" cy="202088"/>
            <a:chOff x="2305050" y="2893398"/>
            <a:chExt cx="2239499" cy="185803"/>
          </a:xfrm>
        </xdr:grpSpPr>
        <xdr:sp macro="" textlink="">
          <xdr:nvSpPr>
            <xdr:cNvPr id="58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38" name="グループ化 5837"/>
            <xdr:cNvGrpSpPr/>
          </xdr:nvGrpSpPr>
          <xdr:grpSpPr>
            <a:xfrm>
              <a:off x="2305050" y="2893398"/>
              <a:ext cx="2048999" cy="185803"/>
              <a:chOff x="2305050" y="2893398"/>
              <a:chExt cx="2048999" cy="185803"/>
            </a:xfrm>
          </xdr:grpSpPr>
          <xdr:sp macro="" textlink="">
            <xdr:nvSpPr>
              <xdr:cNvPr id="58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44" name="グループ化 845"/>
              <xdr:cNvGrpSpPr>
                <a:grpSpLocks/>
              </xdr:cNvGrpSpPr>
            </xdr:nvGrpSpPr>
            <xdr:grpSpPr bwMode="auto">
              <a:xfrm>
                <a:off x="2686045" y="2893398"/>
                <a:ext cx="324588" cy="185803"/>
                <a:chOff x="2482886" y="3553541"/>
                <a:chExt cx="295640" cy="182063"/>
              </a:xfrm>
            </xdr:grpSpPr>
            <xdr:sp macro="" textlink="">
              <xdr:nvSpPr>
                <xdr:cNvPr id="58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5" name="グループ化 849"/>
              <xdr:cNvGrpSpPr>
                <a:grpSpLocks/>
              </xdr:cNvGrpSpPr>
            </xdr:nvGrpSpPr>
            <xdr:grpSpPr bwMode="auto">
              <a:xfrm>
                <a:off x="3257549" y="2893398"/>
                <a:ext cx="331391" cy="185803"/>
                <a:chOff x="2482887" y="3553541"/>
                <a:chExt cx="301836" cy="182063"/>
              </a:xfrm>
            </xdr:grpSpPr>
            <xdr:sp macro="" textlink="">
              <xdr:nvSpPr>
                <xdr:cNvPr id="58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6" name="グループ化 853"/>
              <xdr:cNvGrpSpPr>
                <a:grpSpLocks/>
              </xdr:cNvGrpSpPr>
            </xdr:nvGrpSpPr>
            <xdr:grpSpPr bwMode="auto">
              <a:xfrm>
                <a:off x="3829049" y="2893398"/>
                <a:ext cx="331391" cy="185803"/>
                <a:chOff x="2482887" y="3553541"/>
                <a:chExt cx="301836" cy="182063"/>
              </a:xfrm>
            </xdr:grpSpPr>
            <xdr:sp macro="" textlink="">
              <xdr:nvSpPr>
                <xdr:cNvPr id="58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7" name="グループ化 5376"/>
          <xdr:cNvGrpSpPr/>
        </xdr:nvGrpSpPr>
        <xdr:grpSpPr>
          <a:xfrm>
            <a:off x="4821116" y="26487350"/>
            <a:ext cx="2239499" cy="202088"/>
            <a:chOff x="2305050" y="2893398"/>
            <a:chExt cx="2239499" cy="185803"/>
          </a:xfrm>
        </xdr:grpSpPr>
        <xdr:sp macro="" textlink="">
          <xdr:nvSpPr>
            <xdr:cNvPr id="58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19" name="グループ化 5818"/>
            <xdr:cNvGrpSpPr/>
          </xdr:nvGrpSpPr>
          <xdr:grpSpPr>
            <a:xfrm>
              <a:off x="2305050" y="2893398"/>
              <a:ext cx="2048999" cy="185803"/>
              <a:chOff x="2305050" y="2893398"/>
              <a:chExt cx="2048999" cy="185803"/>
            </a:xfrm>
          </xdr:grpSpPr>
          <xdr:sp macro="" textlink="">
            <xdr:nvSpPr>
              <xdr:cNvPr id="58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25" name="グループ化 845"/>
              <xdr:cNvGrpSpPr>
                <a:grpSpLocks/>
              </xdr:cNvGrpSpPr>
            </xdr:nvGrpSpPr>
            <xdr:grpSpPr bwMode="auto">
              <a:xfrm>
                <a:off x="2686045" y="2893398"/>
                <a:ext cx="324588" cy="185803"/>
                <a:chOff x="2482886" y="3553541"/>
                <a:chExt cx="295640" cy="182063"/>
              </a:xfrm>
            </xdr:grpSpPr>
            <xdr:sp macro="" textlink="">
              <xdr:nvSpPr>
                <xdr:cNvPr id="58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6" name="グループ化 849"/>
              <xdr:cNvGrpSpPr>
                <a:grpSpLocks/>
              </xdr:cNvGrpSpPr>
            </xdr:nvGrpSpPr>
            <xdr:grpSpPr bwMode="auto">
              <a:xfrm>
                <a:off x="3257549" y="2893398"/>
                <a:ext cx="331391" cy="185803"/>
                <a:chOff x="2482887" y="3553541"/>
                <a:chExt cx="301836" cy="182063"/>
              </a:xfrm>
            </xdr:grpSpPr>
            <xdr:sp macro="" textlink="">
              <xdr:nvSpPr>
                <xdr:cNvPr id="58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7" name="グループ化 853"/>
              <xdr:cNvGrpSpPr>
                <a:grpSpLocks/>
              </xdr:cNvGrpSpPr>
            </xdr:nvGrpSpPr>
            <xdr:grpSpPr bwMode="auto">
              <a:xfrm>
                <a:off x="3829049" y="2893398"/>
                <a:ext cx="331391" cy="185803"/>
                <a:chOff x="2482887" y="3553541"/>
                <a:chExt cx="301836" cy="182063"/>
              </a:xfrm>
            </xdr:grpSpPr>
            <xdr:sp macro="" textlink="">
              <xdr:nvSpPr>
                <xdr:cNvPr id="58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8" name="グループ化 5377"/>
          <xdr:cNvGrpSpPr/>
        </xdr:nvGrpSpPr>
        <xdr:grpSpPr>
          <a:xfrm>
            <a:off x="4821116" y="26735941"/>
            <a:ext cx="2239499" cy="202088"/>
            <a:chOff x="2305050" y="2893398"/>
            <a:chExt cx="2239499" cy="185803"/>
          </a:xfrm>
        </xdr:grpSpPr>
        <xdr:sp macro="" textlink="">
          <xdr:nvSpPr>
            <xdr:cNvPr id="5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0" name="グループ化 5799"/>
            <xdr:cNvGrpSpPr/>
          </xdr:nvGrpSpPr>
          <xdr:grpSpPr>
            <a:xfrm>
              <a:off x="2305050" y="2893398"/>
              <a:ext cx="2048999" cy="185803"/>
              <a:chOff x="2305050" y="2893398"/>
              <a:chExt cx="2048999" cy="185803"/>
            </a:xfrm>
          </xdr:grpSpPr>
          <xdr:sp macro="" textlink="">
            <xdr:nvSpPr>
              <xdr:cNvPr id="5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6" name="グループ化 845"/>
              <xdr:cNvGrpSpPr>
                <a:grpSpLocks/>
              </xdr:cNvGrpSpPr>
            </xdr:nvGrpSpPr>
            <xdr:grpSpPr bwMode="auto">
              <a:xfrm>
                <a:off x="2686045" y="2893398"/>
                <a:ext cx="324588" cy="185803"/>
                <a:chOff x="2482886" y="3553541"/>
                <a:chExt cx="295640" cy="182063"/>
              </a:xfrm>
            </xdr:grpSpPr>
            <xdr:sp macro="" textlink="">
              <xdr:nvSpPr>
                <xdr:cNvPr id="5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7" name="グループ化 849"/>
              <xdr:cNvGrpSpPr>
                <a:grpSpLocks/>
              </xdr:cNvGrpSpPr>
            </xdr:nvGrpSpPr>
            <xdr:grpSpPr bwMode="auto">
              <a:xfrm>
                <a:off x="3257549" y="2893398"/>
                <a:ext cx="331391" cy="185803"/>
                <a:chOff x="2482887" y="3553541"/>
                <a:chExt cx="301836" cy="182063"/>
              </a:xfrm>
            </xdr:grpSpPr>
            <xdr:sp macro="" textlink="">
              <xdr:nvSpPr>
                <xdr:cNvPr id="5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8" name="グループ化 853"/>
              <xdr:cNvGrpSpPr>
                <a:grpSpLocks/>
              </xdr:cNvGrpSpPr>
            </xdr:nvGrpSpPr>
            <xdr:grpSpPr bwMode="auto">
              <a:xfrm>
                <a:off x="3829049" y="2893398"/>
                <a:ext cx="331391" cy="185803"/>
                <a:chOff x="2482887" y="3553541"/>
                <a:chExt cx="301836" cy="182063"/>
              </a:xfrm>
            </xdr:grpSpPr>
            <xdr:sp macro="" textlink="">
              <xdr:nvSpPr>
                <xdr:cNvPr id="5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9" name="グループ化 5378"/>
          <xdr:cNvGrpSpPr/>
        </xdr:nvGrpSpPr>
        <xdr:grpSpPr>
          <a:xfrm>
            <a:off x="4821116" y="26970927"/>
            <a:ext cx="2239499" cy="202088"/>
            <a:chOff x="2305050" y="2893398"/>
            <a:chExt cx="2239499" cy="185803"/>
          </a:xfrm>
        </xdr:grpSpPr>
        <xdr:sp macro="" textlink="">
          <xdr:nvSpPr>
            <xdr:cNvPr id="578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1" name="グループ化 5780"/>
            <xdr:cNvGrpSpPr/>
          </xdr:nvGrpSpPr>
          <xdr:grpSpPr>
            <a:xfrm>
              <a:off x="2305050" y="2893398"/>
              <a:ext cx="2048999" cy="185803"/>
              <a:chOff x="2305050" y="2893398"/>
              <a:chExt cx="2048999" cy="185803"/>
            </a:xfrm>
          </xdr:grpSpPr>
          <xdr:sp macro="" textlink="">
            <xdr:nvSpPr>
              <xdr:cNvPr id="578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7" name="グループ化 845"/>
              <xdr:cNvGrpSpPr>
                <a:grpSpLocks/>
              </xdr:cNvGrpSpPr>
            </xdr:nvGrpSpPr>
            <xdr:grpSpPr bwMode="auto">
              <a:xfrm>
                <a:off x="2686045" y="2893398"/>
                <a:ext cx="324588" cy="185803"/>
                <a:chOff x="2482886" y="3553541"/>
                <a:chExt cx="295640" cy="182063"/>
              </a:xfrm>
            </xdr:grpSpPr>
            <xdr:sp macro="" textlink="">
              <xdr:nvSpPr>
                <xdr:cNvPr id="579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8" name="グループ化 849"/>
              <xdr:cNvGrpSpPr>
                <a:grpSpLocks/>
              </xdr:cNvGrpSpPr>
            </xdr:nvGrpSpPr>
            <xdr:grpSpPr bwMode="auto">
              <a:xfrm>
                <a:off x="3257549" y="2893398"/>
                <a:ext cx="331391" cy="185803"/>
                <a:chOff x="2482887" y="3553541"/>
                <a:chExt cx="301836" cy="182063"/>
              </a:xfrm>
            </xdr:grpSpPr>
            <xdr:sp macro="" textlink="">
              <xdr:nvSpPr>
                <xdr:cNvPr id="57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9" name="グループ化 853"/>
              <xdr:cNvGrpSpPr>
                <a:grpSpLocks/>
              </xdr:cNvGrpSpPr>
            </xdr:nvGrpSpPr>
            <xdr:grpSpPr bwMode="auto">
              <a:xfrm>
                <a:off x="3829049" y="2893398"/>
                <a:ext cx="331391" cy="185803"/>
                <a:chOff x="2482887" y="3553541"/>
                <a:chExt cx="301836" cy="182063"/>
              </a:xfrm>
            </xdr:grpSpPr>
            <xdr:sp macro="" textlink="">
              <xdr:nvSpPr>
                <xdr:cNvPr id="57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0" name="グループ化 5379"/>
          <xdr:cNvGrpSpPr/>
        </xdr:nvGrpSpPr>
        <xdr:grpSpPr>
          <a:xfrm>
            <a:off x="4821116" y="27212715"/>
            <a:ext cx="2239499" cy="202088"/>
            <a:chOff x="2305050" y="2893398"/>
            <a:chExt cx="2239499" cy="185803"/>
          </a:xfrm>
        </xdr:grpSpPr>
        <xdr:sp macro="" textlink="">
          <xdr:nvSpPr>
            <xdr:cNvPr id="57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2" name="グループ化 5761"/>
            <xdr:cNvGrpSpPr/>
          </xdr:nvGrpSpPr>
          <xdr:grpSpPr>
            <a:xfrm>
              <a:off x="2305050" y="2893398"/>
              <a:ext cx="2048999" cy="185803"/>
              <a:chOff x="2305050" y="2893398"/>
              <a:chExt cx="2048999" cy="185803"/>
            </a:xfrm>
          </xdr:grpSpPr>
          <xdr:sp macro="" textlink="">
            <xdr:nvSpPr>
              <xdr:cNvPr id="57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8" name="グループ化 845"/>
              <xdr:cNvGrpSpPr>
                <a:grpSpLocks/>
              </xdr:cNvGrpSpPr>
            </xdr:nvGrpSpPr>
            <xdr:grpSpPr bwMode="auto">
              <a:xfrm>
                <a:off x="2686045" y="2893398"/>
                <a:ext cx="324588" cy="185803"/>
                <a:chOff x="2482886" y="3553541"/>
                <a:chExt cx="295640" cy="182063"/>
              </a:xfrm>
            </xdr:grpSpPr>
            <xdr:sp macro="" textlink="">
              <xdr:nvSpPr>
                <xdr:cNvPr id="57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69" name="グループ化 849"/>
              <xdr:cNvGrpSpPr>
                <a:grpSpLocks/>
              </xdr:cNvGrpSpPr>
            </xdr:nvGrpSpPr>
            <xdr:grpSpPr bwMode="auto">
              <a:xfrm>
                <a:off x="3257549" y="2893398"/>
                <a:ext cx="331391" cy="185803"/>
                <a:chOff x="2482887" y="3553541"/>
                <a:chExt cx="301836" cy="182063"/>
              </a:xfrm>
            </xdr:grpSpPr>
            <xdr:sp macro="" textlink="">
              <xdr:nvSpPr>
                <xdr:cNvPr id="57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70" name="グループ化 853"/>
              <xdr:cNvGrpSpPr>
                <a:grpSpLocks/>
              </xdr:cNvGrpSpPr>
            </xdr:nvGrpSpPr>
            <xdr:grpSpPr bwMode="auto">
              <a:xfrm>
                <a:off x="3829049" y="2893398"/>
                <a:ext cx="331391" cy="185803"/>
                <a:chOff x="2482887" y="3553541"/>
                <a:chExt cx="301836" cy="182063"/>
              </a:xfrm>
            </xdr:grpSpPr>
            <xdr:sp macro="" textlink="">
              <xdr:nvSpPr>
                <xdr:cNvPr id="57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1" name="グループ化 5380"/>
          <xdr:cNvGrpSpPr/>
        </xdr:nvGrpSpPr>
        <xdr:grpSpPr>
          <a:xfrm>
            <a:off x="4821116" y="27454504"/>
            <a:ext cx="2239499" cy="202088"/>
            <a:chOff x="2305050" y="2893398"/>
            <a:chExt cx="2239499" cy="185803"/>
          </a:xfrm>
        </xdr:grpSpPr>
        <xdr:sp macro="" textlink="">
          <xdr:nvSpPr>
            <xdr:cNvPr id="57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3" name="グループ化 5742"/>
            <xdr:cNvGrpSpPr/>
          </xdr:nvGrpSpPr>
          <xdr:grpSpPr>
            <a:xfrm>
              <a:off x="2305050" y="2893398"/>
              <a:ext cx="2048999" cy="185803"/>
              <a:chOff x="2305050" y="2893398"/>
              <a:chExt cx="2048999" cy="185803"/>
            </a:xfrm>
          </xdr:grpSpPr>
          <xdr:sp macro="" textlink="">
            <xdr:nvSpPr>
              <xdr:cNvPr id="57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9" name="グループ化 845"/>
              <xdr:cNvGrpSpPr>
                <a:grpSpLocks/>
              </xdr:cNvGrpSpPr>
            </xdr:nvGrpSpPr>
            <xdr:grpSpPr bwMode="auto">
              <a:xfrm>
                <a:off x="2686045" y="2893398"/>
                <a:ext cx="324588" cy="185803"/>
                <a:chOff x="2482886" y="3553541"/>
                <a:chExt cx="295640" cy="182063"/>
              </a:xfrm>
            </xdr:grpSpPr>
            <xdr:sp macro="" textlink="">
              <xdr:nvSpPr>
                <xdr:cNvPr id="57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0" name="グループ化 849"/>
              <xdr:cNvGrpSpPr>
                <a:grpSpLocks/>
              </xdr:cNvGrpSpPr>
            </xdr:nvGrpSpPr>
            <xdr:grpSpPr bwMode="auto">
              <a:xfrm>
                <a:off x="3257549" y="2893398"/>
                <a:ext cx="331391" cy="185803"/>
                <a:chOff x="2482887" y="3553541"/>
                <a:chExt cx="301836" cy="182063"/>
              </a:xfrm>
            </xdr:grpSpPr>
            <xdr:sp macro="" textlink="">
              <xdr:nvSpPr>
                <xdr:cNvPr id="57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1" name="グループ化 853"/>
              <xdr:cNvGrpSpPr>
                <a:grpSpLocks/>
              </xdr:cNvGrpSpPr>
            </xdr:nvGrpSpPr>
            <xdr:grpSpPr bwMode="auto">
              <a:xfrm>
                <a:off x="3829049" y="2893398"/>
                <a:ext cx="331391" cy="185803"/>
                <a:chOff x="2482887" y="3553541"/>
                <a:chExt cx="301836" cy="182063"/>
              </a:xfrm>
            </xdr:grpSpPr>
            <xdr:sp macro="" textlink="">
              <xdr:nvSpPr>
                <xdr:cNvPr id="5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2" name="グループ化 5381"/>
          <xdr:cNvGrpSpPr/>
        </xdr:nvGrpSpPr>
        <xdr:grpSpPr>
          <a:xfrm>
            <a:off x="4821116" y="27696292"/>
            <a:ext cx="2239499" cy="202088"/>
            <a:chOff x="2305050" y="2893398"/>
            <a:chExt cx="2239499" cy="185803"/>
          </a:xfrm>
        </xdr:grpSpPr>
        <xdr:sp macro="" textlink="">
          <xdr:nvSpPr>
            <xdr:cNvPr id="57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24" name="グループ化 5723"/>
            <xdr:cNvGrpSpPr/>
          </xdr:nvGrpSpPr>
          <xdr:grpSpPr>
            <a:xfrm>
              <a:off x="2305050" y="2893398"/>
              <a:ext cx="2048999" cy="185803"/>
              <a:chOff x="2305050" y="2893398"/>
              <a:chExt cx="2048999" cy="185803"/>
            </a:xfrm>
          </xdr:grpSpPr>
          <xdr:sp macro="" textlink="">
            <xdr:nvSpPr>
              <xdr:cNvPr id="57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30" name="グループ化 845"/>
              <xdr:cNvGrpSpPr>
                <a:grpSpLocks/>
              </xdr:cNvGrpSpPr>
            </xdr:nvGrpSpPr>
            <xdr:grpSpPr bwMode="auto">
              <a:xfrm>
                <a:off x="2686045" y="2893398"/>
                <a:ext cx="324588" cy="185803"/>
                <a:chOff x="2482886" y="3553541"/>
                <a:chExt cx="295640" cy="182063"/>
              </a:xfrm>
            </xdr:grpSpPr>
            <xdr:sp macro="" textlink="">
              <xdr:nvSpPr>
                <xdr:cNvPr id="57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1" name="グループ化 849"/>
              <xdr:cNvGrpSpPr>
                <a:grpSpLocks/>
              </xdr:cNvGrpSpPr>
            </xdr:nvGrpSpPr>
            <xdr:grpSpPr bwMode="auto">
              <a:xfrm>
                <a:off x="3257549" y="2893398"/>
                <a:ext cx="331391" cy="185803"/>
                <a:chOff x="2482887" y="3553541"/>
                <a:chExt cx="301836" cy="182063"/>
              </a:xfrm>
            </xdr:grpSpPr>
            <xdr:sp macro="" textlink="">
              <xdr:nvSpPr>
                <xdr:cNvPr id="57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2" name="グループ化 853"/>
              <xdr:cNvGrpSpPr>
                <a:grpSpLocks/>
              </xdr:cNvGrpSpPr>
            </xdr:nvGrpSpPr>
            <xdr:grpSpPr bwMode="auto">
              <a:xfrm>
                <a:off x="3829049" y="2893398"/>
                <a:ext cx="331391" cy="185803"/>
                <a:chOff x="2482887" y="3553541"/>
                <a:chExt cx="301836" cy="182063"/>
              </a:xfrm>
            </xdr:grpSpPr>
            <xdr:sp macro="" textlink="">
              <xdr:nvSpPr>
                <xdr:cNvPr id="57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3" name="グループ化 5382"/>
          <xdr:cNvGrpSpPr/>
        </xdr:nvGrpSpPr>
        <xdr:grpSpPr>
          <a:xfrm>
            <a:off x="4821116" y="27938081"/>
            <a:ext cx="2239499" cy="202088"/>
            <a:chOff x="2305050" y="2893398"/>
            <a:chExt cx="2239499" cy="185803"/>
          </a:xfrm>
        </xdr:grpSpPr>
        <xdr:sp macro="" textlink="">
          <xdr:nvSpPr>
            <xdr:cNvPr id="57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05" name="グループ化 5704"/>
            <xdr:cNvGrpSpPr/>
          </xdr:nvGrpSpPr>
          <xdr:grpSpPr>
            <a:xfrm>
              <a:off x="2305050" y="2893398"/>
              <a:ext cx="2048999" cy="185803"/>
              <a:chOff x="2305050" y="2893398"/>
              <a:chExt cx="2048999" cy="185803"/>
            </a:xfrm>
          </xdr:grpSpPr>
          <xdr:sp macro="" textlink="">
            <xdr:nvSpPr>
              <xdr:cNvPr id="57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11" name="グループ化 845"/>
              <xdr:cNvGrpSpPr>
                <a:grpSpLocks/>
              </xdr:cNvGrpSpPr>
            </xdr:nvGrpSpPr>
            <xdr:grpSpPr bwMode="auto">
              <a:xfrm>
                <a:off x="2686045" y="2893398"/>
                <a:ext cx="324588" cy="185803"/>
                <a:chOff x="2482886" y="3553541"/>
                <a:chExt cx="295640" cy="182063"/>
              </a:xfrm>
            </xdr:grpSpPr>
            <xdr:sp macro="" textlink="">
              <xdr:nvSpPr>
                <xdr:cNvPr id="57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2" name="グループ化 849"/>
              <xdr:cNvGrpSpPr>
                <a:grpSpLocks/>
              </xdr:cNvGrpSpPr>
            </xdr:nvGrpSpPr>
            <xdr:grpSpPr bwMode="auto">
              <a:xfrm>
                <a:off x="3257549" y="2893398"/>
                <a:ext cx="331391" cy="185803"/>
                <a:chOff x="2482887" y="3553541"/>
                <a:chExt cx="301836" cy="182063"/>
              </a:xfrm>
            </xdr:grpSpPr>
            <xdr:sp macro="" textlink="">
              <xdr:nvSpPr>
                <xdr:cNvPr id="57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3" name="グループ化 853"/>
              <xdr:cNvGrpSpPr>
                <a:grpSpLocks/>
              </xdr:cNvGrpSpPr>
            </xdr:nvGrpSpPr>
            <xdr:grpSpPr bwMode="auto">
              <a:xfrm>
                <a:off x="3829049" y="2893398"/>
                <a:ext cx="331391" cy="185803"/>
                <a:chOff x="2482887" y="3553541"/>
                <a:chExt cx="301836" cy="182063"/>
              </a:xfrm>
            </xdr:grpSpPr>
            <xdr:sp macro="" textlink="">
              <xdr:nvSpPr>
                <xdr:cNvPr id="57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4" name="グループ化 5383"/>
          <xdr:cNvGrpSpPr/>
        </xdr:nvGrpSpPr>
        <xdr:grpSpPr>
          <a:xfrm>
            <a:off x="4821116" y="28179869"/>
            <a:ext cx="2239499" cy="202088"/>
            <a:chOff x="2305050" y="2893398"/>
            <a:chExt cx="2239499" cy="185803"/>
          </a:xfrm>
        </xdr:grpSpPr>
        <xdr:sp macro="" textlink="">
          <xdr:nvSpPr>
            <xdr:cNvPr id="56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6" name="グループ化 5685"/>
            <xdr:cNvGrpSpPr/>
          </xdr:nvGrpSpPr>
          <xdr:grpSpPr>
            <a:xfrm>
              <a:off x="2305050" y="2893398"/>
              <a:ext cx="2048999" cy="185803"/>
              <a:chOff x="2305050" y="2893398"/>
              <a:chExt cx="2048999" cy="185803"/>
            </a:xfrm>
          </xdr:grpSpPr>
          <xdr:sp macro="" textlink="">
            <xdr:nvSpPr>
              <xdr:cNvPr id="56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2" name="グループ化 845"/>
              <xdr:cNvGrpSpPr>
                <a:grpSpLocks/>
              </xdr:cNvGrpSpPr>
            </xdr:nvGrpSpPr>
            <xdr:grpSpPr bwMode="auto">
              <a:xfrm>
                <a:off x="2686045" y="2893398"/>
                <a:ext cx="324588" cy="185803"/>
                <a:chOff x="2482886" y="3553541"/>
                <a:chExt cx="295640" cy="182063"/>
              </a:xfrm>
            </xdr:grpSpPr>
            <xdr:sp macro="" textlink="">
              <xdr:nvSpPr>
                <xdr:cNvPr id="57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3" name="グループ化 849"/>
              <xdr:cNvGrpSpPr>
                <a:grpSpLocks/>
              </xdr:cNvGrpSpPr>
            </xdr:nvGrpSpPr>
            <xdr:grpSpPr bwMode="auto">
              <a:xfrm>
                <a:off x="3257549" y="2893398"/>
                <a:ext cx="331391" cy="185803"/>
                <a:chOff x="2482887" y="3553541"/>
                <a:chExt cx="301836" cy="182063"/>
              </a:xfrm>
            </xdr:grpSpPr>
            <xdr:sp macro="" textlink="">
              <xdr:nvSpPr>
                <xdr:cNvPr id="56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4" name="グループ化 853"/>
              <xdr:cNvGrpSpPr>
                <a:grpSpLocks/>
              </xdr:cNvGrpSpPr>
            </xdr:nvGrpSpPr>
            <xdr:grpSpPr bwMode="auto">
              <a:xfrm>
                <a:off x="3829049" y="2893398"/>
                <a:ext cx="331391" cy="185803"/>
                <a:chOff x="2482887" y="3553541"/>
                <a:chExt cx="301836" cy="182063"/>
              </a:xfrm>
            </xdr:grpSpPr>
            <xdr:sp macro="" textlink="">
              <xdr:nvSpPr>
                <xdr:cNvPr id="56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5" name="グループ化 5384"/>
          <xdr:cNvGrpSpPr/>
        </xdr:nvGrpSpPr>
        <xdr:grpSpPr>
          <a:xfrm>
            <a:off x="4821116" y="28421658"/>
            <a:ext cx="2239499" cy="202088"/>
            <a:chOff x="2305050" y="2893398"/>
            <a:chExt cx="2239499" cy="185803"/>
          </a:xfrm>
        </xdr:grpSpPr>
        <xdr:sp macro="" textlink="">
          <xdr:nvSpPr>
            <xdr:cNvPr id="56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7" name="グループ化 5666"/>
            <xdr:cNvGrpSpPr/>
          </xdr:nvGrpSpPr>
          <xdr:grpSpPr>
            <a:xfrm>
              <a:off x="2305050" y="2893398"/>
              <a:ext cx="2048999" cy="185803"/>
              <a:chOff x="2305050" y="2893398"/>
              <a:chExt cx="2048999" cy="185803"/>
            </a:xfrm>
          </xdr:grpSpPr>
          <xdr:sp macro="" textlink="">
            <xdr:nvSpPr>
              <xdr:cNvPr id="56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3" name="グループ化 845"/>
              <xdr:cNvGrpSpPr>
                <a:grpSpLocks/>
              </xdr:cNvGrpSpPr>
            </xdr:nvGrpSpPr>
            <xdr:grpSpPr bwMode="auto">
              <a:xfrm>
                <a:off x="2686045" y="2893398"/>
                <a:ext cx="324588" cy="185803"/>
                <a:chOff x="2482886" y="3553541"/>
                <a:chExt cx="295640" cy="182063"/>
              </a:xfrm>
            </xdr:grpSpPr>
            <xdr:sp macro="" textlink="">
              <xdr:nvSpPr>
                <xdr:cNvPr id="56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4" name="グループ化 849"/>
              <xdr:cNvGrpSpPr>
                <a:grpSpLocks/>
              </xdr:cNvGrpSpPr>
            </xdr:nvGrpSpPr>
            <xdr:grpSpPr bwMode="auto">
              <a:xfrm>
                <a:off x="3257549" y="2893398"/>
                <a:ext cx="331391" cy="185803"/>
                <a:chOff x="2482887" y="3553541"/>
                <a:chExt cx="301836" cy="182063"/>
              </a:xfrm>
            </xdr:grpSpPr>
            <xdr:sp macro="" textlink="">
              <xdr:nvSpPr>
                <xdr:cNvPr id="56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5" name="グループ化 853"/>
              <xdr:cNvGrpSpPr>
                <a:grpSpLocks/>
              </xdr:cNvGrpSpPr>
            </xdr:nvGrpSpPr>
            <xdr:grpSpPr bwMode="auto">
              <a:xfrm>
                <a:off x="3829049" y="2893398"/>
                <a:ext cx="331391" cy="185803"/>
                <a:chOff x="2482887" y="3553541"/>
                <a:chExt cx="301836" cy="182063"/>
              </a:xfrm>
            </xdr:grpSpPr>
            <xdr:sp macro="" textlink="">
              <xdr:nvSpPr>
                <xdr:cNvPr id="56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6" name="グループ化 5385"/>
          <xdr:cNvGrpSpPr/>
        </xdr:nvGrpSpPr>
        <xdr:grpSpPr>
          <a:xfrm>
            <a:off x="4821116" y="28663446"/>
            <a:ext cx="2239499" cy="202088"/>
            <a:chOff x="2305050" y="2893398"/>
            <a:chExt cx="2239499" cy="185803"/>
          </a:xfrm>
        </xdr:grpSpPr>
        <xdr:sp macro="" textlink="">
          <xdr:nvSpPr>
            <xdr:cNvPr id="56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48" name="グループ化 5647"/>
            <xdr:cNvGrpSpPr/>
          </xdr:nvGrpSpPr>
          <xdr:grpSpPr>
            <a:xfrm>
              <a:off x="2305050" y="2893398"/>
              <a:ext cx="2048999" cy="185803"/>
              <a:chOff x="2305050" y="2893398"/>
              <a:chExt cx="2048999" cy="185803"/>
            </a:xfrm>
          </xdr:grpSpPr>
          <xdr:sp macro="" textlink="">
            <xdr:nvSpPr>
              <xdr:cNvPr id="56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4" name="グループ化 845"/>
              <xdr:cNvGrpSpPr>
                <a:grpSpLocks/>
              </xdr:cNvGrpSpPr>
            </xdr:nvGrpSpPr>
            <xdr:grpSpPr bwMode="auto">
              <a:xfrm>
                <a:off x="2686045" y="2893398"/>
                <a:ext cx="324588" cy="185803"/>
                <a:chOff x="2482886" y="3553541"/>
                <a:chExt cx="295640" cy="182063"/>
              </a:xfrm>
            </xdr:grpSpPr>
            <xdr:sp macro="" textlink="">
              <xdr:nvSpPr>
                <xdr:cNvPr id="56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5" name="グループ化 849"/>
              <xdr:cNvGrpSpPr>
                <a:grpSpLocks/>
              </xdr:cNvGrpSpPr>
            </xdr:nvGrpSpPr>
            <xdr:grpSpPr bwMode="auto">
              <a:xfrm>
                <a:off x="3257549" y="2893398"/>
                <a:ext cx="331391" cy="185803"/>
                <a:chOff x="2482887" y="3553541"/>
                <a:chExt cx="301836" cy="182063"/>
              </a:xfrm>
            </xdr:grpSpPr>
            <xdr:sp macro="" textlink="">
              <xdr:nvSpPr>
                <xdr:cNvPr id="56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6" name="グループ化 853"/>
              <xdr:cNvGrpSpPr>
                <a:grpSpLocks/>
              </xdr:cNvGrpSpPr>
            </xdr:nvGrpSpPr>
            <xdr:grpSpPr bwMode="auto">
              <a:xfrm>
                <a:off x="3829049" y="2893398"/>
                <a:ext cx="331391" cy="185803"/>
                <a:chOff x="2482887" y="3553541"/>
                <a:chExt cx="301836" cy="182063"/>
              </a:xfrm>
            </xdr:grpSpPr>
            <xdr:sp macro="" textlink="">
              <xdr:nvSpPr>
                <xdr:cNvPr id="56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7" name="グループ化 5386"/>
          <xdr:cNvGrpSpPr/>
        </xdr:nvGrpSpPr>
        <xdr:grpSpPr>
          <a:xfrm>
            <a:off x="4821116" y="28905235"/>
            <a:ext cx="2239499" cy="202088"/>
            <a:chOff x="2305050" y="2893398"/>
            <a:chExt cx="2239499" cy="185803"/>
          </a:xfrm>
        </xdr:grpSpPr>
        <xdr:sp macro="" textlink="">
          <xdr:nvSpPr>
            <xdr:cNvPr id="56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29" name="グループ化 5628"/>
            <xdr:cNvGrpSpPr/>
          </xdr:nvGrpSpPr>
          <xdr:grpSpPr>
            <a:xfrm>
              <a:off x="2305050" y="2893398"/>
              <a:ext cx="2048999" cy="185803"/>
              <a:chOff x="2305050" y="2893398"/>
              <a:chExt cx="2048999" cy="185803"/>
            </a:xfrm>
          </xdr:grpSpPr>
          <xdr:sp macro="" textlink="">
            <xdr:nvSpPr>
              <xdr:cNvPr id="56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5" name="グループ化 845"/>
              <xdr:cNvGrpSpPr>
                <a:grpSpLocks/>
              </xdr:cNvGrpSpPr>
            </xdr:nvGrpSpPr>
            <xdr:grpSpPr bwMode="auto">
              <a:xfrm>
                <a:off x="2686045" y="2893398"/>
                <a:ext cx="324588" cy="185803"/>
                <a:chOff x="2482886" y="3553541"/>
                <a:chExt cx="295640" cy="182063"/>
              </a:xfrm>
            </xdr:grpSpPr>
            <xdr:sp macro="" textlink="">
              <xdr:nvSpPr>
                <xdr:cNvPr id="56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6" name="グループ化 849"/>
              <xdr:cNvGrpSpPr>
                <a:grpSpLocks/>
              </xdr:cNvGrpSpPr>
            </xdr:nvGrpSpPr>
            <xdr:grpSpPr bwMode="auto">
              <a:xfrm>
                <a:off x="3257549" y="2893398"/>
                <a:ext cx="331391" cy="185803"/>
                <a:chOff x="2482887" y="3553541"/>
                <a:chExt cx="301836" cy="182063"/>
              </a:xfrm>
            </xdr:grpSpPr>
            <xdr:sp macro="" textlink="">
              <xdr:nvSpPr>
                <xdr:cNvPr id="56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7" name="グループ化 853"/>
              <xdr:cNvGrpSpPr>
                <a:grpSpLocks/>
              </xdr:cNvGrpSpPr>
            </xdr:nvGrpSpPr>
            <xdr:grpSpPr bwMode="auto">
              <a:xfrm>
                <a:off x="3829049" y="2893398"/>
                <a:ext cx="331391" cy="185803"/>
                <a:chOff x="2482887" y="3553541"/>
                <a:chExt cx="301836" cy="182063"/>
              </a:xfrm>
            </xdr:grpSpPr>
            <xdr:sp macro="" textlink="">
              <xdr:nvSpPr>
                <xdr:cNvPr id="56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8" name="グループ化 5387"/>
          <xdr:cNvGrpSpPr/>
        </xdr:nvGrpSpPr>
        <xdr:grpSpPr>
          <a:xfrm>
            <a:off x="4821116" y="29147023"/>
            <a:ext cx="2239499" cy="202088"/>
            <a:chOff x="2305050" y="2893398"/>
            <a:chExt cx="2239499" cy="185803"/>
          </a:xfrm>
        </xdr:grpSpPr>
        <xdr:sp macro="" textlink="">
          <xdr:nvSpPr>
            <xdr:cNvPr id="5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0" name="グループ化 5609"/>
            <xdr:cNvGrpSpPr/>
          </xdr:nvGrpSpPr>
          <xdr:grpSpPr>
            <a:xfrm>
              <a:off x="2305050" y="2893398"/>
              <a:ext cx="2048999" cy="185803"/>
              <a:chOff x="2305050" y="2893398"/>
              <a:chExt cx="2048999" cy="185803"/>
            </a:xfrm>
          </xdr:grpSpPr>
          <xdr:sp macro="" textlink="">
            <xdr:nvSpPr>
              <xdr:cNvPr id="5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6" name="グループ化 845"/>
              <xdr:cNvGrpSpPr>
                <a:grpSpLocks/>
              </xdr:cNvGrpSpPr>
            </xdr:nvGrpSpPr>
            <xdr:grpSpPr bwMode="auto">
              <a:xfrm>
                <a:off x="2686045" y="2893398"/>
                <a:ext cx="324588" cy="185803"/>
                <a:chOff x="2482886" y="3553541"/>
                <a:chExt cx="295640" cy="182063"/>
              </a:xfrm>
            </xdr:grpSpPr>
            <xdr:sp macro="" textlink="">
              <xdr:nvSpPr>
                <xdr:cNvPr id="5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7" name="グループ化 849"/>
              <xdr:cNvGrpSpPr>
                <a:grpSpLocks/>
              </xdr:cNvGrpSpPr>
            </xdr:nvGrpSpPr>
            <xdr:grpSpPr bwMode="auto">
              <a:xfrm>
                <a:off x="3257549" y="2893398"/>
                <a:ext cx="331391" cy="185803"/>
                <a:chOff x="2482887" y="3553541"/>
                <a:chExt cx="301836" cy="182063"/>
              </a:xfrm>
            </xdr:grpSpPr>
            <xdr:sp macro="" textlink="">
              <xdr:nvSpPr>
                <xdr:cNvPr id="56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8" name="グループ化 853"/>
              <xdr:cNvGrpSpPr>
                <a:grpSpLocks/>
              </xdr:cNvGrpSpPr>
            </xdr:nvGrpSpPr>
            <xdr:grpSpPr bwMode="auto">
              <a:xfrm>
                <a:off x="3829049" y="2893398"/>
                <a:ext cx="331391" cy="185803"/>
                <a:chOff x="2482887" y="3553541"/>
                <a:chExt cx="301836" cy="182063"/>
              </a:xfrm>
            </xdr:grpSpPr>
            <xdr:sp macro="" textlink="">
              <xdr:nvSpPr>
                <xdr:cNvPr id="56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9" name="グループ化 5388"/>
          <xdr:cNvGrpSpPr/>
        </xdr:nvGrpSpPr>
        <xdr:grpSpPr>
          <a:xfrm>
            <a:off x="4821116" y="29388811"/>
            <a:ext cx="2239499" cy="202088"/>
            <a:chOff x="2305050" y="2893398"/>
            <a:chExt cx="2239499" cy="185803"/>
          </a:xfrm>
        </xdr:grpSpPr>
        <xdr:sp macro="" textlink="">
          <xdr:nvSpPr>
            <xdr:cNvPr id="55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1" name="グループ化 5590"/>
            <xdr:cNvGrpSpPr/>
          </xdr:nvGrpSpPr>
          <xdr:grpSpPr>
            <a:xfrm>
              <a:off x="2305050" y="2893398"/>
              <a:ext cx="2048999" cy="185803"/>
              <a:chOff x="2305050" y="2893398"/>
              <a:chExt cx="2048999" cy="185803"/>
            </a:xfrm>
          </xdr:grpSpPr>
          <xdr:sp macro="" textlink="">
            <xdr:nvSpPr>
              <xdr:cNvPr id="55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7" name="グループ化 845"/>
              <xdr:cNvGrpSpPr>
                <a:grpSpLocks/>
              </xdr:cNvGrpSpPr>
            </xdr:nvGrpSpPr>
            <xdr:grpSpPr bwMode="auto">
              <a:xfrm>
                <a:off x="2686045" y="2893398"/>
                <a:ext cx="324588" cy="185803"/>
                <a:chOff x="2482886" y="3553541"/>
                <a:chExt cx="295640" cy="182063"/>
              </a:xfrm>
            </xdr:grpSpPr>
            <xdr:sp macro="" textlink="">
              <xdr:nvSpPr>
                <xdr:cNvPr id="56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8" name="グループ化 849"/>
              <xdr:cNvGrpSpPr>
                <a:grpSpLocks/>
              </xdr:cNvGrpSpPr>
            </xdr:nvGrpSpPr>
            <xdr:grpSpPr bwMode="auto">
              <a:xfrm>
                <a:off x="3257549" y="2893398"/>
                <a:ext cx="331391" cy="185803"/>
                <a:chOff x="2482887" y="3553541"/>
                <a:chExt cx="301836" cy="182063"/>
              </a:xfrm>
            </xdr:grpSpPr>
            <xdr:sp macro="" textlink="">
              <xdr:nvSpPr>
                <xdr:cNvPr id="56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9" name="グループ化 853"/>
              <xdr:cNvGrpSpPr>
                <a:grpSpLocks/>
              </xdr:cNvGrpSpPr>
            </xdr:nvGrpSpPr>
            <xdr:grpSpPr bwMode="auto">
              <a:xfrm>
                <a:off x="3829049" y="2893398"/>
                <a:ext cx="331391" cy="185803"/>
                <a:chOff x="2482887" y="3553541"/>
                <a:chExt cx="301836" cy="182063"/>
              </a:xfrm>
            </xdr:grpSpPr>
            <xdr:sp macro="" textlink="">
              <xdr:nvSpPr>
                <xdr:cNvPr id="56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0" name="グループ化 5389"/>
          <xdr:cNvGrpSpPr/>
        </xdr:nvGrpSpPr>
        <xdr:grpSpPr>
          <a:xfrm>
            <a:off x="4821116" y="29630600"/>
            <a:ext cx="2239499" cy="202088"/>
            <a:chOff x="2305050" y="2893398"/>
            <a:chExt cx="2239499" cy="185803"/>
          </a:xfrm>
        </xdr:grpSpPr>
        <xdr:sp macro="" textlink="">
          <xdr:nvSpPr>
            <xdr:cNvPr id="55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2" name="グループ化 5571"/>
            <xdr:cNvGrpSpPr/>
          </xdr:nvGrpSpPr>
          <xdr:grpSpPr>
            <a:xfrm>
              <a:off x="2305050" y="2893398"/>
              <a:ext cx="2048999" cy="185803"/>
              <a:chOff x="2305050" y="2893398"/>
              <a:chExt cx="2048999" cy="185803"/>
            </a:xfrm>
          </xdr:grpSpPr>
          <xdr:sp macro="" textlink="">
            <xdr:nvSpPr>
              <xdr:cNvPr id="55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8" name="グループ化 845"/>
              <xdr:cNvGrpSpPr>
                <a:grpSpLocks/>
              </xdr:cNvGrpSpPr>
            </xdr:nvGrpSpPr>
            <xdr:grpSpPr bwMode="auto">
              <a:xfrm>
                <a:off x="2686045" y="2893398"/>
                <a:ext cx="324588" cy="185803"/>
                <a:chOff x="2482886" y="3553541"/>
                <a:chExt cx="295640" cy="182063"/>
              </a:xfrm>
            </xdr:grpSpPr>
            <xdr:sp macro="" textlink="">
              <xdr:nvSpPr>
                <xdr:cNvPr id="55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79" name="グループ化 849"/>
              <xdr:cNvGrpSpPr>
                <a:grpSpLocks/>
              </xdr:cNvGrpSpPr>
            </xdr:nvGrpSpPr>
            <xdr:grpSpPr bwMode="auto">
              <a:xfrm>
                <a:off x="3257549" y="2893398"/>
                <a:ext cx="331391" cy="185803"/>
                <a:chOff x="2482887" y="3553541"/>
                <a:chExt cx="301836" cy="182063"/>
              </a:xfrm>
            </xdr:grpSpPr>
            <xdr:sp macro="" textlink="">
              <xdr:nvSpPr>
                <xdr:cNvPr id="55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80" name="グループ化 853"/>
              <xdr:cNvGrpSpPr>
                <a:grpSpLocks/>
              </xdr:cNvGrpSpPr>
            </xdr:nvGrpSpPr>
            <xdr:grpSpPr bwMode="auto">
              <a:xfrm>
                <a:off x="3829049" y="2893398"/>
                <a:ext cx="331391" cy="185803"/>
                <a:chOff x="2482887" y="3553541"/>
                <a:chExt cx="301836" cy="182063"/>
              </a:xfrm>
            </xdr:grpSpPr>
            <xdr:sp macro="" textlink="">
              <xdr:nvSpPr>
                <xdr:cNvPr id="55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1" name="グループ化 5390"/>
          <xdr:cNvGrpSpPr/>
        </xdr:nvGrpSpPr>
        <xdr:grpSpPr>
          <a:xfrm>
            <a:off x="4821116" y="29872388"/>
            <a:ext cx="2239499" cy="202088"/>
            <a:chOff x="2305050" y="2893398"/>
            <a:chExt cx="2239499" cy="185803"/>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398"/>
              <a:ext cx="2048999" cy="185803"/>
              <a:chOff x="2305050" y="2893398"/>
              <a:chExt cx="2048999" cy="185803"/>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398"/>
                <a:ext cx="324588" cy="185803"/>
                <a:chOff x="2482886" y="3553541"/>
                <a:chExt cx="295640" cy="182063"/>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9" y="2893398"/>
                <a:ext cx="331391" cy="185803"/>
                <a:chOff x="2482887" y="3553541"/>
                <a:chExt cx="301836" cy="182063"/>
              </a:xfrm>
            </xdr:grpSpPr>
            <xdr:sp macro="" textlink="">
              <xdr:nvSpPr>
                <xdr:cNvPr id="55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9" y="2893398"/>
                <a:ext cx="331391" cy="185803"/>
                <a:chOff x="2482887" y="3553541"/>
                <a:chExt cx="301836" cy="182063"/>
              </a:xfrm>
            </xdr:grpSpPr>
            <xdr:sp macro="" textlink="">
              <xdr:nvSpPr>
                <xdr:cNvPr id="55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2" name="グループ化 5391"/>
          <xdr:cNvGrpSpPr/>
        </xdr:nvGrpSpPr>
        <xdr:grpSpPr>
          <a:xfrm>
            <a:off x="4821116" y="30114177"/>
            <a:ext cx="2239499" cy="202088"/>
            <a:chOff x="2305050" y="2893398"/>
            <a:chExt cx="2239499" cy="185803"/>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398"/>
              <a:ext cx="2048999" cy="185803"/>
              <a:chOff x="2305050" y="2893398"/>
              <a:chExt cx="2048999" cy="185803"/>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398"/>
                <a:ext cx="324588" cy="185803"/>
                <a:chOff x="2482886" y="3553541"/>
                <a:chExt cx="295640" cy="182063"/>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9" y="2893398"/>
                <a:ext cx="331391" cy="185803"/>
                <a:chOff x="2482887" y="3553541"/>
                <a:chExt cx="301836" cy="182063"/>
              </a:xfrm>
            </xdr:grpSpPr>
            <xdr:sp macro="" textlink="">
              <xdr:nvSpPr>
                <xdr:cNvPr id="55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9" y="2893398"/>
                <a:ext cx="331391" cy="185803"/>
                <a:chOff x="2482887" y="3553541"/>
                <a:chExt cx="301836" cy="182063"/>
              </a:xfrm>
            </xdr:grpSpPr>
            <xdr:sp macro="" textlink="">
              <xdr:nvSpPr>
                <xdr:cNvPr id="55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3" name="グループ化 5392"/>
          <xdr:cNvGrpSpPr/>
        </xdr:nvGrpSpPr>
        <xdr:grpSpPr>
          <a:xfrm>
            <a:off x="4821116" y="30355965"/>
            <a:ext cx="2239499" cy="202088"/>
            <a:chOff x="2305050" y="2893398"/>
            <a:chExt cx="2239499" cy="185803"/>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398"/>
              <a:ext cx="2048999" cy="185803"/>
              <a:chOff x="2305050" y="2893398"/>
              <a:chExt cx="2048999" cy="185803"/>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398"/>
                <a:ext cx="324588" cy="185803"/>
                <a:chOff x="2482886" y="3553541"/>
                <a:chExt cx="295640" cy="182063"/>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9" y="2893398"/>
                <a:ext cx="331391" cy="185803"/>
                <a:chOff x="2482887" y="3553541"/>
                <a:chExt cx="301836" cy="182063"/>
              </a:xfrm>
            </xdr:grpSpPr>
            <xdr:sp macro="" textlink="">
              <xdr:nvSpPr>
                <xdr:cNvPr id="55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9" y="2893398"/>
                <a:ext cx="331391" cy="185803"/>
                <a:chOff x="2482887" y="3553541"/>
                <a:chExt cx="301836" cy="182063"/>
              </a:xfrm>
            </xdr:grpSpPr>
            <xdr:sp macro="" textlink="">
              <xdr:nvSpPr>
                <xdr:cNvPr id="55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4" name="グループ化 5393"/>
          <xdr:cNvGrpSpPr/>
        </xdr:nvGrpSpPr>
        <xdr:grpSpPr>
          <a:xfrm>
            <a:off x="4821116" y="30597754"/>
            <a:ext cx="2239499" cy="202088"/>
            <a:chOff x="2305050" y="2893398"/>
            <a:chExt cx="2239499" cy="185803"/>
          </a:xfrm>
        </xdr:grpSpPr>
        <xdr:sp macro="" textlink="">
          <xdr:nvSpPr>
            <xdr:cNvPr id="54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6" name="グループ化 5495"/>
            <xdr:cNvGrpSpPr/>
          </xdr:nvGrpSpPr>
          <xdr:grpSpPr>
            <a:xfrm>
              <a:off x="2305050" y="2893398"/>
              <a:ext cx="2048999" cy="185803"/>
              <a:chOff x="2305050" y="2893398"/>
              <a:chExt cx="2048999" cy="185803"/>
            </a:xfrm>
          </xdr:grpSpPr>
          <xdr:sp macro="" textlink="">
            <xdr:nvSpPr>
              <xdr:cNvPr id="54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02" name="グループ化 845"/>
              <xdr:cNvGrpSpPr>
                <a:grpSpLocks/>
              </xdr:cNvGrpSpPr>
            </xdr:nvGrpSpPr>
            <xdr:grpSpPr bwMode="auto">
              <a:xfrm>
                <a:off x="2686045" y="2893398"/>
                <a:ext cx="324588" cy="185803"/>
                <a:chOff x="2482886" y="3553541"/>
                <a:chExt cx="295640" cy="182063"/>
              </a:xfrm>
            </xdr:grpSpPr>
            <xdr:sp macro="" textlink="">
              <xdr:nvSpPr>
                <xdr:cNvPr id="55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3" name="グループ化 849"/>
              <xdr:cNvGrpSpPr>
                <a:grpSpLocks/>
              </xdr:cNvGrpSpPr>
            </xdr:nvGrpSpPr>
            <xdr:grpSpPr bwMode="auto">
              <a:xfrm>
                <a:off x="3257549" y="2893398"/>
                <a:ext cx="331391" cy="185803"/>
                <a:chOff x="2482887" y="3553541"/>
                <a:chExt cx="301836" cy="182063"/>
              </a:xfrm>
            </xdr:grpSpPr>
            <xdr:sp macro="" textlink="">
              <xdr:nvSpPr>
                <xdr:cNvPr id="55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4" name="グループ化 853"/>
              <xdr:cNvGrpSpPr>
                <a:grpSpLocks/>
              </xdr:cNvGrpSpPr>
            </xdr:nvGrpSpPr>
            <xdr:grpSpPr bwMode="auto">
              <a:xfrm>
                <a:off x="3829049" y="2893398"/>
                <a:ext cx="331391" cy="185803"/>
                <a:chOff x="2482887" y="3553541"/>
                <a:chExt cx="301836" cy="182063"/>
              </a:xfrm>
            </xdr:grpSpPr>
            <xdr:sp macro="" textlink="">
              <xdr:nvSpPr>
                <xdr:cNvPr id="55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5" name="グループ化 5394"/>
          <xdr:cNvGrpSpPr/>
        </xdr:nvGrpSpPr>
        <xdr:grpSpPr>
          <a:xfrm>
            <a:off x="4821116" y="30839542"/>
            <a:ext cx="2239499" cy="202088"/>
            <a:chOff x="2305050" y="2893398"/>
            <a:chExt cx="2239499" cy="185803"/>
          </a:xfrm>
        </xdr:grpSpPr>
        <xdr:sp macro="" textlink="">
          <xdr:nvSpPr>
            <xdr:cNvPr id="54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7" name="グループ化 5476"/>
            <xdr:cNvGrpSpPr/>
          </xdr:nvGrpSpPr>
          <xdr:grpSpPr>
            <a:xfrm>
              <a:off x="2305050" y="2893398"/>
              <a:ext cx="2048999" cy="185803"/>
              <a:chOff x="2305050" y="2893398"/>
              <a:chExt cx="2048999" cy="185803"/>
            </a:xfrm>
          </xdr:grpSpPr>
          <xdr:sp macro="" textlink="">
            <xdr:nvSpPr>
              <xdr:cNvPr id="54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83" name="グループ化 845"/>
              <xdr:cNvGrpSpPr>
                <a:grpSpLocks/>
              </xdr:cNvGrpSpPr>
            </xdr:nvGrpSpPr>
            <xdr:grpSpPr bwMode="auto">
              <a:xfrm>
                <a:off x="2686045" y="2893398"/>
                <a:ext cx="324588" cy="185803"/>
                <a:chOff x="2482886" y="3553541"/>
                <a:chExt cx="295640" cy="182063"/>
              </a:xfrm>
            </xdr:grpSpPr>
            <xdr:sp macro="" textlink="">
              <xdr:nvSpPr>
                <xdr:cNvPr id="54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4" name="グループ化 849"/>
              <xdr:cNvGrpSpPr>
                <a:grpSpLocks/>
              </xdr:cNvGrpSpPr>
            </xdr:nvGrpSpPr>
            <xdr:grpSpPr bwMode="auto">
              <a:xfrm>
                <a:off x="3257549" y="2893398"/>
                <a:ext cx="331391" cy="185803"/>
                <a:chOff x="2482887" y="3553541"/>
                <a:chExt cx="301836" cy="182063"/>
              </a:xfrm>
            </xdr:grpSpPr>
            <xdr:sp macro="" textlink="">
              <xdr:nvSpPr>
                <xdr:cNvPr id="5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5" name="グループ化 853"/>
              <xdr:cNvGrpSpPr>
                <a:grpSpLocks/>
              </xdr:cNvGrpSpPr>
            </xdr:nvGrpSpPr>
            <xdr:grpSpPr bwMode="auto">
              <a:xfrm>
                <a:off x="3829049" y="2893398"/>
                <a:ext cx="331391" cy="185803"/>
                <a:chOff x="2482887" y="3553541"/>
                <a:chExt cx="301836" cy="182063"/>
              </a:xfrm>
            </xdr:grpSpPr>
            <xdr:sp macro="" textlink="">
              <xdr:nvSpPr>
                <xdr:cNvPr id="54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6" name="グループ化 5395"/>
          <xdr:cNvGrpSpPr/>
        </xdr:nvGrpSpPr>
        <xdr:grpSpPr>
          <a:xfrm>
            <a:off x="4821116" y="31081331"/>
            <a:ext cx="2239499" cy="202088"/>
            <a:chOff x="2305050" y="2893398"/>
            <a:chExt cx="2239499" cy="185803"/>
          </a:xfrm>
        </xdr:grpSpPr>
        <xdr:sp macro="" textlink="">
          <xdr:nvSpPr>
            <xdr:cNvPr id="54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8" name="グループ化 5457"/>
            <xdr:cNvGrpSpPr/>
          </xdr:nvGrpSpPr>
          <xdr:grpSpPr>
            <a:xfrm>
              <a:off x="2305050" y="2893398"/>
              <a:ext cx="2048999" cy="185803"/>
              <a:chOff x="2305050" y="2893398"/>
              <a:chExt cx="2048999" cy="185803"/>
            </a:xfrm>
          </xdr:grpSpPr>
          <xdr:sp macro="" textlink="">
            <xdr:nvSpPr>
              <xdr:cNvPr id="54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64" name="グループ化 845"/>
              <xdr:cNvGrpSpPr>
                <a:grpSpLocks/>
              </xdr:cNvGrpSpPr>
            </xdr:nvGrpSpPr>
            <xdr:grpSpPr bwMode="auto">
              <a:xfrm>
                <a:off x="2686045" y="2893398"/>
                <a:ext cx="324588" cy="185803"/>
                <a:chOff x="2482886" y="3553541"/>
                <a:chExt cx="295640" cy="182063"/>
              </a:xfrm>
            </xdr:grpSpPr>
            <xdr:sp macro="" textlink="">
              <xdr:nvSpPr>
                <xdr:cNvPr id="54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5" name="グループ化 849"/>
              <xdr:cNvGrpSpPr>
                <a:grpSpLocks/>
              </xdr:cNvGrpSpPr>
            </xdr:nvGrpSpPr>
            <xdr:grpSpPr bwMode="auto">
              <a:xfrm>
                <a:off x="3257549" y="2893398"/>
                <a:ext cx="331391" cy="185803"/>
                <a:chOff x="2482887" y="3553541"/>
                <a:chExt cx="301836" cy="182063"/>
              </a:xfrm>
            </xdr:grpSpPr>
            <xdr:sp macro="" textlink="">
              <xdr:nvSpPr>
                <xdr:cNvPr id="54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6" name="グループ化 853"/>
              <xdr:cNvGrpSpPr>
                <a:grpSpLocks/>
              </xdr:cNvGrpSpPr>
            </xdr:nvGrpSpPr>
            <xdr:grpSpPr bwMode="auto">
              <a:xfrm>
                <a:off x="3829049" y="2893398"/>
                <a:ext cx="331391" cy="185803"/>
                <a:chOff x="2482887" y="3553541"/>
                <a:chExt cx="301836" cy="182063"/>
              </a:xfrm>
            </xdr:grpSpPr>
            <xdr:sp macro="" textlink="">
              <xdr:nvSpPr>
                <xdr:cNvPr id="54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9" name="グループ化 5398"/>
          <xdr:cNvGrpSpPr/>
        </xdr:nvGrpSpPr>
        <xdr:grpSpPr>
          <a:xfrm>
            <a:off x="4806462" y="31323121"/>
            <a:ext cx="2246826" cy="685663"/>
            <a:chOff x="2297723" y="2893401"/>
            <a:chExt cx="2246826" cy="630410"/>
          </a:xfrm>
        </xdr:grpSpPr>
        <xdr:sp macro="" textlink="">
          <xdr:nvSpPr>
            <xdr:cNvPr id="54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1" name="グループ化 5400"/>
            <xdr:cNvGrpSpPr/>
          </xdr:nvGrpSpPr>
          <xdr:grpSpPr>
            <a:xfrm>
              <a:off x="2297723" y="2893401"/>
              <a:ext cx="2056326" cy="630410"/>
              <a:chOff x="2297723" y="2893401"/>
              <a:chExt cx="2056326" cy="630410"/>
            </a:xfrm>
          </xdr:grpSpPr>
          <xdr:sp macro="" textlink="">
            <xdr:nvSpPr>
              <xdr:cNvPr id="54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7" name="グループ化 845"/>
              <xdr:cNvGrpSpPr>
                <a:grpSpLocks/>
              </xdr:cNvGrpSpPr>
            </xdr:nvGrpSpPr>
            <xdr:grpSpPr bwMode="auto">
              <a:xfrm>
                <a:off x="2678713" y="2893401"/>
                <a:ext cx="331915" cy="630410"/>
                <a:chOff x="2476212" y="3553541"/>
                <a:chExt cx="302314" cy="617720"/>
              </a:xfrm>
            </xdr:grpSpPr>
            <xdr:sp macro="" textlink="">
              <xdr:nvSpPr>
                <xdr:cNvPr id="54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2" name="Rectangle 2448"/>
                <xdr:cNvSpPr>
                  <a:spLocks noChangeArrowheads="1"/>
                </xdr:cNvSpPr>
              </xdr:nvSpPr>
              <xdr:spPr bwMode="auto">
                <a:xfrm>
                  <a:off x="2647368"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3" name="Rectangle 2449"/>
                <xdr:cNvSpPr>
                  <a:spLocks noChangeArrowheads="1"/>
                </xdr:cNvSpPr>
              </xdr:nvSpPr>
              <xdr:spPr bwMode="auto">
                <a:xfrm>
                  <a:off x="248288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4" name="正方形/長方形 848"/>
                <xdr:cNvSpPr>
                  <a:spLocks noChangeArrowheads="1"/>
                </xdr:cNvSpPr>
              </xdr:nvSpPr>
              <xdr:spPr bwMode="auto">
                <a:xfrm>
                  <a:off x="2609740"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8" name="グループ化 849"/>
              <xdr:cNvGrpSpPr>
                <a:grpSpLocks/>
              </xdr:cNvGrpSpPr>
            </xdr:nvGrpSpPr>
            <xdr:grpSpPr bwMode="auto">
              <a:xfrm>
                <a:off x="3250226" y="2893401"/>
                <a:ext cx="338719" cy="630410"/>
                <a:chOff x="2476213" y="3553541"/>
                <a:chExt cx="308510" cy="617720"/>
              </a:xfrm>
            </xdr:grpSpPr>
            <xdr:sp macro="" textlink="">
              <xdr:nvSpPr>
                <xdr:cNvPr id="54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5"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6"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7" name="正方形/長方形 852"/>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9" name="グループ化 853"/>
              <xdr:cNvGrpSpPr>
                <a:grpSpLocks/>
              </xdr:cNvGrpSpPr>
            </xdr:nvGrpSpPr>
            <xdr:grpSpPr bwMode="auto">
              <a:xfrm>
                <a:off x="3821726" y="2893401"/>
                <a:ext cx="338719" cy="630410"/>
                <a:chOff x="2476213" y="3553541"/>
                <a:chExt cx="308510" cy="617720"/>
              </a:xfrm>
            </xdr:grpSpPr>
            <xdr:sp macro="" textlink="">
              <xdr:nvSpPr>
                <xdr:cNvPr id="54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8"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9"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0" name="正方形/長方形 856"/>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57"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8" name="Rectangle 2453"/>
              <xdr:cNvSpPr>
                <a:spLocks noChangeArrowheads="1"/>
              </xdr:cNvSpPr>
            </xdr:nvSpPr>
            <xdr:spPr bwMode="auto">
              <a:xfrm>
                <a:off x="24955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9" name="Rectangle 2456"/>
              <xdr:cNvSpPr>
                <a:spLocks noChangeArrowheads="1"/>
              </xdr:cNvSpPr>
            </xdr:nvSpPr>
            <xdr:spPr bwMode="auto">
              <a:xfrm>
                <a:off x="3067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0" name="Rectangle 2459"/>
              <xdr:cNvSpPr>
                <a:spLocks noChangeArrowheads="1"/>
              </xdr:cNvSpPr>
            </xdr:nvSpPr>
            <xdr:spPr bwMode="auto">
              <a:xfrm>
                <a:off x="3638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1" name="Rectangle 3346"/>
              <xdr:cNvSpPr>
                <a:spLocks noChangeArrowheads="1"/>
              </xdr:cNvSpPr>
            </xdr:nvSpPr>
            <xdr:spPr bwMode="auto">
              <a:xfrm>
                <a:off x="4210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0"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1"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2"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3"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4"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56"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29308</xdr:colOff>
      <xdr:row>163</xdr:row>
      <xdr:rowOff>29308</xdr:rowOff>
    </xdr:from>
    <xdr:to>
      <xdr:col>38</xdr:col>
      <xdr:colOff>180633</xdr:colOff>
      <xdr:row>200</xdr:row>
      <xdr:rowOff>231915</xdr:rowOff>
    </xdr:to>
    <xdr:grpSp>
      <xdr:nvGrpSpPr>
        <xdr:cNvPr id="15" name="グループ化 14"/>
        <xdr:cNvGrpSpPr/>
      </xdr:nvGrpSpPr>
      <xdr:grpSpPr>
        <a:xfrm>
          <a:off x="4821116" y="33777116"/>
          <a:ext cx="2246825" cy="9148780"/>
          <a:chOff x="4813789" y="33769789"/>
          <a:chExt cx="2246825" cy="9148780"/>
        </a:xfrm>
      </xdr:grpSpPr>
      <xdr:grpSp>
        <xdr:nvGrpSpPr>
          <xdr:cNvPr id="7645" name="グループ化 7644"/>
          <xdr:cNvGrpSpPr/>
        </xdr:nvGrpSpPr>
        <xdr:grpSpPr>
          <a:xfrm>
            <a:off x="4813789" y="33769789"/>
            <a:ext cx="2239499" cy="202088"/>
            <a:chOff x="2305050" y="2893398"/>
            <a:chExt cx="2239499" cy="185803"/>
          </a:xfrm>
        </xdr:grpSpPr>
        <xdr:sp macro="" textlink="">
          <xdr:nvSpPr>
            <xdr:cNvPr id="83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87" name="グループ化 8386"/>
            <xdr:cNvGrpSpPr/>
          </xdr:nvGrpSpPr>
          <xdr:grpSpPr>
            <a:xfrm>
              <a:off x="2305050" y="2893398"/>
              <a:ext cx="2048999" cy="185803"/>
              <a:chOff x="2305050" y="2893398"/>
              <a:chExt cx="2048999" cy="185803"/>
            </a:xfrm>
          </xdr:grpSpPr>
          <xdr:sp macro="" textlink="">
            <xdr:nvSpPr>
              <xdr:cNvPr id="83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93" name="グループ化 845"/>
              <xdr:cNvGrpSpPr>
                <a:grpSpLocks/>
              </xdr:cNvGrpSpPr>
            </xdr:nvGrpSpPr>
            <xdr:grpSpPr bwMode="auto">
              <a:xfrm>
                <a:off x="2686045" y="2893398"/>
                <a:ext cx="324588" cy="185803"/>
                <a:chOff x="2482886" y="3553541"/>
                <a:chExt cx="295640" cy="182063"/>
              </a:xfrm>
            </xdr:grpSpPr>
            <xdr:sp macro="" textlink="">
              <xdr:nvSpPr>
                <xdr:cNvPr id="84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4" name="グループ化 849"/>
              <xdr:cNvGrpSpPr>
                <a:grpSpLocks/>
              </xdr:cNvGrpSpPr>
            </xdr:nvGrpSpPr>
            <xdr:grpSpPr bwMode="auto">
              <a:xfrm>
                <a:off x="3257549" y="2893398"/>
                <a:ext cx="331391" cy="185803"/>
                <a:chOff x="2482887" y="3553541"/>
                <a:chExt cx="301836" cy="182063"/>
              </a:xfrm>
            </xdr:grpSpPr>
            <xdr:sp macro="" textlink="">
              <xdr:nvSpPr>
                <xdr:cNvPr id="83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5" name="グループ化 853"/>
              <xdr:cNvGrpSpPr>
                <a:grpSpLocks/>
              </xdr:cNvGrpSpPr>
            </xdr:nvGrpSpPr>
            <xdr:grpSpPr bwMode="auto">
              <a:xfrm>
                <a:off x="3829049" y="2893398"/>
                <a:ext cx="331391" cy="185803"/>
                <a:chOff x="2482887" y="3553541"/>
                <a:chExt cx="301836" cy="182063"/>
              </a:xfrm>
            </xdr:grpSpPr>
            <xdr:sp macro="" textlink="">
              <xdr:nvSpPr>
                <xdr:cNvPr id="83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6" name="グループ化 7645"/>
          <xdr:cNvGrpSpPr/>
        </xdr:nvGrpSpPr>
        <xdr:grpSpPr>
          <a:xfrm>
            <a:off x="4813789" y="34004774"/>
            <a:ext cx="2239499" cy="202088"/>
            <a:chOff x="2305050" y="2893398"/>
            <a:chExt cx="2239499" cy="185803"/>
          </a:xfrm>
        </xdr:grpSpPr>
        <xdr:sp macro="" textlink="">
          <xdr:nvSpPr>
            <xdr:cNvPr id="83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68" name="グループ化 8367"/>
            <xdr:cNvGrpSpPr/>
          </xdr:nvGrpSpPr>
          <xdr:grpSpPr>
            <a:xfrm>
              <a:off x="2305050" y="2893398"/>
              <a:ext cx="2048999" cy="185803"/>
              <a:chOff x="2305050" y="2893398"/>
              <a:chExt cx="2048999" cy="185803"/>
            </a:xfrm>
          </xdr:grpSpPr>
          <xdr:sp macro="" textlink="">
            <xdr:nvSpPr>
              <xdr:cNvPr id="83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4" name="グループ化 845"/>
              <xdr:cNvGrpSpPr>
                <a:grpSpLocks/>
              </xdr:cNvGrpSpPr>
            </xdr:nvGrpSpPr>
            <xdr:grpSpPr bwMode="auto">
              <a:xfrm>
                <a:off x="2686045" y="2893398"/>
                <a:ext cx="324588" cy="185803"/>
                <a:chOff x="2482886" y="3553541"/>
                <a:chExt cx="295640" cy="182063"/>
              </a:xfrm>
            </xdr:grpSpPr>
            <xdr:sp macro="" textlink="">
              <xdr:nvSpPr>
                <xdr:cNvPr id="83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5" name="グループ化 849"/>
              <xdr:cNvGrpSpPr>
                <a:grpSpLocks/>
              </xdr:cNvGrpSpPr>
            </xdr:nvGrpSpPr>
            <xdr:grpSpPr bwMode="auto">
              <a:xfrm>
                <a:off x="3257549" y="2893398"/>
                <a:ext cx="331391" cy="185803"/>
                <a:chOff x="2482887" y="3553541"/>
                <a:chExt cx="301836" cy="182063"/>
              </a:xfrm>
            </xdr:grpSpPr>
            <xdr:sp macro="" textlink="">
              <xdr:nvSpPr>
                <xdr:cNvPr id="8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6" name="グループ化 853"/>
              <xdr:cNvGrpSpPr>
                <a:grpSpLocks/>
              </xdr:cNvGrpSpPr>
            </xdr:nvGrpSpPr>
            <xdr:grpSpPr bwMode="auto">
              <a:xfrm>
                <a:off x="3829049" y="2893398"/>
                <a:ext cx="331391" cy="185803"/>
                <a:chOff x="2482887" y="3553541"/>
                <a:chExt cx="301836" cy="182063"/>
              </a:xfrm>
            </xdr:grpSpPr>
            <xdr:sp macro="" textlink="">
              <xdr:nvSpPr>
                <xdr:cNvPr id="83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7" name="グループ化 7646"/>
          <xdr:cNvGrpSpPr/>
        </xdr:nvGrpSpPr>
        <xdr:grpSpPr>
          <a:xfrm>
            <a:off x="4813789" y="34246563"/>
            <a:ext cx="2239499" cy="202088"/>
            <a:chOff x="2305050" y="2893398"/>
            <a:chExt cx="2239499" cy="185803"/>
          </a:xfrm>
        </xdr:grpSpPr>
        <xdr:sp macro="" textlink="">
          <xdr:nvSpPr>
            <xdr:cNvPr id="83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49" name="グループ化 8348"/>
            <xdr:cNvGrpSpPr/>
          </xdr:nvGrpSpPr>
          <xdr:grpSpPr>
            <a:xfrm>
              <a:off x="2305050" y="2893398"/>
              <a:ext cx="2048999" cy="185803"/>
              <a:chOff x="2305050" y="2893398"/>
              <a:chExt cx="2048999" cy="185803"/>
            </a:xfrm>
          </xdr:grpSpPr>
          <xdr:sp macro="" textlink="">
            <xdr:nvSpPr>
              <xdr:cNvPr id="83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55" name="グループ化 845"/>
              <xdr:cNvGrpSpPr>
                <a:grpSpLocks/>
              </xdr:cNvGrpSpPr>
            </xdr:nvGrpSpPr>
            <xdr:grpSpPr bwMode="auto">
              <a:xfrm>
                <a:off x="2686045" y="2893398"/>
                <a:ext cx="324588" cy="185803"/>
                <a:chOff x="2482886" y="3553541"/>
                <a:chExt cx="295640" cy="182063"/>
              </a:xfrm>
            </xdr:grpSpPr>
            <xdr:sp macro="" textlink="">
              <xdr:nvSpPr>
                <xdr:cNvPr id="83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6" name="グループ化 849"/>
              <xdr:cNvGrpSpPr>
                <a:grpSpLocks/>
              </xdr:cNvGrpSpPr>
            </xdr:nvGrpSpPr>
            <xdr:grpSpPr bwMode="auto">
              <a:xfrm>
                <a:off x="3257549" y="2893398"/>
                <a:ext cx="331391" cy="185803"/>
                <a:chOff x="2482887" y="3553541"/>
                <a:chExt cx="301836" cy="182063"/>
              </a:xfrm>
            </xdr:grpSpPr>
            <xdr:sp macro="" textlink="">
              <xdr:nvSpPr>
                <xdr:cNvPr id="83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7" name="グループ化 853"/>
              <xdr:cNvGrpSpPr>
                <a:grpSpLocks/>
              </xdr:cNvGrpSpPr>
            </xdr:nvGrpSpPr>
            <xdr:grpSpPr bwMode="auto">
              <a:xfrm>
                <a:off x="3829049" y="2893398"/>
                <a:ext cx="331391" cy="185803"/>
                <a:chOff x="2482887" y="3553541"/>
                <a:chExt cx="301836" cy="182063"/>
              </a:xfrm>
            </xdr:grpSpPr>
            <xdr:sp macro="" textlink="">
              <xdr:nvSpPr>
                <xdr:cNvPr id="83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8" name="グループ化 7647"/>
          <xdr:cNvGrpSpPr/>
        </xdr:nvGrpSpPr>
        <xdr:grpSpPr>
          <a:xfrm>
            <a:off x="4813789" y="34488351"/>
            <a:ext cx="2239499" cy="202088"/>
            <a:chOff x="2305050" y="2893398"/>
            <a:chExt cx="2239499" cy="185803"/>
          </a:xfrm>
        </xdr:grpSpPr>
        <xdr:sp macro="" textlink="">
          <xdr:nvSpPr>
            <xdr:cNvPr id="83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0" name="グループ化 8329"/>
            <xdr:cNvGrpSpPr/>
          </xdr:nvGrpSpPr>
          <xdr:grpSpPr>
            <a:xfrm>
              <a:off x="2305050" y="2893398"/>
              <a:ext cx="2048999" cy="185803"/>
              <a:chOff x="2305050" y="2893398"/>
              <a:chExt cx="2048999" cy="185803"/>
            </a:xfrm>
          </xdr:grpSpPr>
          <xdr:sp macro="" textlink="">
            <xdr:nvSpPr>
              <xdr:cNvPr id="83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6" name="グループ化 845"/>
              <xdr:cNvGrpSpPr>
                <a:grpSpLocks/>
              </xdr:cNvGrpSpPr>
            </xdr:nvGrpSpPr>
            <xdr:grpSpPr bwMode="auto">
              <a:xfrm>
                <a:off x="2686045" y="2893398"/>
                <a:ext cx="324588" cy="185803"/>
                <a:chOff x="2482886" y="3553541"/>
                <a:chExt cx="295640" cy="182063"/>
              </a:xfrm>
            </xdr:grpSpPr>
            <xdr:sp macro="" textlink="">
              <xdr:nvSpPr>
                <xdr:cNvPr id="83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7" name="グループ化 849"/>
              <xdr:cNvGrpSpPr>
                <a:grpSpLocks/>
              </xdr:cNvGrpSpPr>
            </xdr:nvGrpSpPr>
            <xdr:grpSpPr bwMode="auto">
              <a:xfrm>
                <a:off x="3257549" y="2893398"/>
                <a:ext cx="331391" cy="185803"/>
                <a:chOff x="2482887" y="3553541"/>
                <a:chExt cx="301836" cy="182063"/>
              </a:xfrm>
            </xdr:grpSpPr>
            <xdr:sp macro="" textlink="">
              <xdr:nvSpPr>
                <xdr:cNvPr id="83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8" name="グループ化 853"/>
              <xdr:cNvGrpSpPr>
                <a:grpSpLocks/>
              </xdr:cNvGrpSpPr>
            </xdr:nvGrpSpPr>
            <xdr:grpSpPr bwMode="auto">
              <a:xfrm>
                <a:off x="3829049" y="2893398"/>
                <a:ext cx="331391" cy="185803"/>
                <a:chOff x="2482887" y="3553541"/>
                <a:chExt cx="301836" cy="182063"/>
              </a:xfrm>
            </xdr:grpSpPr>
            <xdr:sp macro="" textlink="">
              <xdr:nvSpPr>
                <xdr:cNvPr id="83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9" name="グループ化 7648"/>
          <xdr:cNvGrpSpPr/>
        </xdr:nvGrpSpPr>
        <xdr:grpSpPr>
          <a:xfrm>
            <a:off x="4813789" y="34730140"/>
            <a:ext cx="2239499" cy="202088"/>
            <a:chOff x="2305050" y="2893398"/>
            <a:chExt cx="2239499" cy="185803"/>
          </a:xfrm>
        </xdr:grpSpPr>
        <xdr:sp macro="" textlink="">
          <xdr:nvSpPr>
            <xdr:cNvPr id="8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1" name="グループ化 8310"/>
            <xdr:cNvGrpSpPr/>
          </xdr:nvGrpSpPr>
          <xdr:grpSpPr>
            <a:xfrm>
              <a:off x="2305050" y="2893398"/>
              <a:ext cx="2048999" cy="185803"/>
              <a:chOff x="2305050" y="2893398"/>
              <a:chExt cx="2048999" cy="185803"/>
            </a:xfrm>
          </xdr:grpSpPr>
          <xdr:sp macro="" textlink="">
            <xdr:nvSpPr>
              <xdr:cNvPr id="8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7" name="グループ化 845"/>
              <xdr:cNvGrpSpPr>
                <a:grpSpLocks/>
              </xdr:cNvGrpSpPr>
            </xdr:nvGrpSpPr>
            <xdr:grpSpPr bwMode="auto">
              <a:xfrm>
                <a:off x="2686045" y="2893398"/>
                <a:ext cx="324588" cy="185803"/>
                <a:chOff x="2482886" y="3553541"/>
                <a:chExt cx="295640" cy="182063"/>
              </a:xfrm>
            </xdr:grpSpPr>
            <xdr:sp macro="" textlink="">
              <xdr:nvSpPr>
                <xdr:cNvPr id="8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8" name="グループ化 849"/>
              <xdr:cNvGrpSpPr>
                <a:grpSpLocks/>
              </xdr:cNvGrpSpPr>
            </xdr:nvGrpSpPr>
            <xdr:grpSpPr bwMode="auto">
              <a:xfrm>
                <a:off x="3257549" y="2893398"/>
                <a:ext cx="331391" cy="185803"/>
                <a:chOff x="2482887" y="3553541"/>
                <a:chExt cx="301836" cy="182063"/>
              </a:xfrm>
            </xdr:grpSpPr>
            <xdr:sp macro="" textlink="">
              <xdr:nvSpPr>
                <xdr:cNvPr id="8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9" name="グループ化 853"/>
              <xdr:cNvGrpSpPr>
                <a:grpSpLocks/>
              </xdr:cNvGrpSpPr>
            </xdr:nvGrpSpPr>
            <xdr:grpSpPr bwMode="auto">
              <a:xfrm>
                <a:off x="3829049" y="2893398"/>
                <a:ext cx="331391" cy="185803"/>
                <a:chOff x="2482887" y="3553541"/>
                <a:chExt cx="301836" cy="182063"/>
              </a:xfrm>
            </xdr:grpSpPr>
            <xdr:sp macro="" textlink="">
              <xdr:nvSpPr>
                <xdr:cNvPr id="8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0" name="グループ化 7649"/>
          <xdr:cNvGrpSpPr/>
        </xdr:nvGrpSpPr>
        <xdr:grpSpPr>
          <a:xfrm>
            <a:off x="4813789" y="34971928"/>
            <a:ext cx="2239499" cy="202088"/>
            <a:chOff x="2305050" y="2893398"/>
            <a:chExt cx="2239499" cy="185803"/>
          </a:xfrm>
        </xdr:grpSpPr>
        <xdr:sp macro="" textlink="">
          <xdr:nvSpPr>
            <xdr:cNvPr id="82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2" name="グループ化 8291"/>
            <xdr:cNvGrpSpPr/>
          </xdr:nvGrpSpPr>
          <xdr:grpSpPr>
            <a:xfrm>
              <a:off x="2305050" y="2893398"/>
              <a:ext cx="2048999" cy="185803"/>
              <a:chOff x="2305050" y="2893398"/>
              <a:chExt cx="2048999" cy="185803"/>
            </a:xfrm>
          </xdr:grpSpPr>
          <xdr:sp macro="" textlink="">
            <xdr:nvSpPr>
              <xdr:cNvPr id="82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8" name="グループ化 845"/>
              <xdr:cNvGrpSpPr>
                <a:grpSpLocks/>
              </xdr:cNvGrpSpPr>
            </xdr:nvGrpSpPr>
            <xdr:grpSpPr bwMode="auto">
              <a:xfrm>
                <a:off x="2686045" y="2893398"/>
                <a:ext cx="324588" cy="185803"/>
                <a:chOff x="2482886" y="3553541"/>
                <a:chExt cx="295640" cy="182063"/>
              </a:xfrm>
            </xdr:grpSpPr>
            <xdr:sp macro="" textlink="">
              <xdr:nvSpPr>
                <xdr:cNvPr id="83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99" name="グループ化 849"/>
              <xdr:cNvGrpSpPr>
                <a:grpSpLocks/>
              </xdr:cNvGrpSpPr>
            </xdr:nvGrpSpPr>
            <xdr:grpSpPr bwMode="auto">
              <a:xfrm>
                <a:off x="3257549" y="2893398"/>
                <a:ext cx="331391" cy="185803"/>
                <a:chOff x="2482887" y="3553541"/>
                <a:chExt cx="301836" cy="182063"/>
              </a:xfrm>
            </xdr:grpSpPr>
            <xdr:sp macro="" textlink="">
              <xdr:nvSpPr>
                <xdr:cNvPr id="83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00" name="グループ化 853"/>
              <xdr:cNvGrpSpPr>
                <a:grpSpLocks/>
              </xdr:cNvGrpSpPr>
            </xdr:nvGrpSpPr>
            <xdr:grpSpPr bwMode="auto">
              <a:xfrm>
                <a:off x="3829049" y="2893398"/>
                <a:ext cx="331391" cy="185803"/>
                <a:chOff x="2482887" y="3553541"/>
                <a:chExt cx="301836" cy="182063"/>
              </a:xfrm>
            </xdr:grpSpPr>
            <xdr:sp macro="" textlink="">
              <xdr:nvSpPr>
                <xdr:cNvPr id="83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1" name="グループ化 7650"/>
          <xdr:cNvGrpSpPr/>
        </xdr:nvGrpSpPr>
        <xdr:grpSpPr>
          <a:xfrm>
            <a:off x="4813789" y="35213717"/>
            <a:ext cx="2239499" cy="202088"/>
            <a:chOff x="2305050" y="2893398"/>
            <a:chExt cx="2239499" cy="185803"/>
          </a:xfrm>
        </xdr:grpSpPr>
        <xdr:sp macro="" textlink="">
          <xdr:nvSpPr>
            <xdr:cNvPr id="82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3" name="グループ化 8272"/>
            <xdr:cNvGrpSpPr/>
          </xdr:nvGrpSpPr>
          <xdr:grpSpPr>
            <a:xfrm>
              <a:off x="2305050" y="2893398"/>
              <a:ext cx="2048999" cy="185803"/>
              <a:chOff x="2305050" y="2893398"/>
              <a:chExt cx="2048999" cy="185803"/>
            </a:xfrm>
          </xdr:grpSpPr>
          <xdr:sp macro="" textlink="">
            <xdr:nvSpPr>
              <xdr:cNvPr id="82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9" name="グループ化 845"/>
              <xdr:cNvGrpSpPr>
                <a:grpSpLocks/>
              </xdr:cNvGrpSpPr>
            </xdr:nvGrpSpPr>
            <xdr:grpSpPr bwMode="auto">
              <a:xfrm>
                <a:off x="2686045" y="2893398"/>
                <a:ext cx="324588" cy="185803"/>
                <a:chOff x="2482886" y="3553541"/>
                <a:chExt cx="295640" cy="182063"/>
              </a:xfrm>
            </xdr:grpSpPr>
            <xdr:sp macro="" textlink="">
              <xdr:nvSpPr>
                <xdr:cNvPr id="82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0" name="グループ化 849"/>
              <xdr:cNvGrpSpPr>
                <a:grpSpLocks/>
              </xdr:cNvGrpSpPr>
            </xdr:nvGrpSpPr>
            <xdr:grpSpPr bwMode="auto">
              <a:xfrm>
                <a:off x="3257549" y="2893398"/>
                <a:ext cx="331391" cy="185803"/>
                <a:chOff x="2482887" y="3553541"/>
                <a:chExt cx="301836" cy="182063"/>
              </a:xfrm>
            </xdr:grpSpPr>
            <xdr:sp macro="" textlink="">
              <xdr:nvSpPr>
                <xdr:cNvPr id="82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1" name="グループ化 853"/>
              <xdr:cNvGrpSpPr>
                <a:grpSpLocks/>
              </xdr:cNvGrpSpPr>
            </xdr:nvGrpSpPr>
            <xdr:grpSpPr bwMode="auto">
              <a:xfrm>
                <a:off x="3829049" y="2893398"/>
                <a:ext cx="331391" cy="185803"/>
                <a:chOff x="2482887" y="3553541"/>
                <a:chExt cx="301836" cy="182063"/>
              </a:xfrm>
            </xdr:grpSpPr>
            <xdr:sp macro="" textlink="">
              <xdr:nvSpPr>
                <xdr:cNvPr id="82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2" name="グループ化 7651"/>
          <xdr:cNvGrpSpPr/>
        </xdr:nvGrpSpPr>
        <xdr:grpSpPr>
          <a:xfrm>
            <a:off x="4813789" y="35455505"/>
            <a:ext cx="2239499" cy="202088"/>
            <a:chOff x="2305050" y="2893398"/>
            <a:chExt cx="2239499" cy="185803"/>
          </a:xfrm>
        </xdr:grpSpPr>
        <xdr:sp macro="" textlink="">
          <xdr:nvSpPr>
            <xdr:cNvPr id="8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54" name="グループ化 8253"/>
            <xdr:cNvGrpSpPr/>
          </xdr:nvGrpSpPr>
          <xdr:grpSpPr>
            <a:xfrm>
              <a:off x="2305050" y="2893398"/>
              <a:ext cx="2048999" cy="185803"/>
              <a:chOff x="2305050" y="2893398"/>
              <a:chExt cx="2048999" cy="185803"/>
            </a:xfrm>
          </xdr:grpSpPr>
          <xdr:sp macro="" textlink="">
            <xdr:nvSpPr>
              <xdr:cNvPr id="8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60" name="グループ化 845"/>
              <xdr:cNvGrpSpPr>
                <a:grpSpLocks/>
              </xdr:cNvGrpSpPr>
            </xdr:nvGrpSpPr>
            <xdr:grpSpPr bwMode="auto">
              <a:xfrm>
                <a:off x="2686045" y="2893398"/>
                <a:ext cx="324588" cy="185803"/>
                <a:chOff x="2482886" y="3553541"/>
                <a:chExt cx="295640" cy="182063"/>
              </a:xfrm>
            </xdr:grpSpPr>
            <xdr:sp macro="" textlink="">
              <xdr:nvSpPr>
                <xdr:cNvPr id="8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1" name="グループ化 849"/>
              <xdr:cNvGrpSpPr>
                <a:grpSpLocks/>
              </xdr:cNvGrpSpPr>
            </xdr:nvGrpSpPr>
            <xdr:grpSpPr bwMode="auto">
              <a:xfrm>
                <a:off x="3257549" y="2893398"/>
                <a:ext cx="331391" cy="185803"/>
                <a:chOff x="2482887" y="3553541"/>
                <a:chExt cx="301836" cy="182063"/>
              </a:xfrm>
            </xdr:grpSpPr>
            <xdr:sp macro="" textlink="">
              <xdr:nvSpPr>
                <xdr:cNvPr id="82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2" name="グループ化 853"/>
              <xdr:cNvGrpSpPr>
                <a:grpSpLocks/>
              </xdr:cNvGrpSpPr>
            </xdr:nvGrpSpPr>
            <xdr:grpSpPr bwMode="auto">
              <a:xfrm>
                <a:off x="3829049" y="2893398"/>
                <a:ext cx="331391" cy="185803"/>
                <a:chOff x="2482887" y="3553541"/>
                <a:chExt cx="301836" cy="182063"/>
              </a:xfrm>
            </xdr:grpSpPr>
            <xdr:sp macro="" textlink="">
              <xdr:nvSpPr>
                <xdr:cNvPr id="8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3" name="グループ化 7652"/>
          <xdr:cNvGrpSpPr/>
        </xdr:nvGrpSpPr>
        <xdr:grpSpPr>
          <a:xfrm>
            <a:off x="4813789" y="35697294"/>
            <a:ext cx="2239499" cy="202088"/>
            <a:chOff x="2305050" y="2893398"/>
            <a:chExt cx="2239499" cy="185803"/>
          </a:xfrm>
        </xdr:grpSpPr>
        <xdr:sp macro="" textlink="">
          <xdr:nvSpPr>
            <xdr:cNvPr id="8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35" name="グループ化 8234"/>
            <xdr:cNvGrpSpPr/>
          </xdr:nvGrpSpPr>
          <xdr:grpSpPr>
            <a:xfrm>
              <a:off x="2305050" y="2893398"/>
              <a:ext cx="2048999" cy="185803"/>
              <a:chOff x="2305050" y="2893398"/>
              <a:chExt cx="2048999" cy="185803"/>
            </a:xfrm>
          </xdr:grpSpPr>
          <xdr:sp macro="" textlink="">
            <xdr:nvSpPr>
              <xdr:cNvPr id="8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41" name="グループ化 845"/>
              <xdr:cNvGrpSpPr>
                <a:grpSpLocks/>
              </xdr:cNvGrpSpPr>
            </xdr:nvGrpSpPr>
            <xdr:grpSpPr bwMode="auto">
              <a:xfrm>
                <a:off x="2686045" y="2893398"/>
                <a:ext cx="324588" cy="185803"/>
                <a:chOff x="2482886" y="3553541"/>
                <a:chExt cx="295640" cy="182063"/>
              </a:xfrm>
            </xdr:grpSpPr>
            <xdr:sp macro="" textlink="">
              <xdr:nvSpPr>
                <xdr:cNvPr id="8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2" name="グループ化 849"/>
              <xdr:cNvGrpSpPr>
                <a:grpSpLocks/>
              </xdr:cNvGrpSpPr>
            </xdr:nvGrpSpPr>
            <xdr:grpSpPr bwMode="auto">
              <a:xfrm>
                <a:off x="3257549" y="2893398"/>
                <a:ext cx="331391" cy="185803"/>
                <a:chOff x="2482887" y="3553541"/>
                <a:chExt cx="301836" cy="182063"/>
              </a:xfrm>
            </xdr:grpSpPr>
            <xdr:sp macro="" textlink="">
              <xdr:nvSpPr>
                <xdr:cNvPr id="82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3" name="グループ化 853"/>
              <xdr:cNvGrpSpPr>
                <a:grpSpLocks/>
              </xdr:cNvGrpSpPr>
            </xdr:nvGrpSpPr>
            <xdr:grpSpPr bwMode="auto">
              <a:xfrm>
                <a:off x="3829049" y="2893398"/>
                <a:ext cx="331391" cy="185803"/>
                <a:chOff x="2482887" y="3553541"/>
                <a:chExt cx="301836" cy="182063"/>
              </a:xfrm>
            </xdr:grpSpPr>
            <xdr:sp macro="" textlink="">
              <xdr:nvSpPr>
                <xdr:cNvPr id="82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4" name="グループ化 7653"/>
          <xdr:cNvGrpSpPr/>
        </xdr:nvGrpSpPr>
        <xdr:grpSpPr>
          <a:xfrm>
            <a:off x="4813789" y="35939082"/>
            <a:ext cx="2239499" cy="202088"/>
            <a:chOff x="2305050" y="2893398"/>
            <a:chExt cx="2239499" cy="185803"/>
          </a:xfrm>
        </xdr:grpSpPr>
        <xdr:sp macro="" textlink="">
          <xdr:nvSpPr>
            <xdr:cNvPr id="8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16" name="グループ化 8215"/>
            <xdr:cNvGrpSpPr/>
          </xdr:nvGrpSpPr>
          <xdr:grpSpPr>
            <a:xfrm>
              <a:off x="2305050" y="2893398"/>
              <a:ext cx="2048999" cy="185803"/>
              <a:chOff x="2305050" y="2893398"/>
              <a:chExt cx="2048999" cy="185803"/>
            </a:xfrm>
          </xdr:grpSpPr>
          <xdr:sp macro="" textlink="">
            <xdr:nvSpPr>
              <xdr:cNvPr id="8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22" name="グループ化 845"/>
              <xdr:cNvGrpSpPr>
                <a:grpSpLocks/>
              </xdr:cNvGrpSpPr>
            </xdr:nvGrpSpPr>
            <xdr:grpSpPr bwMode="auto">
              <a:xfrm>
                <a:off x="2686045" y="2893398"/>
                <a:ext cx="324588" cy="185803"/>
                <a:chOff x="2482886" y="3553541"/>
                <a:chExt cx="295640" cy="182063"/>
              </a:xfrm>
            </xdr:grpSpPr>
            <xdr:sp macro="" textlink="">
              <xdr:nvSpPr>
                <xdr:cNvPr id="8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3" name="グループ化 849"/>
              <xdr:cNvGrpSpPr>
                <a:grpSpLocks/>
              </xdr:cNvGrpSpPr>
            </xdr:nvGrpSpPr>
            <xdr:grpSpPr bwMode="auto">
              <a:xfrm>
                <a:off x="3257549" y="2893398"/>
                <a:ext cx="331391" cy="185803"/>
                <a:chOff x="2482887" y="3553541"/>
                <a:chExt cx="301836" cy="182063"/>
              </a:xfrm>
            </xdr:grpSpPr>
            <xdr:sp macro="" textlink="">
              <xdr:nvSpPr>
                <xdr:cNvPr id="82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4" name="グループ化 853"/>
              <xdr:cNvGrpSpPr>
                <a:grpSpLocks/>
              </xdr:cNvGrpSpPr>
            </xdr:nvGrpSpPr>
            <xdr:grpSpPr bwMode="auto">
              <a:xfrm>
                <a:off x="3829049" y="2893398"/>
                <a:ext cx="331391" cy="185803"/>
                <a:chOff x="2482887" y="3553541"/>
                <a:chExt cx="301836" cy="182063"/>
              </a:xfrm>
            </xdr:grpSpPr>
            <xdr:sp macro="" textlink="">
              <xdr:nvSpPr>
                <xdr:cNvPr id="82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5" name="グループ化 7654"/>
          <xdr:cNvGrpSpPr/>
        </xdr:nvGrpSpPr>
        <xdr:grpSpPr>
          <a:xfrm>
            <a:off x="4813789" y="36180871"/>
            <a:ext cx="2239499" cy="202088"/>
            <a:chOff x="2305050" y="2893398"/>
            <a:chExt cx="2239499" cy="185803"/>
          </a:xfrm>
        </xdr:grpSpPr>
        <xdr:sp macro="" textlink="">
          <xdr:nvSpPr>
            <xdr:cNvPr id="81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7" name="グループ化 8196"/>
            <xdr:cNvGrpSpPr/>
          </xdr:nvGrpSpPr>
          <xdr:grpSpPr>
            <a:xfrm>
              <a:off x="2305050" y="2893398"/>
              <a:ext cx="2048999" cy="185803"/>
              <a:chOff x="2305050" y="2893398"/>
              <a:chExt cx="2048999" cy="185803"/>
            </a:xfrm>
          </xdr:grpSpPr>
          <xdr:sp macro="" textlink="">
            <xdr:nvSpPr>
              <xdr:cNvPr id="81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03" name="グループ化 845"/>
              <xdr:cNvGrpSpPr>
                <a:grpSpLocks/>
              </xdr:cNvGrpSpPr>
            </xdr:nvGrpSpPr>
            <xdr:grpSpPr bwMode="auto">
              <a:xfrm>
                <a:off x="2686045" y="2893398"/>
                <a:ext cx="324588" cy="185803"/>
                <a:chOff x="2482886" y="3553541"/>
                <a:chExt cx="295640" cy="182063"/>
              </a:xfrm>
            </xdr:grpSpPr>
            <xdr:sp macro="" textlink="">
              <xdr:nvSpPr>
                <xdr:cNvPr id="82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4" name="グループ化 849"/>
              <xdr:cNvGrpSpPr>
                <a:grpSpLocks/>
              </xdr:cNvGrpSpPr>
            </xdr:nvGrpSpPr>
            <xdr:grpSpPr bwMode="auto">
              <a:xfrm>
                <a:off x="3257549" y="2893398"/>
                <a:ext cx="331391" cy="185803"/>
                <a:chOff x="2482887" y="3553541"/>
                <a:chExt cx="301836" cy="182063"/>
              </a:xfrm>
            </xdr:grpSpPr>
            <xdr:sp macro="" textlink="">
              <xdr:nvSpPr>
                <xdr:cNvPr id="82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5" name="グループ化 853"/>
              <xdr:cNvGrpSpPr>
                <a:grpSpLocks/>
              </xdr:cNvGrpSpPr>
            </xdr:nvGrpSpPr>
            <xdr:grpSpPr bwMode="auto">
              <a:xfrm>
                <a:off x="3829049" y="2893398"/>
                <a:ext cx="331391" cy="185803"/>
                <a:chOff x="2482887" y="3553541"/>
                <a:chExt cx="301836" cy="182063"/>
              </a:xfrm>
            </xdr:grpSpPr>
            <xdr:sp macro="" textlink="">
              <xdr:nvSpPr>
                <xdr:cNvPr id="82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6" name="グループ化 7655"/>
          <xdr:cNvGrpSpPr/>
        </xdr:nvGrpSpPr>
        <xdr:grpSpPr>
          <a:xfrm>
            <a:off x="4813789" y="36422659"/>
            <a:ext cx="2239499" cy="202088"/>
            <a:chOff x="2305050" y="2893398"/>
            <a:chExt cx="2239499" cy="185803"/>
          </a:xfrm>
        </xdr:grpSpPr>
        <xdr:sp macro="" textlink="">
          <xdr:nvSpPr>
            <xdr:cNvPr id="81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8" name="グループ化 8177"/>
            <xdr:cNvGrpSpPr/>
          </xdr:nvGrpSpPr>
          <xdr:grpSpPr>
            <a:xfrm>
              <a:off x="2305050" y="2893398"/>
              <a:ext cx="2048999" cy="185803"/>
              <a:chOff x="2305050" y="2893398"/>
              <a:chExt cx="2048999" cy="185803"/>
            </a:xfrm>
          </xdr:grpSpPr>
          <xdr:sp macro="" textlink="">
            <xdr:nvSpPr>
              <xdr:cNvPr id="81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84" name="グループ化 845"/>
              <xdr:cNvGrpSpPr>
                <a:grpSpLocks/>
              </xdr:cNvGrpSpPr>
            </xdr:nvGrpSpPr>
            <xdr:grpSpPr bwMode="auto">
              <a:xfrm>
                <a:off x="2686045" y="2893398"/>
                <a:ext cx="324588" cy="185803"/>
                <a:chOff x="2482886" y="3553541"/>
                <a:chExt cx="295640" cy="182063"/>
              </a:xfrm>
            </xdr:grpSpPr>
            <xdr:sp macro="" textlink="">
              <xdr:nvSpPr>
                <xdr:cNvPr id="81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5" name="グループ化 849"/>
              <xdr:cNvGrpSpPr>
                <a:grpSpLocks/>
              </xdr:cNvGrpSpPr>
            </xdr:nvGrpSpPr>
            <xdr:grpSpPr bwMode="auto">
              <a:xfrm>
                <a:off x="3257549" y="2893398"/>
                <a:ext cx="331391" cy="185803"/>
                <a:chOff x="2482887" y="3553541"/>
                <a:chExt cx="301836" cy="182063"/>
              </a:xfrm>
            </xdr:grpSpPr>
            <xdr:sp macro="" textlink="">
              <xdr:nvSpPr>
                <xdr:cNvPr id="81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6" name="グループ化 853"/>
              <xdr:cNvGrpSpPr>
                <a:grpSpLocks/>
              </xdr:cNvGrpSpPr>
            </xdr:nvGrpSpPr>
            <xdr:grpSpPr bwMode="auto">
              <a:xfrm>
                <a:off x="3829049" y="2893398"/>
                <a:ext cx="331391" cy="185803"/>
                <a:chOff x="2482887" y="3553541"/>
                <a:chExt cx="301836" cy="182063"/>
              </a:xfrm>
            </xdr:grpSpPr>
            <xdr:sp macro="" textlink="">
              <xdr:nvSpPr>
                <xdr:cNvPr id="81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7" name="グループ化 7656"/>
          <xdr:cNvGrpSpPr/>
        </xdr:nvGrpSpPr>
        <xdr:grpSpPr>
          <a:xfrm>
            <a:off x="4813789" y="36664448"/>
            <a:ext cx="2239499" cy="202088"/>
            <a:chOff x="2305050" y="2893398"/>
            <a:chExt cx="2239499" cy="185803"/>
          </a:xfrm>
        </xdr:grpSpPr>
        <xdr:sp macro="" textlink="">
          <xdr:nvSpPr>
            <xdr:cNvPr id="81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59" name="グループ化 8158"/>
            <xdr:cNvGrpSpPr/>
          </xdr:nvGrpSpPr>
          <xdr:grpSpPr>
            <a:xfrm>
              <a:off x="2305050" y="2893398"/>
              <a:ext cx="2048999" cy="185803"/>
              <a:chOff x="2305050" y="2893398"/>
              <a:chExt cx="2048999" cy="185803"/>
            </a:xfrm>
          </xdr:grpSpPr>
          <xdr:sp macro="" textlink="">
            <xdr:nvSpPr>
              <xdr:cNvPr id="81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65" name="グループ化 845"/>
              <xdr:cNvGrpSpPr>
                <a:grpSpLocks/>
              </xdr:cNvGrpSpPr>
            </xdr:nvGrpSpPr>
            <xdr:grpSpPr bwMode="auto">
              <a:xfrm>
                <a:off x="2686045" y="2893398"/>
                <a:ext cx="324588" cy="185803"/>
                <a:chOff x="2482886" y="3553541"/>
                <a:chExt cx="295640" cy="182063"/>
              </a:xfrm>
            </xdr:grpSpPr>
            <xdr:sp macro="" textlink="">
              <xdr:nvSpPr>
                <xdr:cNvPr id="81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6" name="グループ化 849"/>
              <xdr:cNvGrpSpPr>
                <a:grpSpLocks/>
              </xdr:cNvGrpSpPr>
            </xdr:nvGrpSpPr>
            <xdr:grpSpPr bwMode="auto">
              <a:xfrm>
                <a:off x="3257549" y="2893398"/>
                <a:ext cx="331391" cy="185803"/>
                <a:chOff x="2482887" y="3553541"/>
                <a:chExt cx="301836" cy="182063"/>
              </a:xfrm>
            </xdr:grpSpPr>
            <xdr:sp macro="" textlink="">
              <xdr:nvSpPr>
                <xdr:cNvPr id="81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7" name="グループ化 853"/>
              <xdr:cNvGrpSpPr>
                <a:grpSpLocks/>
              </xdr:cNvGrpSpPr>
            </xdr:nvGrpSpPr>
            <xdr:grpSpPr bwMode="auto">
              <a:xfrm>
                <a:off x="3829049" y="2893398"/>
                <a:ext cx="331391" cy="185803"/>
                <a:chOff x="2482887" y="3553541"/>
                <a:chExt cx="301836" cy="182063"/>
              </a:xfrm>
            </xdr:grpSpPr>
            <xdr:sp macro="" textlink="">
              <xdr:nvSpPr>
                <xdr:cNvPr id="81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8" name="グループ化 7657"/>
          <xdr:cNvGrpSpPr/>
        </xdr:nvGrpSpPr>
        <xdr:grpSpPr>
          <a:xfrm>
            <a:off x="4813789" y="36906236"/>
            <a:ext cx="2239499" cy="202088"/>
            <a:chOff x="2305050" y="2893398"/>
            <a:chExt cx="2239499" cy="185803"/>
          </a:xfrm>
        </xdr:grpSpPr>
        <xdr:sp macro="" textlink="">
          <xdr:nvSpPr>
            <xdr:cNvPr id="81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0" name="グループ化 8139"/>
            <xdr:cNvGrpSpPr/>
          </xdr:nvGrpSpPr>
          <xdr:grpSpPr>
            <a:xfrm>
              <a:off x="2305050" y="2893398"/>
              <a:ext cx="2048999" cy="185803"/>
              <a:chOff x="2305050" y="2893398"/>
              <a:chExt cx="2048999" cy="185803"/>
            </a:xfrm>
          </xdr:grpSpPr>
          <xdr:sp macro="" textlink="">
            <xdr:nvSpPr>
              <xdr:cNvPr id="81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6" name="グループ化 845"/>
              <xdr:cNvGrpSpPr>
                <a:grpSpLocks/>
              </xdr:cNvGrpSpPr>
            </xdr:nvGrpSpPr>
            <xdr:grpSpPr bwMode="auto">
              <a:xfrm>
                <a:off x="2686045" y="2893398"/>
                <a:ext cx="324588" cy="185803"/>
                <a:chOff x="2482886" y="3553541"/>
                <a:chExt cx="295640" cy="182063"/>
              </a:xfrm>
            </xdr:grpSpPr>
            <xdr:sp macro="" textlink="">
              <xdr:nvSpPr>
                <xdr:cNvPr id="81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7" name="グループ化 849"/>
              <xdr:cNvGrpSpPr>
                <a:grpSpLocks/>
              </xdr:cNvGrpSpPr>
            </xdr:nvGrpSpPr>
            <xdr:grpSpPr bwMode="auto">
              <a:xfrm>
                <a:off x="3257549" y="2893398"/>
                <a:ext cx="331391" cy="185803"/>
                <a:chOff x="2482887" y="3553541"/>
                <a:chExt cx="301836" cy="182063"/>
              </a:xfrm>
            </xdr:grpSpPr>
            <xdr:sp macro="" textlink="">
              <xdr:nvSpPr>
                <xdr:cNvPr id="81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8" name="グループ化 853"/>
              <xdr:cNvGrpSpPr>
                <a:grpSpLocks/>
              </xdr:cNvGrpSpPr>
            </xdr:nvGrpSpPr>
            <xdr:grpSpPr bwMode="auto">
              <a:xfrm>
                <a:off x="3829049" y="2893398"/>
                <a:ext cx="331391" cy="185803"/>
                <a:chOff x="2482887" y="3553541"/>
                <a:chExt cx="301836" cy="182063"/>
              </a:xfrm>
            </xdr:grpSpPr>
            <xdr:sp macro="" textlink="">
              <xdr:nvSpPr>
                <xdr:cNvPr id="81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9" name="グループ化 7658"/>
          <xdr:cNvGrpSpPr/>
        </xdr:nvGrpSpPr>
        <xdr:grpSpPr>
          <a:xfrm>
            <a:off x="4813789" y="37148024"/>
            <a:ext cx="2239499" cy="202088"/>
            <a:chOff x="2305050" y="2893398"/>
            <a:chExt cx="2239499" cy="185803"/>
          </a:xfrm>
        </xdr:grpSpPr>
        <xdr:sp macro="" textlink="">
          <xdr:nvSpPr>
            <xdr:cNvPr id="81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1" name="グループ化 8120"/>
            <xdr:cNvGrpSpPr/>
          </xdr:nvGrpSpPr>
          <xdr:grpSpPr>
            <a:xfrm>
              <a:off x="2305050" y="2893398"/>
              <a:ext cx="2048999" cy="185803"/>
              <a:chOff x="2305050" y="2893398"/>
              <a:chExt cx="2048999" cy="185803"/>
            </a:xfrm>
          </xdr:grpSpPr>
          <xdr:sp macro="" textlink="">
            <xdr:nvSpPr>
              <xdr:cNvPr id="81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7" name="グループ化 845"/>
              <xdr:cNvGrpSpPr>
                <a:grpSpLocks/>
              </xdr:cNvGrpSpPr>
            </xdr:nvGrpSpPr>
            <xdr:grpSpPr bwMode="auto">
              <a:xfrm>
                <a:off x="2686045" y="2893398"/>
                <a:ext cx="324588" cy="185803"/>
                <a:chOff x="2482886" y="3553541"/>
                <a:chExt cx="295640" cy="182063"/>
              </a:xfrm>
            </xdr:grpSpPr>
            <xdr:sp macro="" textlink="">
              <xdr:nvSpPr>
                <xdr:cNvPr id="81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8" name="グループ化 849"/>
              <xdr:cNvGrpSpPr>
                <a:grpSpLocks/>
              </xdr:cNvGrpSpPr>
            </xdr:nvGrpSpPr>
            <xdr:grpSpPr bwMode="auto">
              <a:xfrm>
                <a:off x="3257549" y="2893398"/>
                <a:ext cx="331391" cy="185803"/>
                <a:chOff x="2482887" y="3553541"/>
                <a:chExt cx="301836" cy="182063"/>
              </a:xfrm>
            </xdr:grpSpPr>
            <xdr:sp macro="" textlink="">
              <xdr:nvSpPr>
                <xdr:cNvPr id="81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9" name="グループ化 853"/>
              <xdr:cNvGrpSpPr>
                <a:grpSpLocks/>
              </xdr:cNvGrpSpPr>
            </xdr:nvGrpSpPr>
            <xdr:grpSpPr bwMode="auto">
              <a:xfrm>
                <a:off x="3829049" y="2893398"/>
                <a:ext cx="331391" cy="185803"/>
                <a:chOff x="2482887" y="3553541"/>
                <a:chExt cx="301836" cy="182063"/>
              </a:xfrm>
            </xdr:grpSpPr>
            <xdr:sp macro="" textlink="">
              <xdr:nvSpPr>
                <xdr:cNvPr id="81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0" name="グループ化 7659"/>
          <xdr:cNvGrpSpPr/>
        </xdr:nvGrpSpPr>
        <xdr:grpSpPr>
          <a:xfrm>
            <a:off x="4813789" y="37389813"/>
            <a:ext cx="2239499" cy="202088"/>
            <a:chOff x="2305050" y="2893398"/>
            <a:chExt cx="2239499" cy="185803"/>
          </a:xfrm>
        </xdr:grpSpPr>
        <xdr:sp macro="" textlink="">
          <xdr:nvSpPr>
            <xdr:cNvPr id="81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2" name="グループ化 8101"/>
            <xdr:cNvGrpSpPr/>
          </xdr:nvGrpSpPr>
          <xdr:grpSpPr>
            <a:xfrm>
              <a:off x="2305050" y="2893398"/>
              <a:ext cx="2048999" cy="185803"/>
              <a:chOff x="2305050" y="2893398"/>
              <a:chExt cx="2048999" cy="185803"/>
            </a:xfrm>
          </xdr:grpSpPr>
          <xdr:sp macro="" textlink="">
            <xdr:nvSpPr>
              <xdr:cNvPr id="81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8" name="グループ化 845"/>
              <xdr:cNvGrpSpPr>
                <a:grpSpLocks/>
              </xdr:cNvGrpSpPr>
            </xdr:nvGrpSpPr>
            <xdr:grpSpPr bwMode="auto">
              <a:xfrm>
                <a:off x="2686045" y="2893398"/>
                <a:ext cx="324588" cy="185803"/>
                <a:chOff x="2482886" y="3553541"/>
                <a:chExt cx="295640" cy="182063"/>
              </a:xfrm>
            </xdr:grpSpPr>
            <xdr:sp macro="" textlink="">
              <xdr:nvSpPr>
                <xdr:cNvPr id="81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09" name="グループ化 849"/>
              <xdr:cNvGrpSpPr>
                <a:grpSpLocks/>
              </xdr:cNvGrpSpPr>
            </xdr:nvGrpSpPr>
            <xdr:grpSpPr bwMode="auto">
              <a:xfrm>
                <a:off x="3257549" y="2893398"/>
                <a:ext cx="331391" cy="185803"/>
                <a:chOff x="2482887" y="3553541"/>
                <a:chExt cx="301836" cy="182063"/>
              </a:xfrm>
            </xdr:grpSpPr>
            <xdr:sp macro="" textlink="">
              <xdr:nvSpPr>
                <xdr:cNvPr id="81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10" name="グループ化 853"/>
              <xdr:cNvGrpSpPr>
                <a:grpSpLocks/>
              </xdr:cNvGrpSpPr>
            </xdr:nvGrpSpPr>
            <xdr:grpSpPr bwMode="auto">
              <a:xfrm>
                <a:off x="3829049" y="2893398"/>
                <a:ext cx="331391" cy="185803"/>
                <a:chOff x="2482887" y="3553541"/>
                <a:chExt cx="301836" cy="182063"/>
              </a:xfrm>
            </xdr:grpSpPr>
            <xdr:sp macro="" textlink="">
              <xdr:nvSpPr>
                <xdr:cNvPr id="81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1" name="グループ化 7660"/>
          <xdr:cNvGrpSpPr/>
        </xdr:nvGrpSpPr>
        <xdr:grpSpPr>
          <a:xfrm>
            <a:off x="4813789" y="37638404"/>
            <a:ext cx="2239499" cy="202088"/>
            <a:chOff x="2305050" y="2893398"/>
            <a:chExt cx="2239499" cy="185803"/>
          </a:xfrm>
        </xdr:grpSpPr>
        <xdr:sp macro="" textlink="">
          <xdr:nvSpPr>
            <xdr:cNvPr id="80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3" name="グループ化 8082"/>
            <xdr:cNvGrpSpPr/>
          </xdr:nvGrpSpPr>
          <xdr:grpSpPr>
            <a:xfrm>
              <a:off x="2305050" y="2893398"/>
              <a:ext cx="2048999" cy="185803"/>
              <a:chOff x="2305050" y="2893398"/>
              <a:chExt cx="2048999" cy="185803"/>
            </a:xfrm>
          </xdr:grpSpPr>
          <xdr:sp macro="" textlink="">
            <xdr:nvSpPr>
              <xdr:cNvPr id="80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9" name="グループ化 845"/>
              <xdr:cNvGrpSpPr>
                <a:grpSpLocks/>
              </xdr:cNvGrpSpPr>
            </xdr:nvGrpSpPr>
            <xdr:grpSpPr bwMode="auto">
              <a:xfrm>
                <a:off x="2686045" y="2893398"/>
                <a:ext cx="324588" cy="185803"/>
                <a:chOff x="2482886" y="3553541"/>
                <a:chExt cx="295640" cy="182063"/>
              </a:xfrm>
            </xdr:grpSpPr>
            <xdr:sp macro="" textlink="">
              <xdr:nvSpPr>
                <xdr:cNvPr id="80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0" name="グループ化 849"/>
              <xdr:cNvGrpSpPr>
                <a:grpSpLocks/>
              </xdr:cNvGrpSpPr>
            </xdr:nvGrpSpPr>
            <xdr:grpSpPr bwMode="auto">
              <a:xfrm>
                <a:off x="3257549" y="2893398"/>
                <a:ext cx="331391" cy="185803"/>
                <a:chOff x="2482887" y="3553541"/>
                <a:chExt cx="301836" cy="182063"/>
              </a:xfrm>
            </xdr:grpSpPr>
            <xdr:sp macro="" textlink="">
              <xdr:nvSpPr>
                <xdr:cNvPr id="80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1" name="グループ化 853"/>
              <xdr:cNvGrpSpPr>
                <a:grpSpLocks/>
              </xdr:cNvGrpSpPr>
            </xdr:nvGrpSpPr>
            <xdr:grpSpPr bwMode="auto">
              <a:xfrm>
                <a:off x="3829049" y="2893398"/>
                <a:ext cx="331391" cy="185803"/>
                <a:chOff x="2482887" y="3553541"/>
                <a:chExt cx="301836" cy="182063"/>
              </a:xfrm>
            </xdr:grpSpPr>
            <xdr:sp macro="" textlink="">
              <xdr:nvSpPr>
                <xdr:cNvPr id="80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2" name="グループ化 7661"/>
          <xdr:cNvGrpSpPr/>
        </xdr:nvGrpSpPr>
        <xdr:grpSpPr>
          <a:xfrm>
            <a:off x="4813789" y="37873390"/>
            <a:ext cx="2239499" cy="202088"/>
            <a:chOff x="2305050" y="2893398"/>
            <a:chExt cx="2239499" cy="185803"/>
          </a:xfrm>
        </xdr:grpSpPr>
        <xdr:sp macro="" textlink="">
          <xdr:nvSpPr>
            <xdr:cNvPr id="80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64" name="グループ化 8063"/>
            <xdr:cNvGrpSpPr/>
          </xdr:nvGrpSpPr>
          <xdr:grpSpPr>
            <a:xfrm>
              <a:off x="2305050" y="2893398"/>
              <a:ext cx="2048999" cy="185803"/>
              <a:chOff x="2305050" y="2893398"/>
              <a:chExt cx="2048999" cy="185803"/>
            </a:xfrm>
          </xdr:grpSpPr>
          <xdr:sp macro="" textlink="">
            <xdr:nvSpPr>
              <xdr:cNvPr id="80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70" name="グループ化 845"/>
              <xdr:cNvGrpSpPr>
                <a:grpSpLocks/>
              </xdr:cNvGrpSpPr>
            </xdr:nvGrpSpPr>
            <xdr:grpSpPr bwMode="auto">
              <a:xfrm>
                <a:off x="2686045" y="2893398"/>
                <a:ext cx="324588" cy="185803"/>
                <a:chOff x="2482886" y="3553541"/>
                <a:chExt cx="295640" cy="182063"/>
              </a:xfrm>
            </xdr:grpSpPr>
            <xdr:sp macro="" textlink="">
              <xdr:nvSpPr>
                <xdr:cNvPr id="80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1" name="グループ化 849"/>
              <xdr:cNvGrpSpPr>
                <a:grpSpLocks/>
              </xdr:cNvGrpSpPr>
            </xdr:nvGrpSpPr>
            <xdr:grpSpPr bwMode="auto">
              <a:xfrm>
                <a:off x="3257549" y="2893398"/>
                <a:ext cx="331391" cy="185803"/>
                <a:chOff x="2482887" y="3553541"/>
                <a:chExt cx="301836" cy="182063"/>
              </a:xfrm>
            </xdr:grpSpPr>
            <xdr:sp macro="" textlink="">
              <xdr:nvSpPr>
                <xdr:cNvPr id="80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2" name="グループ化 853"/>
              <xdr:cNvGrpSpPr>
                <a:grpSpLocks/>
              </xdr:cNvGrpSpPr>
            </xdr:nvGrpSpPr>
            <xdr:grpSpPr bwMode="auto">
              <a:xfrm>
                <a:off x="3829049" y="2893398"/>
                <a:ext cx="331391" cy="185803"/>
                <a:chOff x="2482887" y="3553541"/>
                <a:chExt cx="301836" cy="182063"/>
              </a:xfrm>
            </xdr:grpSpPr>
            <xdr:sp macro="" textlink="">
              <xdr:nvSpPr>
                <xdr:cNvPr id="80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3" name="グループ化 7662"/>
          <xdr:cNvGrpSpPr/>
        </xdr:nvGrpSpPr>
        <xdr:grpSpPr>
          <a:xfrm>
            <a:off x="4813789" y="38115178"/>
            <a:ext cx="2239499" cy="202088"/>
            <a:chOff x="2305050" y="2893398"/>
            <a:chExt cx="2239499" cy="185803"/>
          </a:xfrm>
        </xdr:grpSpPr>
        <xdr:sp macro="" textlink="">
          <xdr:nvSpPr>
            <xdr:cNvPr id="80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45" name="グループ化 8044"/>
            <xdr:cNvGrpSpPr/>
          </xdr:nvGrpSpPr>
          <xdr:grpSpPr>
            <a:xfrm>
              <a:off x="2305050" y="2893398"/>
              <a:ext cx="2048999" cy="185803"/>
              <a:chOff x="2305050" y="2893398"/>
              <a:chExt cx="2048999" cy="185803"/>
            </a:xfrm>
          </xdr:grpSpPr>
          <xdr:sp macro="" textlink="">
            <xdr:nvSpPr>
              <xdr:cNvPr id="80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51" name="グループ化 845"/>
              <xdr:cNvGrpSpPr>
                <a:grpSpLocks/>
              </xdr:cNvGrpSpPr>
            </xdr:nvGrpSpPr>
            <xdr:grpSpPr bwMode="auto">
              <a:xfrm>
                <a:off x="2686045" y="2893398"/>
                <a:ext cx="324588" cy="185803"/>
                <a:chOff x="2482886" y="3553541"/>
                <a:chExt cx="295640" cy="182063"/>
              </a:xfrm>
            </xdr:grpSpPr>
            <xdr:sp macro="" textlink="">
              <xdr:nvSpPr>
                <xdr:cNvPr id="80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2" name="グループ化 849"/>
              <xdr:cNvGrpSpPr>
                <a:grpSpLocks/>
              </xdr:cNvGrpSpPr>
            </xdr:nvGrpSpPr>
            <xdr:grpSpPr bwMode="auto">
              <a:xfrm>
                <a:off x="3257549" y="2893398"/>
                <a:ext cx="331391" cy="185803"/>
                <a:chOff x="2482887" y="3553541"/>
                <a:chExt cx="301836" cy="182063"/>
              </a:xfrm>
            </xdr:grpSpPr>
            <xdr:sp macro="" textlink="">
              <xdr:nvSpPr>
                <xdr:cNvPr id="80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3" name="グループ化 853"/>
              <xdr:cNvGrpSpPr>
                <a:grpSpLocks/>
              </xdr:cNvGrpSpPr>
            </xdr:nvGrpSpPr>
            <xdr:grpSpPr bwMode="auto">
              <a:xfrm>
                <a:off x="3829049" y="2893398"/>
                <a:ext cx="331391" cy="185803"/>
                <a:chOff x="2482887" y="3553541"/>
                <a:chExt cx="301836" cy="182063"/>
              </a:xfrm>
            </xdr:grpSpPr>
            <xdr:sp macro="" textlink="">
              <xdr:nvSpPr>
                <xdr:cNvPr id="80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4" name="グループ化 7663"/>
          <xdr:cNvGrpSpPr/>
        </xdr:nvGrpSpPr>
        <xdr:grpSpPr>
          <a:xfrm>
            <a:off x="4813789" y="38356967"/>
            <a:ext cx="2239499" cy="202088"/>
            <a:chOff x="2305050" y="2893398"/>
            <a:chExt cx="2239499" cy="185803"/>
          </a:xfrm>
        </xdr:grpSpPr>
        <xdr:sp macro="" textlink="">
          <xdr:nvSpPr>
            <xdr:cNvPr id="80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26" name="グループ化 8025"/>
            <xdr:cNvGrpSpPr/>
          </xdr:nvGrpSpPr>
          <xdr:grpSpPr>
            <a:xfrm>
              <a:off x="2305050" y="2893398"/>
              <a:ext cx="2048999" cy="185803"/>
              <a:chOff x="2305050" y="2893398"/>
              <a:chExt cx="2048999" cy="185803"/>
            </a:xfrm>
          </xdr:grpSpPr>
          <xdr:sp macro="" textlink="">
            <xdr:nvSpPr>
              <xdr:cNvPr id="80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2" name="グループ化 845"/>
              <xdr:cNvGrpSpPr>
                <a:grpSpLocks/>
              </xdr:cNvGrpSpPr>
            </xdr:nvGrpSpPr>
            <xdr:grpSpPr bwMode="auto">
              <a:xfrm>
                <a:off x="2686045" y="2893398"/>
                <a:ext cx="324588" cy="185803"/>
                <a:chOff x="2482886" y="3553541"/>
                <a:chExt cx="295640" cy="182063"/>
              </a:xfrm>
            </xdr:grpSpPr>
            <xdr:sp macro="" textlink="">
              <xdr:nvSpPr>
                <xdr:cNvPr id="80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3" name="グループ化 849"/>
              <xdr:cNvGrpSpPr>
                <a:grpSpLocks/>
              </xdr:cNvGrpSpPr>
            </xdr:nvGrpSpPr>
            <xdr:grpSpPr bwMode="auto">
              <a:xfrm>
                <a:off x="3257549" y="2893398"/>
                <a:ext cx="331391" cy="185803"/>
                <a:chOff x="2482887" y="3553541"/>
                <a:chExt cx="301836" cy="182063"/>
              </a:xfrm>
            </xdr:grpSpPr>
            <xdr:sp macro="" textlink="">
              <xdr:nvSpPr>
                <xdr:cNvPr id="80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4" name="グループ化 853"/>
              <xdr:cNvGrpSpPr>
                <a:grpSpLocks/>
              </xdr:cNvGrpSpPr>
            </xdr:nvGrpSpPr>
            <xdr:grpSpPr bwMode="auto">
              <a:xfrm>
                <a:off x="3829049" y="2893398"/>
                <a:ext cx="331391" cy="185803"/>
                <a:chOff x="2482887" y="3553541"/>
                <a:chExt cx="301836" cy="182063"/>
              </a:xfrm>
            </xdr:grpSpPr>
            <xdr:sp macro="" textlink="">
              <xdr:nvSpPr>
                <xdr:cNvPr id="80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5" name="グループ化 7664"/>
          <xdr:cNvGrpSpPr/>
        </xdr:nvGrpSpPr>
        <xdr:grpSpPr>
          <a:xfrm>
            <a:off x="4813789" y="38598755"/>
            <a:ext cx="2239499" cy="202088"/>
            <a:chOff x="2305050" y="2893398"/>
            <a:chExt cx="2239499" cy="185803"/>
          </a:xfrm>
        </xdr:grpSpPr>
        <xdr:sp macro="" textlink="">
          <xdr:nvSpPr>
            <xdr:cNvPr id="80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07" name="グループ化 8006"/>
            <xdr:cNvGrpSpPr/>
          </xdr:nvGrpSpPr>
          <xdr:grpSpPr>
            <a:xfrm>
              <a:off x="2305050" y="2893398"/>
              <a:ext cx="2048999" cy="185803"/>
              <a:chOff x="2305050" y="2893398"/>
              <a:chExt cx="2048999" cy="185803"/>
            </a:xfrm>
          </xdr:grpSpPr>
          <xdr:sp macro="" textlink="">
            <xdr:nvSpPr>
              <xdr:cNvPr id="80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3" name="グループ化 845"/>
              <xdr:cNvGrpSpPr>
                <a:grpSpLocks/>
              </xdr:cNvGrpSpPr>
            </xdr:nvGrpSpPr>
            <xdr:grpSpPr bwMode="auto">
              <a:xfrm>
                <a:off x="2686045" y="2893398"/>
                <a:ext cx="324588" cy="185803"/>
                <a:chOff x="2482886" y="3553541"/>
                <a:chExt cx="295640" cy="182063"/>
              </a:xfrm>
            </xdr:grpSpPr>
            <xdr:sp macro="" textlink="">
              <xdr:nvSpPr>
                <xdr:cNvPr id="80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4" name="グループ化 849"/>
              <xdr:cNvGrpSpPr>
                <a:grpSpLocks/>
              </xdr:cNvGrpSpPr>
            </xdr:nvGrpSpPr>
            <xdr:grpSpPr bwMode="auto">
              <a:xfrm>
                <a:off x="3257549" y="2893398"/>
                <a:ext cx="331391" cy="185803"/>
                <a:chOff x="2482887" y="3553541"/>
                <a:chExt cx="301836" cy="182063"/>
              </a:xfrm>
            </xdr:grpSpPr>
            <xdr:sp macro="" textlink="">
              <xdr:nvSpPr>
                <xdr:cNvPr id="80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5" name="グループ化 853"/>
              <xdr:cNvGrpSpPr>
                <a:grpSpLocks/>
              </xdr:cNvGrpSpPr>
            </xdr:nvGrpSpPr>
            <xdr:grpSpPr bwMode="auto">
              <a:xfrm>
                <a:off x="3829049" y="2893398"/>
                <a:ext cx="331391" cy="185803"/>
                <a:chOff x="2482887" y="3553541"/>
                <a:chExt cx="301836" cy="182063"/>
              </a:xfrm>
            </xdr:grpSpPr>
            <xdr:sp macro="" textlink="">
              <xdr:nvSpPr>
                <xdr:cNvPr id="80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6" name="グループ化 7665"/>
          <xdr:cNvGrpSpPr/>
        </xdr:nvGrpSpPr>
        <xdr:grpSpPr>
          <a:xfrm>
            <a:off x="4813789" y="38840544"/>
            <a:ext cx="2239499" cy="202088"/>
            <a:chOff x="2305050" y="2893398"/>
            <a:chExt cx="2239499" cy="185803"/>
          </a:xfrm>
        </xdr:grpSpPr>
        <xdr:sp macro="" textlink="">
          <xdr:nvSpPr>
            <xdr:cNvPr id="79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88" name="グループ化 7987"/>
            <xdr:cNvGrpSpPr/>
          </xdr:nvGrpSpPr>
          <xdr:grpSpPr>
            <a:xfrm>
              <a:off x="2305050" y="2893398"/>
              <a:ext cx="2048999" cy="185803"/>
              <a:chOff x="2305050" y="2893398"/>
              <a:chExt cx="2048999" cy="185803"/>
            </a:xfrm>
          </xdr:grpSpPr>
          <xdr:sp macro="" textlink="">
            <xdr:nvSpPr>
              <xdr:cNvPr id="79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4" name="グループ化 845"/>
              <xdr:cNvGrpSpPr>
                <a:grpSpLocks/>
              </xdr:cNvGrpSpPr>
            </xdr:nvGrpSpPr>
            <xdr:grpSpPr bwMode="auto">
              <a:xfrm>
                <a:off x="2686045" y="2893398"/>
                <a:ext cx="324588" cy="185803"/>
                <a:chOff x="2482886" y="3553541"/>
                <a:chExt cx="295640" cy="182063"/>
              </a:xfrm>
            </xdr:grpSpPr>
            <xdr:sp macro="" textlink="">
              <xdr:nvSpPr>
                <xdr:cNvPr id="80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5" name="グループ化 849"/>
              <xdr:cNvGrpSpPr>
                <a:grpSpLocks/>
              </xdr:cNvGrpSpPr>
            </xdr:nvGrpSpPr>
            <xdr:grpSpPr bwMode="auto">
              <a:xfrm>
                <a:off x="3257549" y="2893398"/>
                <a:ext cx="331391" cy="185803"/>
                <a:chOff x="2482887" y="3553541"/>
                <a:chExt cx="301836" cy="182063"/>
              </a:xfrm>
            </xdr:grpSpPr>
            <xdr:sp macro="" textlink="">
              <xdr:nvSpPr>
                <xdr:cNvPr id="8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6" name="グループ化 853"/>
              <xdr:cNvGrpSpPr>
                <a:grpSpLocks/>
              </xdr:cNvGrpSpPr>
            </xdr:nvGrpSpPr>
            <xdr:grpSpPr bwMode="auto">
              <a:xfrm>
                <a:off x="3829049" y="2893398"/>
                <a:ext cx="331391" cy="185803"/>
                <a:chOff x="2482887" y="3553541"/>
                <a:chExt cx="301836" cy="182063"/>
              </a:xfrm>
            </xdr:grpSpPr>
            <xdr:sp macro="" textlink="">
              <xdr:nvSpPr>
                <xdr:cNvPr id="79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7" name="グループ化 7666"/>
          <xdr:cNvGrpSpPr/>
        </xdr:nvGrpSpPr>
        <xdr:grpSpPr>
          <a:xfrm>
            <a:off x="4813789" y="39082332"/>
            <a:ext cx="2239499" cy="202088"/>
            <a:chOff x="2305050" y="2893398"/>
            <a:chExt cx="2239499" cy="185803"/>
          </a:xfrm>
        </xdr:grpSpPr>
        <xdr:sp macro="" textlink="">
          <xdr:nvSpPr>
            <xdr:cNvPr id="79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69" name="グループ化 7968"/>
            <xdr:cNvGrpSpPr/>
          </xdr:nvGrpSpPr>
          <xdr:grpSpPr>
            <a:xfrm>
              <a:off x="2305050" y="2893398"/>
              <a:ext cx="2048999" cy="185803"/>
              <a:chOff x="2305050" y="2893398"/>
              <a:chExt cx="2048999" cy="185803"/>
            </a:xfrm>
          </xdr:grpSpPr>
          <xdr:sp macro="" textlink="">
            <xdr:nvSpPr>
              <xdr:cNvPr id="79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5" name="グループ化 845"/>
              <xdr:cNvGrpSpPr>
                <a:grpSpLocks/>
              </xdr:cNvGrpSpPr>
            </xdr:nvGrpSpPr>
            <xdr:grpSpPr bwMode="auto">
              <a:xfrm>
                <a:off x="2686045" y="2893398"/>
                <a:ext cx="324588" cy="185803"/>
                <a:chOff x="2482886" y="3553541"/>
                <a:chExt cx="295640" cy="182063"/>
              </a:xfrm>
            </xdr:grpSpPr>
            <xdr:sp macro="" textlink="">
              <xdr:nvSpPr>
                <xdr:cNvPr id="79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6" name="グループ化 849"/>
              <xdr:cNvGrpSpPr>
                <a:grpSpLocks/>
              </xdr:cNvGrpSpPr>
            </xdr:nvGrpSpPr>
            <xdr:grpSpPr bwMode="auto">
              <a:xfrm>
                <a:off x="3257549" y="2893398"/>
                <a:ext cx="331391" cy="185803"/>
                <a:chOff x="2482887" y="3553541"/>
                <a:chExt cx="301836" cy="182063"/>
              </a:xfrm>
            </xdr:grpSpPr>
            <xdr:sp macro="" textlink="">
              <xdr:nvSpPr>
                <xdr:cNvPr id="79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7" name="グループ化 853"/>
              <xdr:cNvGrpSpPr>
                <a:grpSpLocks/>
              </xdr:cNvGrpSpPr>
            </xdr:nvGrpSpPr>
            <xdr:grpSpPr bwMode="auto">
              <a:xfrm>
                <a:off x="3829049" y="2893398"/>
                <a:ext cx="331391" cy="185803"/>
                <a:chOff x="2482887" y="3553541"/>
                <a:chExt cx="301836" cy="182063"/>
              </a:xfrm>
            </xdr:grpSpPr>
            <xdr:sp macro="" textlink="">
              <xdr:nvSpPr>
                <xdr:cNvPr id="79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8" name="グループ化 7667"/>
          <xdr:cNvGrpSpPr/>
        </xdr:nvGrpSpPr>
        <xdr:grpSpPr>
          <a:xfrm>
            <a:off x="4813789" y="39324121"/>
            <a:ext cx="2239499" cy="202088"/>
            <a:chOff x="2305050" y="2893398"/>
            <a:chExt cx="2239499" cy="185803"/>
          </a:xfrm>
        </xdr:grpSpPr>
        <xdr:sp macro="" textlink="">
          <xdr:nvSpPr>
            <xdr:cNvPr id="79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0" name="グループ化 7949"/>
            <xdr:cNvGrpSpPr/>
          </xdr:nvGrpSpPr>
          <xdr:grpSpPr>
            <a:xfrm>
              <a:off x="2305050" y="2893398"/>
              <a:ext cx="2048999" cy="185803"/>
              <a:chOff x="2305050" y="2893398"/>
              <a:chExt cx="2048999" cy="185803"/>
            </a:xfrm>
          </xdr:grpSpPr>
          <xdr:sp macro="" textlink="">
            <xdr:nvSpPr>
              <xdr:cNvPr id="79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6" name="グループ化 845"/>
              <xdr:cNvGrpSpPr>
                <a:grpSpLocks/>
              </xdr:cNvGrpSpPr>
            </xdr:nvGrpSpPr>
            <xdr:grpSpPr bwMode="auto">
              <a:xfrm>
                <a:off x="2686045" y="2893398"/>
                <a:ext cx="324588" cy="185803"/>
                <a:chOff x="2482886" y="3553541"/>
                <a:chExt cx="295640" cy="182063"/>
              </a:xfrm>
            </xdr:grpSpPr>
            <xdr:sp macro="" textlink="">
              <xdr:nvSpPr>
                <xdr:cNvPr id="79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7" name="グループ化 849"/>
              <xdr:cNvGrpSpPr>
                <a:grpSpLocks/>
              </xdr:cNvGrpSpPr>
            </xdr:nvGrpSpPr>
            <xdr:grpSpPr bwMode="auto">
              <a:xfrm>
                <a:off x="3257549" y="2893398"/>
                <a:ext cx="331391" cy="185803"/>
                <a:chOff x="2482887" y="3553541"/>
                <a:chExt cx="301836" cy="182063"/>
              </a:xfrm>
            </xdr:grpSpPr>
            <xdr:sp macro="" textlink="">
              <xdr:nvSpPr>
                <xdr:cNvPr id="79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8" name="グループ化 853"/>
              <xdr:cNvGrpSpPr>
                <a:grpSpLocks/>
              </xdr:cNvGrpSpPr>
            </xdr:nvGrpSpPr>
            <xdr:grpSpPr bwMode="auto">
              <a:xfrm>
                <a:off x="3829049" y="2893398"/>
                <a:ext cx="331391" cy="185803"/>
                <a:chOff x="2482887" y="3553541"/>
                <a:chExt cx="301836" cy="182063"/>
              </a:xfrm>
            </xdr:grpSpPr>
            <xdr:sp macro="" textlink="">
              <xdr:nvSpPr>
                <xdr:cNvPr id="79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9" name="グループ化 7668"/>
          <xdr:cNvGrpSpPr/>
        </xdr:nvGrpSpPr>
        <xdr:grpSpPr>
          <a:xfrm>
            <a:off x="4813789" y="39565909"/>
            <a:ext cx="2239499" cy="202088"/>
            <a:chOff x="2305050" y="2893398"/>
            <a:chExt cx="2239499" cy="185803"/>
          </a:xfrm>
        </xdr:grpSpPr>
        <xdr:sp macro="" textlink="">
          <xdr:nvSpPr>
            <xdr:cNvPr id="7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1" name="グループ化 7930"/>
            <xdr:cNvGrpSpPr/>
          </xdr:nvGrpSpPr>
          <xdr:grpSpPr>
            <a:xfrm>
              <a:off x="2305050" y="2893398"/>
              <a:ext cx="2048999" cy="185803"/>
              <a:chOff x="2305050" y="2893398"/>
              <a:chExt cx="2048999" cy="185803"/>
            </a:xfrm>
          </xdr:grpSpPr>
          <xdr:sp macro="" textlink="">
            <xdr:nvSpPr>
              <xdr:cNvPr id="7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7" name="グループ化 845"/>
              <xdr:cNvGrpSpPr>
                <a:grpSpLocks/>
              </xdr:cNvGrpSpPr>
            </xdr:nvGrpSpPr>
            <xdr:grpSpPr bwMode="auto">
              <a:xfrm>
                <a:off x="2686045" y="2893398"/>
                <a:ext cx="324588" cy="185803"/>
                <a:chOff x="2482886" y="3553541"/>
                <a:chExt cx="295640" cy="182063"/>
              </a:xfrm>
            </xdr:grpSpPr>
            <xdr:sp macro="" textlink="">
              <xdr:nvSpPr>
                <xdr:cNvPr id="7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8" name="グループ化 849"/>
              <xdr:cNvGrpSpPr>
                <a:grpSpLocks/>
              </xdr:cNvGrpSpPr>
            </xdr:nvGrpSpPr>
            <xdr:grpSpPr bwMode="auto">
              <a:xfrm>
                <a:off x="3257549" y="2893398"/>
                <a:ext cx="331391" cy="185803"/>
                <a:chOff x="2482887" y="3553541"/>
                <a:chExt cx="301836" cy="182063"/>
              </a:xfrm>
            </xdr:grpSpPr>
            <xdr:sp macro="" textlink="">
              <xdr:nvSpPr>
                <xdr:cNvPr id="7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9" name="グループ化 853"/>
              <xdr:cNvGrpSpPr>
                <a:grpSpLocks/>
              </xdr:cNvGrpSpPr>
            </xdr:nvGrpSpPr>
            <xdr:grpSpPr bwMode="auto">
              <a:xfrm>
                <a:off x="3829049" y="2893398"/>
                <a:ext cx="331391" cy="185803"/>
                <a:chOff x="2482887" y="3553541"/>
                <a:chExt cx="301836" cy="182063"/>
              </a:xfrm>
            </xdr:grpSpPr>
            <xdr:sp macro="" textlink="">
              <xdr:nvSpPr>
                <xdr:cNvPr id="7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0" name="グループ化 7669"/>
          <xdr:cNvGrpSpPr/>
        </xdr:nvGrpSpPr>
        <xdr:grpSpPr>
          <a:xfrm>
            <a:off x="4813789" y="39807698"/>
            <a:ext cx="2239499" cy="202088"/>
            <a:chOff x="2305050" y="2893398"/>
            <a:chExt cx="2239499" cy="185803"/>
          </a:xfrm>
        </xdr:grpSpPr>
        <xdr:sp macro="" textlink="">
          <xdr:nvSpPr>
            <xdr:cNvPr id="79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2" name="グループ化 7911"/>
            <xdr:cNvGrpSpPr/>
          </xdr:nvGrpSpPr>
          <xdr:grpSpPr>
            <a:xfrm>
              <a:off x="2305050" y="2893398"/>
              <a:ext cx="2048999" cy="185803"/>
              <a:chOff x="2305050" y="2893398"/>
              <a:chExt cx="2048999" cy="185803"/>
            </a:xfrm>
          </xdr:grpSpPr>
          <xdr:sp macro="" textlink="">
            <xdr:nvSpPr>
              <xdr:cNvPr id="79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8" name="グループ化 845"/>
              <xdr:cNvGrpSpPr>
                <a:grpSpLocks/>
              </xdr:cNvGrpSpPr>
            </xdr:nvGrpSpPr>
            <xdr:grpSpPr bwMode="auto">
              <a:xfrm>
                <a:off x="2686045" y="2893398"/>
                <a:ext cx="324588" cy="185803"/>
                <a:chOff x="2482886" y="3553541"/>
                <a:chExt cx="295640" cy="182063"/>
              </a:xfrm>
            </xdr:grpSpPr>
            <xdr:sp macro="" textlink="">
              <xdr:nvSpPr>
                <xdr:cNvPr id="79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19" name="グループ化 849"/>
              <xdr:cNvGrpSpPr>
                <a:grpSpLocks/>
              </xdr:cNvGrpSpPr>
            </xdr:nvGrpSpPr>
            <xdr:grpSpPr bwMode="auto">
              <a:xfrm>
                <a:off x="3257549" y="2893398"/>
                <a:ext cx="331391" cy="185803"/>
                <a:chOff x="2482887" y="3553541"/>
                <a:chExt cx="301836" cy="182063"/>
              </a:xfrm>
            </xdr:grpSpPr>
            <xdr:sp macro="" textlink="">
              <xdr:nvSpPr>
                <xdr:cNvPr id="79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20" name="グループ化 853"/>
              <xdr:cNvGrpSpPr>
                <a:grpSpLocks/>
              </xdr:cNvGrpSpPr>
            </xdr:nvGrpSpPr>
            <xdr:grpSpPr bwMode="auto">
              <a:xfrm>
                <a:off x="3829049" y="2893398"/>
                <a:ext cx="331391" cy="185803"/>
                <a:chOff x="2482887" y="3553541"/>
                <a:chExt cx="301836" cy="182063"/>
              </a:xfrm>
            </xdr:grpSpPr>
            <xdr:sp macro="" textlink="">
              <xdr:nvSpPr>
                <xdr:cNvPr id="79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1" name="グループ化 7670"/>
          <xdr:cNvGrpSpPr/>
        </xdr:nvGrpSpPr>
        <xdr:grpSpPr>
          <a:xfrm>
            <a:off x="4813789" y="40049486"/>
            <a:ext cx="2239499" cy="202088"/>
            <a:chOff x="2305050" y="2893398"/>
            <a:chExt cx="2239499" cy="185803"/>
          </a:xfrm>
        </xdr:grpSpPr>
        <xdr:sp macro="" textlink="">
          <xdr:nvSpPr>
            <xdr:cNvPr id="78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3" name="グループ化 7892"/>
            <xdr:cNvGrpSpPr/>
          </xdr:nvGrpSpPr>
          <xdr:grpSpPr>
            <a:xfrm>
              <a:off x="2305050" y="2893398"/>
              <a:ext cx="2048999" cy="185803"/>
              <a:chOff x="2305050" y="2893398"/>
              <a:chExt cx="2048999" cy="185803"/>
            </a:xfrm>
          </xdr:grpSpPr>
          <xdr:sp macro="" textlink="">
            <xdr:nvSpPr>
              <xdr:cNvPr id="78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9" name="グループ化 845"/>
              <xdr:cNvGrpSpPr>
                <a:grpSpLocks/>
              </xdr:cNvGrpSpPr>
            </xdr:nvGrpSpPr>
            <xdr:grpSpPr bwMode="auto">
              <a:xfrm>
                <a:off x="2686045" y="2893398"/>
                <a:ext cx="324588" cy="185803"/>
                <a:chOff x="2482886" y="3553541"/>
                <a:chExt cx="295640" cy="182063"/>
              </a:xfrm>
            </xdr:grpSpPr>
            <xdr:sp macro="" textlink="">
              <xdr:nvSpPr>
                <xdr:cNvPr id="79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0" name="グループ化 849"/>
              <xdr:cNvGrpSpPr>
                <a:grpSpLocks/>
              </xdr:cNvGrpSpPr>
            </xdr:nvGrpSpPr>
            <xdr:grpSpPr bwMode="auto">
              <a:xfrm>
                <a:off x="3257549" y="2893398"/>
                <a:ext cx="331391" cy="185803"/>
                <a:chOff x="2482887" y="3553541"/>
                <a:chExt cx="301836" cy="182063"/>
              </a:xfrm>
            </xdr:grpSpPr>
            <xdr:sp macro="" textlink="">
              <xdr:nvSpPr>
                <xdr:cNvPr id="79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1" name="グループ化 853"/>
              <xdr:cNvGrpSpPr>
                <a:grpSpLocks/>
              </xdr:cNvGrpSpPr>
            </xdr:nvGrpSpPr>
            <xdr:grpSpPr bwMode="auto">
              <a:xfrm>
                <a:off x="3829049" y="2893398"/>
                <a:ext cx="331391" cy="185803"/>
                <a:chOff x="2482887" y="3553541"/>
                <a:chExt cx="301836" cy="182063"/>
              </a:xfrm>
            </xdr:grpSpPr>
            <xdr:sp macro="" textlink="">
              <xdr:nvSpPr>
                <xdr:cNvPr id="79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2" name="グループ化 7671"/>
          <xdr:cNvGrpSpPr/>
        </xdr:nvGrpSpPr>
        <xdr:grpSpPr>
          <a:xfrm>
            <a:off x="4813789" y="40291274"/>
            <a:ext cx="2239499" cy="202088"/>
            <a:chOff x="2305050" y="2893398"/>
            <a:chExt cx="2239499" cy="185803"/>
          </a:xfrm>
        </xdr:grpSpPr>
        <xdr:sp macro="" textlink="">
          <xdr:nvSpPr>
            <xdr:cNvPr id="7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74" name="グループ化 7873"/>
            <xdr:cNvGrpSpPr/>
          </xdr:nvGrpSpPr>
          <xdr:grpSpPr>
            <a:xfrm>
              <a:off x="2305050" y="2893398"/>
              <a:ext cx="2048999" cy="185803"/>
              <a:chOff x="2305050" y="2893398"/>
              <a:chExt cx="2048999" cy="185803"/>
            </a:xfrm>
          </xdr:grpSpPr>
          <xdr:sp macro="" textlink="">
            <xdr:nvSpPr>
              <xdr:cNvPr id="7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0" name="グループ化 845"/>
              <xdr:cNvGrpSpPr>
                <a:grpSpLocks/>
              </xdr:cNvGrpSpPr>
            </xdr:nvGrpSpPr>
            <xdr:grpSpPr bwMode="auto">
              <a:xfrm>
                <a:off x="2686045" y="2893398"/>
                <a:ext cx="324588" cy="185803"/>
                <a:chOff x="2482886" y="3553541"/>
                <a:chExt cx="295640" cy="182063"/>
              </a:xfrm>
            </xdr:grpSpPr>
            <xdr:sp macro="" textlink="">
              <xdr:nvSpPr>
                <xdr:cNvPr id="7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1" name="グループ化 849"/>
              <xdr:cNvGrpSpPr>
                <a:grpSpLocks/>
              </xdr:cNvGrpSpPr>
            </xdr:nvGrpSpPr>
            <xdr:grpSpPr bwMode="auto">
              <a:xfrm>
                <a:off x="3257549" y="2893398"/>
                <a:ext cx="331391" cy="185803"/>
                <a:chOff x="2482887" y="3553541"/>
                <a:chExt cx="301836" cy="182063"/>
              </a:xfrm>
            </xdr:grpSpPr>
            <xdr:sp macro="" textlink="">
              <xdr:nvSpPr>
                <xdr:cNvPr id="78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2" name="グループ化 853"/>
              <xdr:cNvGrpSpPr>
                <a:grpSpLocks/>
              </xdr:cNvGrpSpPr>
            </xdr:nvGrpSpPr>
            <xdr:grpSpPr bwMode="auto">
              <a:xfrm>
                <a:off x="3829049" y="2893398"/>
                <a:ext cx="331391" cy="185803"/>
                <a:chOff x="2482887" y="3553541"/>
                <a:chExt cx="301836" cy="182063"/>
              </a:xfrm>
            </xdr:grpSpPr>
            <xdr:sp macro="" textlink="">
              <xdr:nvSpPr>
                <xdr:cNvPr id="7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3" name="グループ化 7672"/>
          <xdr:cNvGrpSpPr/>
        </xdr:nvGrpSpPr>
        <xdr:grpSpPr>
          <a:xfrm>
            <a:off x="4813789" y="40533063"/>
            <a:ext cx="2239499" cy="202088"/>
            <a:chOff x="2305050" y="2893398"/>
            <a:chExt cx="2239499" cy="185803"/>
          </a:xfrm>
        </xdr:grpSpPr>
        <xdr:sp macro="" textlink="">
          <xdr:nvSpPr>
            <xdr:cNvPr id="7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55" name="グループ化 7854"/>
            <xdr:cNvGrpSpPr/>
          </xdr:nvGrpSpPr>
          <xdr:grpSpPr>
            <a:xfrm>
              <a:off x="2305050" y="2893398"/>
              <a:ext cx="2048999" cy="185803"/>
              <a:chOff x="2305050" y="2893398"/>
              <a:chExt cx="2048999" cy="185803"/>
            </a:xfrm>
          </xdr:grpSpPr>
          <xdr:sp macro="" textlink="">
            <xdr:nvSpPr>
              <xdr:cNvPr id="7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61" name="グループ化 845"/>
              <xdr:cNvGrpSpPr>
                <a:grpSpLocks/>
              </xdr:cNvGrpSpPr>
            </xdr:nvGrpSpPr>
            <xdr:grpSpPr bwMode="auto">
              <a:xfrm>
                <a:off x="2686045" y="2893398"/>
                <a:ext cx="324588" cy="185803"/>
                <a:chOff x="2482886" y="3553541"/>
                <a:chExt cx="295640" cy="182063"/>
              </a:xfrm>
            </xdr:grpSpPr>
            <xdr:sp macro="" textlink="">
              <xdr:nvSpPr>
                <xdr:cNvPr id="7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2" name="グループ化 849"/>
              <xdr:cNvGrpSpPr>
                <a:grpSpLocks/>
              </xdr:cNvGrpSpPr>
            </xdr:nvGrpSpPr>
            <xdr:grpSpPr bwMode="auto">
              <a:xfrm>
                <a:off x="3257549" y="2893398"/>
                <a:ext cx="331391" cy="185803"/>
                <a:chOff x="2482887" y="3553541"/>
                <a:chExt cx="301836" cy="182063"/>
              </a:xfrm>
            </xdr:grpSpPr>
            <xdr:sp macro="" textlink="">
              <xdr:nvSpPr>
                <xdr:cNvPr id="78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3" name="グループ化 853"/>
              <xdr:cNvGrpSpPr>
                <a:grpSpLocks/>
              </xdr:cNvGrpSpPr>
            </xdr:nvGrpSpPr>
            <xdr:grpSpPr bwMode="auto">
              <a:xfrm>
                <a:off x="3829049" y="2893398"/>
                <a:ext cx="331391" cy="185803"/>
                <a:chOff x="2482887" y="3553541"/>
                <a:chExt cx="301836" cy="182063"/>
              </a:xfrm>
            </xdr:grpSpPr>
            <xdr:sp macro="" textlink="">
              <xdr:nvSpPr>
                <xdr:cNvPr id="78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4" name="グループ化 7673"/>
          <xdr:cNvGrpSpPr/>
        </xdr:nvGrpSpPr>
        <xdr:grpSpPr>
          <a:xfrm>
            <a:off x="4813789" y="40774851"/>
            <a:ext cx="2239499" cy="202088"/>
            <a:chOff x="2305050" y="2893398"/>
            <a:chExt cx="2239499" cy="185803"/>
          </a:xfrm>
        </xdr:grpSpPr>
        <xdr:sp macro="" textlink="">
          <xdr:nvSpPr>
            <xdr:cNvPr id="7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36" name="グループ化 7835"/>
            <xdr:cNvGrpSpPr/>
          </xdr:nvGrpSpPr>
          <xdr:grpSpPr>
            <a:xfrm>
              <a:off x="2305050" y="2893398"/>
              <a:ext cx="2048999" cy="185803"/>
              <a:chOff x="2305050" y="2893398"/>
              <a:chExt cx="2048999" cy="185803"/>
            </a:xfrm>
          </xdr:grpSpPr>
          <xdr:sp macro="" textlink="">
            <xdr:nvSpPr>
              <xdr:cNvPr id="7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42" name="グループ化 845"/>
              <xdr:cNvGrpSpPr>
                <a:grpSpLocks/>
              </xdr:cNvGrpSpPr>
            </xdr:nvGrpSpPr>
            <xdr:grpSpPr bwMode="auto">
              <a:xfrm>
                <a:off x="2686045" y="2893398"/>
                <a:ext cx="324588" cy="185803"/>
                <a:chOff x="2482886" y="3553541"/>
                <a:chExt cx="295640" cy="182063"/>
              </a:xfrm>
            </xdr:grpSpPr>
            <xdr:sp macro="" textlink="">
              <xdr:nvSpPr>
                <xdr:cNvPr id="7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3" name="グループ化 849"/>
              <xdr:cNvGrpSpPr>
                <a:grpSpLocks/>
              </xdr:cNvGrpSpPr>
            </xdr:nvGrpSpPr>
            <xdr:grpSpPr bwMode="auto">
              <a:xfrm>
                <a:off x="3257549" y="2893398"/>
                <a:ext cx="331391" cy="185803"/>
                <a:chOff x="2482887" y="3553541"/>
                <a:chExt cx="301836" cy="182063"/>
              </a:xfrm>
            </xdr:grpSpPr>
            <xdr:sp macro="" textlink="">
              <xdr:nvSpPr>
                <xdr:cNvPr id="78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4" name="グループ化 853"/>
              <xdr:cNvGrpSpPr>
                <a:grpSpLocks/>
              </xdr:cNvGrpSpPr>
            </xdr:nvGrpSpPr>
            <xdr:grpSpPr bwMode="auto">
              <a:xfrm>
                <a:off x="3829049" y="2893398"/>
                <a:ext cx="331391" cy="185803"/>
                <a:chOff x="2482887" y="3553541"/>
                <a:chExt cx="301836" cy="182063"/>
              </a:xfrm>
            </xdr:grpSpPr>
            <xdr:sp macro="" textlink="">
              <xdr:nvSpPr>
                <xdr:cNvPr id="78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5" name="グループ化 7674"/>
          <xdr:cNvGrpSpPr/>
        </xdr:nvGrpSpPr>
        <xdr:grpSpPr>
          <a:xfrm>
            <a:off x="4813789" y="41016640"/>
            <a:ext cx="2239499" cy="202088"/>
            <a:chOff x="2305050" y="2893398"/>
            <a:chExt cx="2239499" cy="185803"/>
          </a:xfrm>
        </xdr:grpSpPr>
        <xdr:sp macro="" textlink="">
          <xdr:nvSpPr>
            <xdr:cNvPr id="7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17" name="グループ化 7816"/>
            <xdr:cNvGrpSpPr/>
          </xdr:nvGrpSpPr>
          <xdr:grpSpPr>
            <a:xfrm>
              <a:off x="2305050" y="2893398"/>
              <a:ext cx="2048999" cy="185803"/>
              <a:chOff x="2305050" y="2893398"/>
              <a:chExt cx="2048999" cy="185803"/>
            </a:xfrm>
          </xdr:grpSpPr>
          <xdr:sp macro="" textlink="">
            <xdr:nvSpPr>
              <xdr:cNvPr id="7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23" name="グループ化 845"/>
              <xdr:cNvGrpSpPr>
                <a:grpSpLocks/>
              </xdr:cNvGrpSpPr>
            </xdr:nvGrpSpPr>
            <xdr:grpSpPr bwMode="auto">
              <a:xfrm>
                <a:off x="2686045" y="2893398"/>
                <a:ext cx="324588" cy="185803"/>
                <a:chOff x="2482886" y="3553541"/>
                <a:chExt cx="295640" cy="182063"/>
              </a:xfrm>
            </xdr:grpSpPr>
            <xdr:sp macro="" textlink="">
              <xdr:nvSpPr>
                <xdr:cNvPr id="7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4" name="グループ化 849"/>
              <xdr:cNvGrpSpPr>
                <a:grpSpLocks/>
              </xdr:cNvGrpSpPr>
            </xdr:nvGrpSpPr>
            <xdr:grpSpPr bwMode="auto">
              <a:xfrm>
                <a:off x="3257549" y="2893398"/>
                <a:ext cx="331391" cy="185803"/>
                <a:chOff x="2482887" y="3553541"/>
                <a:chExt cx="301836" cy="182063"/>
              </a:xfrm>
            </xdr:grpSpPr>
            <xdr:sp macro="" textlink="">
              <xdr:nvSpPr>
                <xdr:cNvPr id="7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5" name="グループ化 853"/>
              <xdr:cNvGrpSpPr>
                <a:grpSpLocks/>
              </xdr:cNvGrpSpPr>
            </xdr:nvGrpSpPr>
            <xdr:grpSpPr bwMode="auto">
              <a:xfrm>
                <a:off x="3829049" y="2893398"/>
                <a:ext cx="331391" cy="185803"/>
                <a:chOff x="2482887" y="3553541"/>
                <a:chExt cx="301836" cy="182063"/>
              </a:xfrm>
            </xdr:grpSpPr>
            <xdr:sp macro="" textlink="">
              <xdr:nvSpPr>
                <xdr:cNvPr id="78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6" name="グループ化 7675"/>
          <xdr:cNvGrpSpPr/>
        </xdr:nvGrpSpPr>
        <xdr:grpSpPr>
          <a:xfrm>
            <a:off x="4813789" y="41258428"/>
            <a:ext cx="2239499" cy="202088"/>
            <a:chOff x="2305050" y="2893398"/>
            <a:chExt cx="2239499" cy="185803"/>
          </a:xfrm>
        </xdr:grpSpPr>
        <xdr:sp macro="" textlink="">
          <xdr:nvSpPr>
            <xdr:cNvPr id="77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98" name="グループ化 7797"/>
            <xdr:cNvGrpSpPr/>
          </xdr:nvGrpSpPr>
          <xdr:grpSpPr>
            <a:xfrm>
              <a:off x="2305050" y="2893398"/>
              <a:ext cx="2048999" cy="185803"/>
              <a:chOff x="2305050" y="2893398"/>
              <a:chExt cx="2048999" cy="185803"/>
            </a:xfrm>
          </xdr:grpSpPr>
          <xdr:sp macro="" textlink="">
            <xdr:nvSpPr>
              <xdr:cNvPr id="77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04" name="グループ化 845"/>
              <xdr:cNvGrpSpPr>
                <a:grpSpLocks/>
              </xdr:cNvGrpSpPr>
            </xdr:nvGrpSpPr>
            <xdr:grpSpPr bwMode="auto">
              <a:xfrm>
                <a:off x="2686045" y="2893398"/>
                <a:ext cx="324588" cy="185803"/>
                <a:chOff x="2482886" y="3553541"/>
                <a:chExt cx="295640" cy="182063"/>
              </a:xfrm>
            </xdr:grpSpPr>
            <xdr:sp macro="" textlink="">
              <xdr:nvSpPr>
                <xdr:cNvPr id="78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5" name="グループ化 849"/>
              <xdr:cNvGrpSpPr>
                <a:grpSpLocks/>
              </xdr:cNvGrpSpPr>
            </xdr:nvGrpSpPr>
            <xdr:grpSpPr bwMode="auto">
              <a:xfrm>
                <a:off x="3257549" y="2893398"/>
                <a:ext cx="331391" cy="185803"/>
                <a:chOff x="2482887" y="3553541"/>
                <a:chExt cx="301836" cy="182063"/>
              </a:xfrm>
            </xdr:grpSpPr>
            <xdr:sp macro="" textlink="">
              <xdr:nvSpPr>
                <xdr:cNvPr id="78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6" name="グループ化 853"/>
              <xdr:cNvGrpSpPr>
                <a:grpSpLocks/>
              </xdr:cNvGrpSpPr>
            </xdr:nvGrpSpPr>
            <xdr:grpSpPr bwMode="auto">
              <a:xfrm>
                <a:off x="3829049" y="2893398"/>
                <a:ext cx="331391" cy="185803"/>
                <a:chOff x="2482887" y="3553541"/>
                <a:chExt cx="301836" cy="182063"/>
              </a:xfrm>
            </xdr:grpSpPr>
            <xdr:sp macro="" textlink="">
              <xdr:nvSpPr>
                <xdr:cNvPr id="78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7" name="グループ化 7676"/>
          <xdr:cNvGrpSpPr/>
        </xdr:nvGrpSpPr>
        <xdr:grpSpPr>
          <a:xfrm>
            <a:off x="4813789" y="41500217"/>
            <a:ext cx="2239499" cy="202088"/>
            <a:chOff x="2305050" y="2893398"/>
            <a:chExt cx="2239499" cy="185803"/>
          </a:xfrm>
        </xdr:grpSpPr>
        <xdr:sp macro="" textlink="">
          <xdr:nvSpPr>
            <xdr:cNvPr id="77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9" name="グループ化 7778"/>
            <xdr:cNvGrpSpPr/>
          </xdr:nvGrpSpPr>
          <xdr:grpSpPr>
            <a:xfrm>
              <a:off x="2305050" y="2893398"/>
              <a:ext cx="2048999" cy="185803"/>
              <a:chOff x="2305050" y="2893398"/>
              <a:chExt cx="2048999" cy="185803"/>
            </a:xfrm>
          </xdr:grpSpPr>
          <xdr:sp macro="" textlink="">
            <xdr:nvSpPr>
              <xdr:cNvPr id="77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85" name="グループ化 845"/>
              <xdr:cNvGrpSpPr>
                <a:grpSpLocks/>
              </xdr:cNvGrpSpPr>
            </xdr:nvGrpSpPr>
            <xdr:grpSpPr bwMode="auto">
              <a:xfrm>
                <a:off x="2686045" y="2893398"/>
                <a:ext cx="324588" cy="185803"/>
                <a:chOff x="2482886" y="3553541"/>
                <a:chExt cx="295640" cy="182063"/>
              </a:xfrm>
            </xdr:grpSpPr>
            <xdr:sp macro="" textlink="">
              <xdr:nvSpPr>
                <xdr:cNvPr id="77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6" name="グループ化 849"/>
              <xdr:cNvGrpSpPr>
                <a:grpSpLocks/>
              </xdr:cNvGrpSpPr>
            </xdr:nvGrpSpPr>
            <xdr:grpSpPr bwMode="auto">
              <a:xfrm>
                <a:off x="3257549" y="2893398"/>
                <a:ext cx="331391" cy="185803"/>
                <a:chOff x="2482887" y="3553541"/>
                <a:chExt cx="301836" cy="182063"/>
              </a:xfrm>
            </xdr:grpSpPr>
            <xdr:sp macro="" textlink="">
              <xdr:nvSpPr>
                <xdr:cNvPr id="77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7" name="グループ化 853"/>
              <xdr:cNvGrpSpPr>
                <a:grpSpLocks/>
              </xdr:cNvGrpSpPr>
            </xdr:nvGrpSpPr>
            <xdr:grpSpPr bwMode="auto">
              <a:xfrm>
                <a:off x="3829049" y="2893398"/>
                <a:ext cx="331391" cy="185803"/>
                <a:chOff x="2482887" y="3553541"/>
                <a:chExt cx="301836" cy="182063"/>
              </a:xfrm>
            </xdr:grpSpPr>
            <xdr:sp macro="" textlink="">
              <xdr:nvSpPr>
                <xdr:cNvPr id="77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8" name="グループ化 7677"/>
          <xdr:cNvGrpSpPr/>
        </xdr:nvGrpSpPr>
        <xdr:grpSpPr>
          <a:xfrm>
            <a:off x="4813789" y="41742005"/>
            <a:ext cx="2239499" cy="202088"/>
            <a:chOff x="2305050" y="2893398"/>
            <a:chExt cx="2239499" cy="185803"/>
          </a:xfrm>
        </xdr:grpSpPr>
        <xdr:sp macro="" textlink="">
          <xdr:nvSpPr>
            <xdr:cNvPr id="7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0" name="グループ化 7759"/>
            <xdr:cNvGrpSpPr/>
          </xdr:nvGrpSpPr>
          <xdr:grpSpPr>
            <a:xfrm>
              <a:off x="2305050" y="2893398"/>
              <a:ext cx="2048999" cy="185803"/>
              <a:chOff x="2305050" y="2893398"/>
              <a:chExt cx="2048999" cy="185803"/>
            </a:xfrm>
          </xdr:grpSpPr>
          <xdr:sp macro="" textlink="">
            <xdr:nvSpPr>
              <xdr:cNvPr id="7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6" name="グループ化 845"/>
              <xdr:cNvGrpSpPr>
                <a:grpSpLocks/>
              </xdr:cNvGrpSpPr>
            </xdr:nvGrpSpPr>
            <xdr:grpSpPr bwMode="auto">
              <a:xfrm>
                <a:off x="2686045" y="2893398"/>
                <a:ext cx="324588" cy="185803"/>
                <a:chOff x="2482886" y="3553541"/>
                <a:chExt cx="295640" cy="182063"/>
              </a:xfrm>
            </xdr:grpSpPr>
            <xdr:sp macro="" textlink="">
              <xdr:nvSpPr>
                <xdr:cNvPr id="7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7" name="グループ化 849"/>
              <xdr:cNvGrpSpPr>
                <a:grpSpLocks/>
              </xdr:cNvGrpSpPr>
            </xdr:nvGrpSpPr>
            <xdr:grpSpPr bwMode="auto">
              <a:xfrm>
                <a:off x="3257549" y="2893398"/>
                <a:ext cx="331391" cy="185803"/>
                <a:chOff x="2482887" y="3553541"/>
                <a:chExt cx="301836" cy="182063"/>
              </a:xfrm>
            </xdr:grpSpPr>
            <xdr:sp macro="" textlink="">
              <xdr:nvSpPr>
                <xdr:cNvPr id="7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8" name="グループ化 853"/>
              <xdr:cNvGrpSpPr>
                <a:grpSpLocks/>
              </xdr:cNvGrpSpPr>
            </xdr:nvGrpSpPr>
            <xdr:grpSpPr bwMode="auto">
              <a:xfrm>
                <a:off x="3829049" y="2893398"/>
                <a:ext cx="331391" cy="185803"/>
                <a:chOff x="2482887" y="3553541"/>
                <a:chExt cx="301836" cy="182063"/>
              </a:xfrm>
            </xdr:grpSpPr>
            <xdr:sp macro="" textlink="">
              <xdr:nvSpPr>
                <xdr:cNvPr id="7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9" name="グループ化 7678"/>
          <xdr:cNvGrpSpPr/>
        </xdr:nvGrpSpPr>
        <xdr:grpSpPr>
          <a:xfrm>
            <a:off x="4813789" y="41983794"/>
            <a:ext cx="2239499" cy="202088"/>
            <a:chOff x="2305050" y="2893398"/>
            <a:chExt cx="2239499" cy="185803"/>
          </a:xfrm>
        </xdr:grpSpPr>
        <xdr:sp macro="" textlink="">
          <xdr:nvSpPr>
            <xdr:cNvPr id="77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1" name="グループ化 7740"/>
            <xdr:cNvGrpSpPr/>
          </xdr:nvGrpSpPr>
          <xdr:grpSpPr>
            <a:xfrm>
              <a:off x="2305050" y="2893398"/>
              <a:ext cx="2048999" cy="185803"/>
              <a:chOff x="2305050" y="2893398"/>
              <a:chExt cx="2048999" cy="185803"/>
            </a:xfrm>
          </xdr:grpSpPr>
          <xdr:sp macro="" textlink="">
            <xdr:nvSpPr>
              <xdr:cNvPr id="77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7" name="グループ化 845"/>
              <xdr:cNvGrpSpPr>
                <a:grpSpLocks/>
              </xdr:cNvGrpSpPr>
            </xdr:nvGrpSpPr>
            <xdr:grpSpPr bwMode="auto">
              <a:xfrm>
                <a:off x="2686045" y="2893398"/>
                <a:ext cx="324588" cy="185803"/>
                <a:chOff x="2482886" y="3553541"/>
                <a:chExt cx="295640" cy="182063"/>
              </a:xfrm>
            </xdr:grpSpPr>
            <xdr:sp macro="" textlink="">
              <xdr:nvSpPr>
                <xdr:cNvPr id="77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8" name="グループ化 849"/>
              <xdr:cNvGrpSpPr>
                <a:grpSpLocks/>
              </xdr:cNvGrpSpPr>
            </xdr:nvGrpSpPr>
            <xdr:grpSpPr bwMode="auto">
              <a:xfrm>
                <a:off x="3257549" y="2893398"/>
                <a:ext cx="331391" cy="185803"/>
                <a:chOff x="2482887" y="3553541"/>
                <a:chExt cx="301836" cy="182063"/>
              </a:xfrm>
            </xdr:grpSpPr>
            <xdr:sp macro="" textlink="">
              <xdr:nvSpPr>
                <xdr:cNvPr id="77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9" name="グループ化 853"/>
              <xdr:cNvGrpSpPr>
                <a:grpSpLocks/>
              </xdr:cNvGrpSpPr>
            </xdr:nvGrpSpPr>
            <xdr:grpSpPr bwMode="auto">
              <a:xfrm>
                <a:off x="3829049" y="2893398"/>
                <a:ext cx="331391" cy="185803"/>
                <a:chOff x="2482887" y="3553541"/>
                <a:chExt cx="301836" cy="182063"/>
              </a:xfrm>
            </xdr:grpSpPr>
            <xdr:sp macro="" textlink="">
              <xdr:nvSpPr>
                <xdr:cNvPr id="77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82" name="グループ化 7681"/>
          <xdr:cNvGrpSpPr/>
        </xdr:nvGrpSpPr>
        <xdr:grpSpPr>
          <a:xfrm>
            <a:off x="4813789" y="42225579"/>
            <a:ext cx="2246825" cy="692990"/>
            <a:chOff x="2305050" y="2893393"/>
            <a:chExt cx="2246825" cy="637146"/>
          </a:xfrm>
        </xdr:grpSpPr>
        <xdr:sp macro="" textlink="">
          <xdr:nvSpPr>
            <xdr:cNvPr id="76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84" name="グループ化 7683"/>
            <xdr:cNvGrpSpPr/>
          </xdr:nvGrpSpPr>
          <xdr:grpSpPr>
            <a:xfrm>
              <a:off x="2305050" y="2893393"/>
              <a:ext cx="2056325" cy="637146"/>
              <a:chOff x="2305050" y="2893393"/>
              <a:chExt cx="2056325" cy="637146"/>
            </a:xfrm>
          </xdr:grpSpPr>
          <xdr:sp macro="" textlink="">
            <xdr:nvSpPr>
              <xdr:cNvPr id="76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90" name="グループ化 845"/>
              <xdr:cNvGrpSpPr>
                <a:grpSpLocks/>
              </xdr:cNvGrpSpPr>
            </xdr:nvGrpSpPr>
            <xdr:grpSpPr bwMode="auto">
              <a:xfrm>
                <a:off x="2686043" y="2893393"/>
                <a:ext cx="331913" cy="637146"/>
                <a:chOff x="2482886" y="3553541"/>
                <a:chExt cx="302312" cy="624322"/>
              </a:xfrm>
            </xdr:grpSpPr>
            <xdr:sp macro="" textlink="">
              <xdr:nvSpPr>
                <xdr:cNvPr id="76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5" name="Rectangle 2448"/>
                <xdr:cNvSpPr>
                  <a:spLocks noChangeArrowheads="1"/>
                </xdr:cNvSpPr>
              </xdr:nvSpPr>
              <xdr:spPr bwMode="auto">
                <a:xfrm>
                  <a:off x="2647368" y="37779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6" name="Rectangle 2449"/>
                <xdr:cNvSpPr>
                  <a:spLocks noChangeArrowheads="1"/>
                </xdr:cNvSpPr>
              </xdr:nvSpPr>
              <xdr:spPr bwMode="auto">
                <a:xfrm>
                  <a:off x="248288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7" name="正方形/長方形 848"/>
                <xdr:cNvSpPr>
                  <a:spLocks noChangeArrowheads="1"/>
                </xdr:cNvSpPr>
              </xdr:nvSpPr>
              <xdr:spPr bwMode="auto">
                <a:xfrm>
                  <a:off x="2609740" y="37784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4" name="Rectangle 2448"/>
                <xdr:cNvSpPr>
                  <a:spLocks noChangeArrowheads="1"/>
                </xdr:cNvSpPr>
              </xdr:nvSpPr>
              <xdr:spPr bwMode="auto">
                <a:xfrm>
                  <a:off x="2654040" y="399580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5" name="Rectangle 2449"/>
                <xdr:cNvSpPr>
                  <a:spLocks noChangeArrowheads="1"/>
                </xdr:cNvSpPr>
              </xdr:nvSpPr>
              <xdr:spPr bwMode="auto">
                <a:xfrm>
                  <a:off x="2489559"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6" name="正方形/長方形 848"/>
                <xdr:cNvSpPr>
                  <a:spLocks noChangeArrowheads="1"/>
                </xdr:cNvSpPr>
              </xdr:nvSpPr>
              <xdr:spPr bwMode="auto">
                <a:xfrm>
                  <a:off x="2616413" y="399624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1" name="グループ化 849"/>
              <xdr:cNvGrpSpPr>
                <a:grpSpLocks/>
              </xdr:cNvGrpSpPr>
            </xdr:nvGrpSpPr>
            <xdr:grpSpPr bwMode="auto">
              <a:xfrm>
                <a:off x="3257547" y="2893393"/>
                <a:ext cx="338716" cy="637146"/>
                <a:chOff x="2482887" y="3553541"/>
                <a:chExt cx="308508" cy="624322"/>
              </a:xfrm>
            </xdr:grpSpPr>
            <xdr:sp macro="" textlink="">
              <xdr:nvSpPr>
                <xdr:cNvPr id="76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8"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9"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0" name="正方形/長方形 852"/>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7"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8"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9" name="正方形/長方形 852"/>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2" name="グループ化 853"/>
              <xdr:cNvGrpSpPr>
                <a:grpSpLocks/>
              </xdr:cNvGrpSpPr>
            </xdr:nvGrpSpPr>
            <xdr:grpSpPr bwMode="auto">
              <a:xfrm>
                <a:off x="3829047" y="2893393"/>
                <a:ext cx="338716" cy="637146"/>
                <a:chOff x="2482887" y="3553541"/>
                <a:chExt cx="308508" cy="624322"/>
              </a:xfrm>
            </xdr:grpSpPr>
            <xdr:sp macro="" textlink="">
              <xdr:nvSpPr>
                <xdr:cNvPr id="76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1"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2"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3" name="正方形/長方形 856"/>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40"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1"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2" name="正方形/長方形 856"/>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620" name="Rectangle 2452"/>
              <xdr:cNvSpPr>
                <a:spLocks noChangeArrowheads="1"/>
              </xdr:cNvSpPr>
            </xdr:nvSpPr>
            <xdr:spPr bwMode="auto">
              <a:xfrm>
                <a:off x="23050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1" name="Rectangle 2453"/>
              <xdr:cNvSpPr>
                <a:spLocks noChangeArrowheads="1"/>
              </xdr:cNvSpPr>
            </xdr:nvSpPr>
            <xdr:spPr bwMode="auto">
              <a:xfrm>
                <a:off x="24955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2" name="Rectangle 2456"/>
              <xdr:cNvSpPr>
                <a:spLocks noChangeArrowheads="1"/>
              </xdr:cNvSpPr>
            </xdr:nvSpPr>
            <xdr:spPr bwMode="auto">
              <a:xfrm>
                <a:off x="3067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3" name="Rectangle 2459"/>
              <xdr:cNvSpPr>
                <a:spLocks noChangeArrowheads="1"/>
              </xdr:cNvSpPr>
            </xdr:nvSpPr>
            <xdr:spPr bwMode="auto">
              <a:xfrm>
                <a:off x="3638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4" name="Rectangle 3346"/>
              <xdr:cNvSpPr>
                <a:spLocks noChangeArrowheads="1"/>
              </xdr:cNvSpPr>
            </xdr:nvSpPr>
            <xdr:spPr bwMode="auto">
              <a:xfrm>
                <a:off x="4210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3" name="Rectangle 2452"/>
              <xdr:cNvSpPr>
                <a:spLocks noChangeArrowheads="1"/>
              </xdr:cNvSpPr>
            </xdr:nvSpPr>
            <xdr:spPr bwMode="auto">
              <a:xfrm>
                <a:off x="23123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4" name="Rectangle 2453"/>
              <xdr:cNvSpPr>
                <a:spLocks noChangeArrowheads="1"/>
              </xdr:cNvSpPr>
            </xdr:nvSpPr>
            <xdr:spPr bwMode="auto">
              <a:xfrm>
                <a:off x="25028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5" name="Rectangle 2456"/>
              <xdr:cNvSpPr>
                <a:spLocks noChangeArrowheads="1"/>
              </xdr:cNvSpPr>
            </xdr:nvSpPr>
            <xdr:spPr bwMode="auto">
              <a:xfrm>
                <a:off x="3074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6" name="Rectangle 2459"/>
              <xdr:cNvSpPr>
                <a:spLocks noChangeArrowheads="1"/>
              </xdr:cNvSpPr>
            </xdr:nvSpPr>
            <xdr:spPr bwMode="auto">
              <a:xfrm>
                <a:off x="3645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7" name="Rectangle 3346"/>
              <xdr:cNvSpPr>
                <a:spLocks noChangeArrowheads="1"/>
              </xdr:cNvSpPr>
            </xdr:nvSpPr>
            <xdr:spPr bwMode="auto">
              <a:xfrm>
                <a:off x="4217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19" name="Rectangle 3347"/>
            <xdr:cNvSpPr>
              <a:spLocks noChangeArrowheads="1"/>
            </xdr:cNvSpPr>
          </xdr:nvSpPr>
          <xdr:spPr bwMode="auto">
            <a:xfrm>
              <a:off x="4400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8" name="Rectangle 3347"/>
            <xdr:cNvSpPr>
              <a:spLocks noChangeArrowheads="1"/>
            </xdr:cNvSpPr>
          </xdr:nvSpPr>
          <xdr:spPr bwMode="auto">
            <a:xfrm>
              <a:off x="4407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oneCellAnchor>
    <xdr:from>
      <xdr:col>51</xdr:col>
      <xdr:colOff>285751</xdr:colOff>
      <xdr:row>49</xdr:row>
      <xdr:rowOff>153868</xdr:rowOff>
    </xdr:from>
    <xdr:ext cx="951312" cy="297787"/>
    <xdr:sp macro="" textlink="">
      <xdr:nvSpPr>
        <xdr:cNvPr id="6392" name="額縁 6391">
          <a:hlinkClick xmlns:r="http://schemas.openxmlformats.org/officeDocument/2006/relationships" r:id="rId1"/>
        </xdr:cNvPr>
        <xdr:cNvSpPr/>
      </xdr:nvSpPr>
      <xdr:spPr bwMode="auto">
        <a:xfrm>
          <a:off x="12594982" y="10433541"/>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800">
              <a:solidFill>
                <a:srgbClr val="3333CC"/>
              </a:solidFill>
            </a:rPr>
            <a:t>（入力欄）</a:t>
          </a:r>
        </a:p>
      </xdr:txBody>
    </xdr:sp>
    <xdr:clientData/>
  </xdr:oneCellAnchor>
  <xdr:oneCellAnchor>
    <xdr:from>
      <xdr:col>51</xdr:col>
      <xdr:colOff>285751</xdr:colOff>
      <xdr:row>50</xdr:row>
      <xdr:rowOff>315061</xdr:rowOff>
    </xdr:from>
    <xdr:ext cx="951312" cy="297787"/>
    <xdr:sp macro="" textlink="">
      <xdr:nvSpPr>
        <xdr:cNvPr id="6393" name="額縁 6392">
          <a:hlinkClick xmlns:r="http://schemas.openxmlformats.org/officeDocument/2006/relationships" r:id="rId2"/>
        </xdr:cNvPr>
        <xdr:cNvSpPr/>
      </xdr:nvSpPr>
      <xdr:spPr bwMode="auto">
        <a:xfrm>
          <a:off x="12594982" y="10843849"/>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r>
            <a:rPr kumimoji="1" lang="ja-JP" altLang="en-US" sz="800">
              <a:solidFill>
                <a:srgbClr val="3333CC"/>
              </a:solidFill>
            </a:rPr>
            <a:t>（入力欄）</a:t>
          </a:r>
        </a:p>
      </xdr:txBody>
    </xdr:sp>
    <xdr:clientData/>
  </xdr:oneCellAnchor>
  <xdr:twoCellAnchor editAs="absolute">
    <xdr:from>
      <xdr:col>31</xdr:col>
      <xdr:colOff>19892</xdr:colOff>
      <xdr:row>9</xdr:row>
      <xdr:rowOff>25855</xdr:rowOff>
    </xdr:from>
    <xdr:to>
      <xdr:col>38</xdr:col>
      <xdr:colOff>172493</xdr:colOff>
      <xdr:row>9</xdr:row>
      <xdr:rowOff>227455</xdr:rowOff>
    </xdr:to>
    <xdr:grpSp>
      <xdr:nvGrpSpPr>
        <xdr:cNvPr id="6394" name="グループ化 6393"/>
        <xdr:cNvGrpSpPr>
          <a:grpSpLocks noChangeAspect="1"/>
        </xdr:cNvGrpSpPr>
      </xdr:nvGrpSpPr>
      <xdr:grpSpPr>
        <a:xfrm>
          <a:off x="5573700" y="802509"/>
          <a:ext cx="1486101" cy="201600"/>
          <a:chOff x="5544336" y="2651613"/>
          <a:chExt cx="1476574" cy="191520"/>
        </a:xfrm>
      </xdr:grpSpPr>
      <xdr:sp macro="" textlink="">
        <xdr:nvSpPr>
          <xdr:cNvPr id="639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146537</xdr:colOff>
      <xdr:row>50</xdr:row>
      <xdr:rowOff>219811</xdr:rowOff>
    </xdr:from>
    <xdr:to>
      <xdr:col>1</xdr:col>
      <xdr:colOff>153864</xdr:colOff>
      <xdr:row>50</xdr:row>
      <xdr:rowOff>373676</xdr:rowOff>
    </xdr:to>
    <xdr:sp macro="" textlink="">
      <xdr:nvSpPr>
        <xdr:cNvPr id="4" name="正方形/長方形 3"/>
        <xdr:cNvSpPr/>
      </xdr:nvSpPr>
      <xdr:spPr bwMode="auto">
        <a:xfrm>
          <a:off x="146537" y="10748599"/>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101</xdr:row>
      <xdr:rowOff>219811</xdr:rowOff>
    </xdr:from>
    <xdr:to>
      <xdr:col>1</xdr:col>
      <xdr:colOff>161192</xdr:colOff>
      <xdr:row>101</xdr:row>
      <xdr:rowOff>373676</xdr:rowOff>
    </xdr:to>
    <xdr:sp macro="" textlink="">
      <xdr:nvSpPr>
        <xdr:cNvPr id="6525" name="正方形/長方形 6524"/>
        <xdr:cNvSpPr/>
      </xdr:nvSpPr>
      <xdr:spPr bwMode="auto">
        <a:xfrm>
          <a:off x="153865" y="21658388"/>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152</xdr:row>
      <xdr:rowOff>219809</xdr:rowOff>
    </xdr:from>
    <xdr:to>
      <xdr:col>1</xdr:col>
      <xdr:colOff>161192</xdr:colOff>
      <xdr:row>152</xdr:row>
      <xdr:rowOff>373673</xdr:rowOff>
    </xdr:to>
    <xdr:sp macro="" textlink="">
      <xdr:nvSpPr>
        <xdr:cNvPr id="6587" name="正方形/長方形 6586"/>
        <xdr:cNvSpPr/>
      </xdr:nvSpPr>
      <xdr:spPr bwMode="auto">
        <a:xfrm>
          <a:off x="153865" y="32568174"/>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146538</xdr:colOff>
      <xdr:row>203</xdr:row>
      <xdr:rowOff>227137</xdr:rowOff>
    </xdr:from>
    <xdr:to>
      <xdr:col>1</xdr:col>
      <xdr:colOff>153865</xdr:colOff>
      <xdr:row>204</xdr:row>
      <xdr:rowOff>3</xdr:rowOff>
    </xdr:to>
    <xdr:sp macro="" textlink="">
      <xdr:nvSpPr>
        <xdr:cNvPr id="6588" name="正方形/長方形 6587"/>
        <xdr:cNvSpPr/>
      </xdr:nvSpPr>
      <xdr:spPr bwMode="auto">
        <a:xfrm>
          <a:off x="146538" y="43485291"/>
          <a:ext cx="153865" cy="153866"/>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17</xdr:col>
      <xdr:colOff>87923</xdr:colOff>
      <xdr:row>21</xdr:row>
      <xdr:rowOff>146539</xdr:rowOff>
    </xdr:from>
    <xdr:ext cx="2733826" cy="1192634"/>
    <xdr:sp macro="" textlink="">
      <xdr:nvSpPr>
        <xdr:cNvPr id="6318" name="正方形/長方形 6317"/>
        <xdr:cNvSpPr/>
      </xdr:nvSpPr>
      <xdr:spPr>
        <a:xfrm>
          <a:off x="3048000" y="382465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87923</xdr:colOff>
      <xdr:row>72</xdr:row>
      <xdr:rowOff>212481</xdr:rowOff>
    </xdr:from>
    <xdr:ext cx="2733826" cy="1192634"/>
    <xdr:sp macro="" textlink="">
      <xdr:nvSpPr>
        <xdr:cNvPr id="6321" name="正方形/長方形 6320"/>
        <xdr:cNvSpPr/>
      </xdr:nvSpPr>
      <xdr:spPr>
        <a:xfrm>
          <a:off x="3048000" y="1480038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109903</xdr:colOff>
      <xdr:row>123</xdr:row>
      <xdr:rowOff>183173</xdr:rowOff>
    </xdr:from>
    <xdr:ext cx="2733826" cy="1192634"/>
    <xdr:sp macro="" textlink="">
      <xdr:nvSpPr>
        <xdr:cNvPr id="6322" name="正方形/長方形 6321"/>
        <xdr:cNvSpPr/>
      </xdr:nvSpPr>
      <xdr:spPr>
        <a:xfrm>
          <a:off x="3069980" y="2568086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95249</xdr:colOff>
      <xdr:row>174</xdr:row>
      <xdr:rowOff>175846</xdr:rowOff>
    </xdr:from>
    <xdr:ext cx="2733826" cy="1192634"/>
    <xdr:sp macro="" textlink="">
      <xdr:nvSpPr>
        <xdr:cNvPr id="6324" name="正方形/長方形 6323"/>
        <xdr:cNvSpPr/>
      </xdr:nvSpPr>
      <xdr:spPr>
        <a:xfrm>
          <a:off x="3055326" y="36583327"/>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26761</xdr:colOff>
      <xdr:row>20</xdr:row>
      <xdr:rowOff>27214</xdr:rowOff>
    </xdr:from>
    <xdr:to>
      <xdr:col>40</xdr:col>
      <xdr:colOff>84112</xdr:colOff>
      <xdr:row>20</xdr:row>
      <xdr:rowOff>228814</xdr:rowOff>
    </xdr:to>
    <xdr:grpSp>
      <xdr:nvGrpSpPr>
        <xdr:cNvPr id="11" name="グループ化 10"/>
        <xdr:cNvGrpSpPr>
          <a:grpSpLocks noChangeAspect="1"/>
        </xdr:cNvGrpSpPr>
      </xdr:nvGrpSpPr>
      <xdr:grpSpPr>
        <a:xfrm>
          <a:off x="2957530" y="3412252"/>
          <a:ext cx="1486101" cy="201600"/>
          <a:chOff x="5544336" y="2651613"/>
          <a:chExt cx="1476574" cy="191520"/>
        </a:xfrm>
      </xdr:grpSpPr>
      <xdr:sp macro="" textlink="">
        <xdr:nvSpPr>
          <xdr:cNvPr id="1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51</xdr:col>
      <xdr:colOff>14061</xdr:colOff>
      <xdr:row>20</xdr:row>
      <xdr:rowOff>27214</xdr:rowOff>
    </xdr:from>
    <xdr:to>
      <xdr:col>66</xdr:col>
      <xdr:colOff>71412</xdr:colOff>
      <xdr:row>20</xdr:row>
      <xdr:rowOff>228814</xdr:rowOff>
    </xdr:to>
    <xdr:grpSp>
      <xdr:nvGrpSpPr>
        <xdr:cNvPr id="60" name="グループ化 59"/>
        <xdr:cNvGrpSpPr>
          <a:grpSpLocks noChangeAspect="1"/>
        </xdr:cNvGrpSpPr>
      </xdr:nvGrpSpPr>
      <xdr:grpSpPr>
        <a:xfrm>
          <a:off x="5465292" y="3412252"/>
          <a:ext cx="1486101" cy="201600"/>
          <a:chOff x="5544336" y="2651613"/>
          <a:chExt cx="1476574" cy="191520"/>
        </a:xfrm>
      </xdr:grpSpPr>
      <xdr:sp macro="" textlink="">
        <xdr:nvSpPr>
          <xdr:cNvPr id="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16922</xdr:colOff>
      <xdr:row>11</xdr:row>
      <xdr:rowOff>0</xdr:rowOff>
    </xdr:from>
    <xdr:to>
      <xdr:col>64</xdr:col>
      <xdr:colOff>0</xdr:colOff>
      <xdr:row>11</xdr:row>
      <xdr:rowOff>0</xdr:rowOff>
    </xdr:to>
    <xdr:cxnSp macro="">
      <xdr:nvCxnSpPr>
        <xdr:cNvPr id="129" name="直線コネクタ 965"/>
        <xdr:cNvCxnSpPr>
          <a:cxnSpLocks noChangeShapeType="1"/>
        </xdr:cNvCxnSpPr>
      </xdr:nvCxnSpPr>
      <xdr:spPr bwMode="auto">
        <a:xfrm>
          <a:off x="2947691" y="1143000"/>
          <a:ext cx="3741790"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11</xdr:row>
      <xdr:rowOff>0</xdr:rowOff>
    </xdr:from>
    <xdr:to>
      <xdr:col>17</xdr:col>
      <xdr:colOff>0</xdr:colOff>
      <xdr:row>11</xdr:row>
      <xdr:rowOff>0</xdr:rowOff>
    </xdr:to>
    <xdr:cxnSp macro="">
      <xdr:nvCxnSpPr>
        <xdr:cNvPr id="130" name="直線コネクタ 961"/>
        <xdr:cNvCxnSpPr>
          <a:cxnSpLocks noChangeShapeType="1"/>
        </xdr:cNvCxnSpPr>
      </xdr:nvCxnSpPr>
      <xdr:spPr bwMode="auto">
        <a:xfrm>
          <a:off x="571500" y="1074964"/>
          <a:ext cx="1700893" cy="0"/>
        </a:xfrm>
        <a:prstGeom prst="line">
          <a:avLst/>
        </a:prstGeom>
        <a:noFill/>
        <a:ln w="3175"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twoCellAnchor editAs="oneCell">
    <xdr:from>
      <xdr:col>17</xdr:col>
      <xdr:colOff>27214</xdr:colOff>
      <xdr:row>33</xdr:row>
      <xdr:rowOff>34017</xdr:rowOff>
    </xdr:from>
    <xdr:to>
      <xdr:col>20</xdr:col>
      <xdr:colOff>77191</xdr:colOff>
      <xdr:row>34</xdr:row>
      <xdr:rowOff>99547</xdr:rowOff>
    </xdr:to>
    <xdr:grpSp>
      <xdr:nvGrpSpPr>
        <xdr:cNvPr id="141" name="グループ化 140"/>
        <xdr:cNvGrpSpPr/>
      </xdr:nvGrpSpPr>
      <xdr:grpSpPr>
        <a:xfrm>
          <a:off x="2195983" y="5206825"/>
          <a:ext cx="335727" cy="190087"/>
          <a:chOff x="3075214" y="3660321"/>
          <a:chExt cx="335727" cy="201600"/>
        </a:xfrm>
      </xdr:grpSpPr>
      <xdr:sp macro="" textlink="">
        <xdr:nvSpPr>
          <xdr:cNvPr id="133" name="Rectangle 3351"/>
          <xdr:cNvSpPr>
            <a:spLocks noChangeArrowheads="1"/>
          </xdr:cNvSpPr>
        </xdr:nvSpPr>
        <xdr:spPr bwMode="auto">
          <a:xfrm>
            <a:off x="3075214"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3352"/>
          <xdr:cNvSpPr>
            <a:spLocks noChangeArrowheads="1"/>
          </xdr:cNvSpPr>
        </xdr:nvSpPr>
        <xdr:spPr bwMode="auto">
          <a:xfrm>
            <a:off x="3266941"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40</xdr:col>
      <xdr:colOff>88188</xdr:colOff>
      <xdr:row>31</xdr:row>
      <xdr:rowOff>30041</xdr:rowOff>
    </xdr:from>
    <xdr:to>
      <xdr:col>41</xdr:col>
      <xdr:colOff>258539</xdr:colOff>
      <xdr:row>32</xdr:row>
      <xdr:rowOff>109707</xdr:rowOff>
    </xdr:to>
    <xdr:grpSp>
      <xdr:nvGrpSpPr>
        <xdr:cNvPr id="163" name="Group 40"/>
        <xdr:cNvGrpSpPr>
          <a:grpSpLocks/>
        </xdr:cNvGrpSpPr>
      </xdr:nvGrpSpPr>
      <xdr:grpSpPr bwMode="auto">
        <a:xfrm>
          <a:off x="4447707" y="4946406"/>
          <a:ext cx="170351" cy="211551"/>
          <a:chOff x="452" y="407"/>
          <a:chExt cx="29" cy="20"/>
        </a:xfrm>
      </xdr:grpSpPr>
      <xdr:grpSp>
        <xdr:nvGrpSpPr>
          <xdr:cNvPr id="164" name="Group 30"/>
          <xdr:cNvGrpSpPr>
            <a:grpSpLocks noChangeAspect="1"/>
          </xdr:cNvGrpSpPr>
        </xdr:nvGrpSpPr>
        <xdr:grpSpPr bwMode="auto">
          <a:xfrm>
            <a:off x="452" y="407"/>
            <a:ext cx="14" cy="4"/>
            <a:chOff x="356" y="365"/>
            <a:chExt cx="27" cy="7"/>
          </a:xfrm>
        </xdr:grpSpPr>
        <xdr:sp macro="" textlink="">
          <xdr:nvSpPr>
            <xdr:cNvPr id="166" name="Line 28"/>
            <xdr:cNvSpPr>
              <a:spLocks noChangeAspect="1" noChangeShapeType="1"/>
            </xdr:cNvSpPr>
          </xdr:nvSpPr>
          <xdr:spPr bwMode="auto">
            <a:xfrm flipH="1">
              <a:off x="356" y="366"/>
              <a:ext cx="27" cy="0"/>
            </a:xfrm>
            <a:prstGeom prst="line">
              <a:avLst/>
            </a:prstGeom>
            <a:noFill/>
            <a:ln w="9525">
              <a:solidFill>
                <a:srgbClr val="F20884"/>
              </a:solidFill>
              <a:round/>
              <a:headEnd/>
              <a:tailEnd type="stealth" w="sm" len="sm"/>
            </a:ln>
            <a:extLst>
              <a:ext uri="{909E8E84-426E-40DD-AFC4-6F175D3DCCD1}">
                <a14:hiddenFill xmlns:a14="http://schemas.microsoft.com/office/drawing/2010/main">
                  <a:noFill/>
                </a14:hiddenFill>
              </a:ext>
            </a:extLst>
          </xdr:spPr>
        </xdr:sp>
        <xdr:sp macro="" textlink="">
          <xdr:nvSpPr>
            <xdr:cNvPr id="167" name="Line 29"/>
            <xdr:cNvSpPr>
              <a:spLocks noChangeAspect="1" noChangeShapeType="1"/>
            </xdr:cNvSpPr>
          </xdr:nvSpPr>
          <xdr:spPr bwMode="auto">
            <a:xfrm flipV="1">
              <a:off x="383" y="365"/>
              <a:ext cx="0" cy="7"/>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sp macro="" textlink="">
        <xdr:nvSpPr>
          <xdr:cNvPr id="165" name="Text Box 31"/>
          <xdr:cNvSpPr txBox="1">
            <a:spLocks noChangeArrowheads="1"/>
          </xdr:cNvSpPr>
        </xdr:nvSpPr>
        <xdr:spPr bwMode="auto">
          <a:xfrm>
            <a:off x="461" y="411"/>
            <a:ext cx="20" cy="1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clientData/>
  </xdr:twoCellAnchor>
  <xdr:twoCellAnchor>
    <xdr:from>
      <xdr:col>41</xdr:col>
      <xdr:colOff>27228</xdr:colOff>
      <xdr:row>33</xdr:row>
      <xdr:rowOff>20410</xdr:rowOff>
    </xdr:from>
    <xdr:to>
      <xdr:col>43</xdr:col>
      <xdr:colOff>84238</xdr:colOff>
      <xdr:row>34</xdr:row>
      <xdr:rowOff>122338</xdr:rowOff>
    </xdr:to>
    <xdr:grpSp>
      <xdr:nvGrpSpPr>
        <xdr:cNvPr id="168" name="グループ化 167"/>
        <xdr:cNvGrpSpPr/>
      </xdr:nvGrpSpPr>
      <xdr:grpSpPr>
        <a:xfrm>
          <a:off x="4481997" y="5193218"/>
          <a:ext cx="291472" cy="226485"/>
          <a:chOff x="4566412" y="4372753"/>
          <a:chExt cx="342760" cy="237999"/>
        </a:xfrm>
      </xdr:grpSpPr>
      <xdr:sp macro="" textlink="">
        <xdr:nvSpPr>
          <xdr:cNvPr id="169" name="Text Box 32"/>
          <xdr:cNvSpPr txBox="1">
            <a:spLocks noChangeArrowheads="1"/>
          </xdr:cNvSpPr>
        </xdr:nvSpPr>
        <xdr:spPr bwMode="auto">
          <a:xfrm>
            <a:off x="4683387" y="4372753"/>
            <a:ext cx="225785" cy="237999"/>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nvGrpSpPr>
          <xdr:cNvPr id="170" name="グループ化 169"/>
          <xdr:cNvGrpSpPr/>
        </xdr:nvGrpSpPr>
        <xdr:grpSpPr>
          <a:xfrm>
            <a:off x="4566412" y="4522432"/>
            <a:ext cx="175770" cy="62497"/>
            <a:chOff x="7726456" y="3876370"/>
            <a:chExt cx="171930" cy="62497"/>
          </a:xfrm>
        </xdr:grpSpPr>
        <xdr:sp macro="" textlink="">
          <xdr:nvSpPr>
            <xdr:cNvPr id="171" name="Line 33"/>
            <xdr:cNvSpPr>
              <a:spLocks noChangeShapeType="1"/>
            </xdr:cNvSpPr>
          </xdr:nvSpPr>
          <xdr:spPr bwMode="auto">
            <a:xfrm flipH="1" flipV="1">
              <a:off x="7726456" y="3938867"/>
              <a:ext cx="171930" cy="0"/>
            </a:xfrm>
            <a:prstGeom prst="line">
              <a:avLst/>
            </a:prstGeom>
            <a:noFill/>
            <a:ln w="9525">
              <a:solidFill>
                <a:srgbClr val="F20884"/>
              </a:solidFill>
              <a:round/>
              <a:headEnd type="none"/>
              <a:tailEnd type="stealth" w="sm" len="med"/>
            </a:ln>
            <a:extLst>
              <a:ext uri="{909E8E84-426E-40DD-AFC4-6F175D3DCCD1}">
                <a14:hiddenFill xmlns:a14="http://schemas.microsoft.com/office/drawing/2010/main">
                  <a:noFill/>
                </a14:hiddenFill>
              </a:ext>
            </a:extLst>
          </xdr:spPr>
        </xdr:sp>
        <xdr:sp macro="" textlink="">
          <xdr:nvSpPr>
            <xdr:cNvPr id="172" name="Line 35"/>
            <xdr:cNvSpPr>
              <a:spLocks noChangeShapeType="1"/>
            </xdr:cNvSpPr>
          </xdr:nvSpPr>
          <xdr:spPr bwMode="auto">
            <a:xfrm flipH="1">
              <a:off x="7898384" y="3876370"/>
              <a:ext cx="0" cy="55662"/>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11</xdr:col>
      <xdr:colOff>156935</xdr:colOff>
      <xdr:row>39</xdr:row>
      <xdr:rowOff>5759</xdr:rowOff>
    </xdr:from>
    <xdr:to>
      <xdr:col>16</xdr:col>
      <xdr:colOff>163739</xdr:colOff>
      <xdr:row>42</xdr:row>
      <xdr:rowOff>1</xdr:rowOff>
    </xdr:to>
    <xdr:sp macro="" textlink="">
      <xdr:nvSpPr>
        <xdr:cNvPr id="175" name="テキスト ボックス 174"/>
        <xdr:cNvSpPr txBox="1"/>
      </xdr:nvSpPr>
      <xdr:spPr>
        <a:xfrm>
          <a:off x="1420585" y="5377859"/>
          <a:ext cx="781504" cy="31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37</xdr:row>
      <xdr:rowOff>25400</xdr:rowOff>
    </xdr:from>
    <xdr:to>
      <xdr:col>16</xdr:col>
      <xdr:colOff>118836</xdr:colOff>
      <xdr:row>40</xdr:row>
      <xdr:rowOff>2860</xdr:rowOff>
    </xdr:to>
    <xdr:grpSp>
      <xdr:nvGrpSpPr>
        <xdr:cNvPr id="94" name="グループ化 93"/>
        <xdr:cNvGrpSpPr/>
      </xdr:nvGrpSpPr>
      <xdr:grpSpPr>
        <a:xfrm>
          <a:off x="1382346" y="5696438"/>
          <a:ext cx="714759" cy="307172"/>
          <a:chOff x="1370920" y="5057608"/>
          <a:chExt cx="734786" cy="314010"/>
        </a:xfrm>
      </xdr:grpSpPr>
      <xdr:sp macro="" textlink="">
        <xdr:nvSpPr>
          <xdr:cNvPr id="95" name="テキスト ボックス 94"/>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96" name="直線コネクタ 95"/>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2</xdr:col>
      <xdr:colOff>49823</xdr:colOff>
      <xdr:row>11</xdr:row>
      <xdr:rowOff>318478</xdr:rowOff>
    </xdr:from>
    <xdr:to>
      <xdr:col>5</xdr:col>
      <xdr:colOff>65454</xdr:colOff>
      <xdr:row>14</xdr:row>
      <xdr:rowOff>197400</xdr:rowOff>
    </xdr:to>
    <xdr:grpSp>
      <xdr:nvGrpSpPr>
        <xdr:cNvPr id="89" name="Group 22"/>
        <xdr:cNvGrpSpPr>
          <a:grpSpLocks/>
        </xdr:cNvGrpSpPr>
      </xdr:nvGrpSpPr>
      <xdr:grpSpPr bwMode="auto">
        <a:xfrm>
          <a:off x="284285" y="1461478"/>
          <a:ext cx="264746" cy="611614"/>
          <a:chOff x="27" y="124"/>
          <a:chExt cx="28" cy="51"/>
        </a:xfrm>
      </xdr:grpSpPr>
      <xdr:sp macro="" textlink="">
        <xdr:nvSpPr>
          <xdr:cNvPr id="90" name="Arc 7"/>
          <xdr:cNvSpPr>
            <a:spLocks/>
          </xdr:cNvSpPr>
        </xdr:nvSpPr>
        <xdr:spPr bwMode="auto">
          <a:xfrm rot="10800000">
            <a:off x="36" y="131"/>
            <a:ext cx="19" cy="31"/>
          </a:xfrm>
          <a:custGeom>
            <a:avLst/>
            <a:gdLst>
              <a:gd name="G0" fmla="+- 1564 0 0"/>
              <a:gd name="G1" fmla="+- 21600 0 0"/>
              <a:gd name="G2" fmla="+- 21600 0 0"/>
              <a:gd name="T0" fmla="*/ 1564 w 23164"/>
              <a:gd name="T1" fmla="*/ 0 h 43200"/>
              <a:gd name="T2" fmla="*/ 0 w 23164"/>
              <a:gd name="T3" fmla="*/ 43143 h 43200"/>
              <a:gd name="T4" fmla="*/ 1564 w 23164"/>
              <a:gd name="T5" fmla="*/ 21600 h 43200"/>
            </a:gdLst>
            <a:ahLst/>
            <a:cxnLst>
              <a:cxn ang="0">
                <a:pos x="T0" y="T1"/>
              </a:cxn>
              <a:cxn ang="0">
                <a:pos x="T2" y="T3"/>
              </a:cxn>
              <a:cxn ang="0">
                <a:pos x="T4" y="T5"/>
              </a:cxn>
            </a:cxnLst>
            <a:rect l="0" t="0" r="r" b="b"/>
            <a:pathLst>
              <a:path w="23164" h="43200" fill="none" extrusionOk="0">
                <a:moveTo>
                  <a:pt x="1564" y="-1"/>
                </a:moveTo>
                <a:cubicBezTo>
                  <a:pt x="13493" y="0"/>
                  <a:pt x="23164" y="9670"/>
                  <a:pt x="23164" y="21600"/>
                </a:cubicBezTo>
                <a:cubicBezTo>
                  <a:pt x="23164" y="33529"/>
                  <a:pt x="13493" y="43200"/>
                  <a:pt x="1564" y="43200"/>
                </a:cubicBezTo>
                <a:cubicBezTo>
                  <a:pt x="1042" y="43199"/>
                  <a:pt x="520" y="43181"/>
                  <a:pt x="-1" y="43143"/>
                </a:cubicBezTo>
              </a:path>
              <a:path w="23164" h="43200" stroke="0" extrusionOk="0">
                <a:moveTo>
                  <a:pt x="1564" y="-1"/>
                </a:moveTo>
                <a:cubicBezTo>
                  <a:pt x="13493" y="0"/>
                  <a:pt x="23164" y="9670"/>
                  <a:pt x="23164" y="21600"/>
                </a:cubicBezTo>
                <a:cubicBezTo>
                  <a:pt x="23164" y="33529"/>
                  <a:pt x="13493" y="43200"/>
                  <a:pt x="1564" y="43200"/>
                </a:cubicBezTo>
                <a:cubicBezTo>
                  <a:pt x="1042" y="43199"/>
                  <a:pt x="520" y="43181"/>
                  <a:pt x="-1" y="43143"/>
                </a:cubicBezTo>
                <a:lnTo>
                  <a:pt x="1564" y="21600"/>
                </a:lnTo>
                <a:close/>
              </a:path>
            </a:pathLst>
          </a:custGeom>
          <a:noFill/>
          <a:ln w="6350">
            <a:solidFill>
              <a:srgbClr val="42262E"/>
            </a:solidFill>
            <a:prstDash val="dash"/>
            <a:round/>
            <a:headEnd/>
            <a:tailEnd/>
          </a:ln>
        </xdr:spPr>
        <xdr:txBody>
          <a:bodyPr vertOverflow="clip" wrap="square" lIns="27432" tIns="18288" rIns="0" bIns="0" anchor="t" upright="1"/>
          <a:lstStyle/>
          <a:p>
            <a:pPr algn="l" rtl="0">
              <a:defRPr sz="1000"/>
            </a:pPr>
            <a:endParaRPr lang="ja-JP" altLang="en-US" sz="1100" b="0" i="0" u="none" strike="noStrike" baseline="0">
              <a:solidFill>
                <a:srgbClr val="900000"/>
              </a:solidFill>
              <a:latin typeface="ＭＳ Ｐゴシック"/>
              <a:ea typeface="ＭＳ Ｐゴシック"/>
            </a:endParaRPr>
          </a:p>
          <a:p>
            <a:pPr algn="l" rtl="0">
              <a:defRPr sz="1000"/>
            </a:pPr>
            <a:endParaRPr lang="ja-JP" altLang="en-US"/>
          </a:p>
        </xdr:txBody>
      </xdr:sp>
      <xdr:sp macro="" textlink="">
        <xdr:nvSpPr>
          <xdr:cNvPr id="91" name="Text Box 8"/>
          <xdr:cNvSpPr txBox="1">
            <a:spLocks noChangeArrowheads="1"/>
          </xdr:cNvSpPr>
        </xdr:nvSpPr>
        <xdr:spPr bwMode="auto">
          <a:xfrm>
            <a:off x="43" y="124"/>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税</a:t>
            </a:r>
            <a:endParaRPr lang="ja-JP" altLang="en-US">
              <a:solidFill>
                <a:srgbClr val="1B1314"/>
              </a:solidFill>
            </a:endParaRPr>
          </a:p>
        </xdr:txBody>
      </xdr:sp>
      <xdr:sp macro="" textlink="">
        <xdr:nvSpPr>
          <xdr:cNvPr id="92" name="Text Box 9"/>
          <xdr:cNvSpPr txBox="1">
            <a:spLocks noChangeArrowheads="1"/>
          </xdr:cNvSpPr>
        </xdr:nvSpPr>
        <xdr:spPr bwMode="auto">
          <a:xfrm>
            <a:off x="33" y="129"/>
            <a:ext cx="5"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務</a:t>
            </a:r>
            <a:endParaRPr lang="ja-JP" altLang="en-US">
              <a:solidFill>
                <a:srgbClr val="1B1314"/>
              </a:solidFill>
            </a:endParaRPr>
          </a:p>
        </xdr:txBody>
      </xdr:sp>
      <xdr:sp macro="" textlink="">
        <xdr:nvSpPr>
          <xdr:cNvPr id="93" name="Text Box 10"/>
          <xdr:cNvSpPr txBox="1">
            <a:spLocks noChangeArrowheads="1"/>
          </xdr:cNvSpPr>
        </xdr:nvSpPr>
        <xdr:spPr bwMode="auto">
          <a:xfrm>
            <a:off x="27" y="13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署</a:t>
            </a:r>
            <a:endParaRPr lang="ja-JP" altLang="en-US">
              <a:solidFill>
                <a:srgbClr val="1B1314"/>
              </a:solidFill>
            </a:endParaRPr>
          </a:p>
        </xdr:txBody>
      </xdr:sp>
      <xdr:sp macro="" textlink="">
        <xdr:nvSpPr>
          <xdr:cNvPr id="98" name="Text Box 11"/>
          <xdr:cNvSpPr txBox="1">
            <a:spLocks noChangeArrowheads="1"/>
          </xdr:cNvSpPr>
        </xdr:nvSpPr>
        <xdr:spPr bwMode="auto">
          <a:xfrm>
            <a:off x="27" y="148"/>
            <a:ext cx="9" cy="18"/>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受</a:t>
            </a:r>
            <a:endParaRPr lang="ja-JP" altLang="en-US">
              <a:solidFill>
                <a:srgbClr val="1B1314"/>
              </a:solidFill>
            </a:endParaRPr>
          </a:p>
        </xdr:txBody>
      </xdr:sp>
      <xdr:sp macro="" textlink="">
        <xdr:nvSpPr>
          <xdr:cNvPr id="99" name="Text Box 12"/>
          <xdr:cNvSpPr txBox="1">
            <a:spLocks noChangeArrowheads="1"/>
          </xdr:cNvSpPr>
        </xdr:nvSpPr>
        <xdr:spPr bwMode="auto">
          <a:xfrm>
            <a:off x="34" y="15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付</a:t>
            </a:r>
            <a:endParaRPr lang="ja-JP" altLang="en-US">
              <a:solidFill>
                <a:srgbClr val="1B1314"/>
              </a:solidFill>
            </a:endParaRPr>
          </a:p>
        </xdr:txBody>
      </xdr:sp>
      <xdr:sp macro="" textlink="">
        <xdr:nvSpPr>
          <xdr:cNvPr id="100" name="Text Box 13"/>
          <xdr:cNvSpPr txBox="1">
            <a:spLocks noChangeArrowheads="1"/>
          </xdr:cNvSpPr>
        </xdr:nvSpPr>
        <xdr:spPr bwMode="auto">
          <a:xfrm>
            <a:off x="45" y="163"/>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印</a:t>
            </a:r>
            <a:endParaRPr lang="ja-JP" altLang="en-US">
              <a:solidFill>
                <a:srgbClr val="1B1314"/>
              </a:solidFill>
            </a:endParaRPr>
          </a:p>
        </xdr:txBody>
      </xdr:sp>
    </xdr:grpSp>
    <xdr:clientData/>
  </xdr:twoCellAnchor>
  <xdr:twoCellAnchor>
    <xdr:from>
      <xdr:col>69</xdr:col>
      <xdr:colOff>130571</xdr:colOff>
      <xdr:row>31</xdr:row>
      <xdr:rowOff>36148</xdr:rowOff>
    </xdr:from>
    <xdr:to>
      <xdr:col>73</xdr:col>
      <xdr:colOff>31352</xdr:colOff>
      <xdr:row>32</xdr:row>
      <xdr:rowOff>41032</xdr:rowOff>
    </xdr:to>
    <xdr:sp macro="" textlink="">
      <xdr:nvSpPr>
        <xdr:cNvPr id="101" name="テキスト ボックス 100"/>
        <xdr:cNvSpPr txBox="1"/>
      </xdr:nvSpPr>
      <xdr:spPr>
        <a:xfrm>
          <a:off x="7333852" y="4941523"/>
          <a:ext cx="365125" cy="135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643A46"/>
              </a:solidFill>
              <a:latin typeface="ＭＳ 明朝" panose="02020609040205080304" pitchFamily="17" charset="-128"/>
              <a:ea typeface="ＭＳ 明朝" panose="02020609040205080304" pitchFamily="17" charset="-128"/>
            </a:rPr>
            <a:t>11</a:t>
          </a:r>
          <a:endParaRPr kumimoji="1" lang="ja-JP" altLang="en-US" sz="600" b="1">
            <a:solidFill>
              <a:srgbClr val="643A46"/>
            </a:solidFill>
            <a:latin typeface="ＭＳ 明朝" panose="02020609040205080304" pitchFamily="17" charset="-128"/>
            <a:ea typeface="ＭＳ 明朝" panose="02020609040205080304" pitchFamily="17" charset="-128"/>
          </a:endParaRPr>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75</xdr:row>
          <xdr:rowOff>28575</xdr:rowOff>
        </xdr:from>
        <xdr:to>
          <xdr:col>54</xdr:col>
          <xdr:colOff>0</xdr:colOff>
          <xdr:row>76</xdr:row>
          <xdr:rowOff>85725</xdr:rowOff>
        </xdr:to>
        <xdr:sp macro="" textlink="">
          <xdr:nvSpPr>
            <xdr:cNvPr id="132097" name="Check Box 1" descr="税理士法第30条の書面提出有" hidden="1">
              <a:extLst>
                <a:ext uri="{63B3BB69-23CF-44E3-9099-C40C66FF867C}">
                  <a14:compatExt spid="_x0000_s13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77</xdr:row>
          <xdr:rowOff>19050</xdr:rowOff>
        </xdr:from>
        <xdr:to>
          <xdr:col>54</xdr:col>
          <xdr:colOff>0</xdr:colOff>
          <xdr:row>78</xdr:row>
          <xdr:rowOff>76200</xdr:rowOff>
        </xdr:to>
        <xdr:sp macro="" textlink="">
          <xdr:nvSpPr>
            <xdr:cNvPr id="132098" name="Check Box 2" descr="税理士法第30条の書面提出有" hidden="1">
              <a:extLst>
                <a:ext uri="{63B3BB69-23CF-44E3-9099-C40C66FF867C}">
                  <a14:compatExt spid="_x0000_s13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12700</xdr:colOff>
      <xdr:row>37</xdr:row>
      <xdr:rowOff>44450</xdr:rowOff>
    </xdr:from>
    <xdr:to>
      <xdr:col>76</xdr:col>
      <xdr:colOff>212725</xdr:colOff>
      <xdr:row>38</xdr:row>
      <xdr:rowOff>152400</xdr:rowOff>
    </xdr:to>
    <xdr:sp macro="" textlink="">
      <xdr:nvSpPr>
        <xdr:cNvPr id="196" name="左矢印 1"/>
        <xdr:cNvSpPr>
          <a:spLocks noChangeArrowheads="1"/>
        </xdr:cNvSpPr>
      </xdr:nvSpPr>
      <xdr:spPr bwMode="auto">
        <a:xfrm>
          <a:off x="9626600" y="5175250"/>
          <a:ext cx="200025" cy="196850"/>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91</xdr:row>
      <xdr:rowOff>0</xdr:rowOff>
    </xdr:from>
    <xdr:to>
      <xdr:col>69</xdr:col>
      <xdr:colOff>0</xdr:colOff>
      <xdr:row>91</xdr:row>
      <xdr:rowOff>0</xdr:rowOff>
    </xdr:to>
    <xdr:cxnSp macro="">
      <xdr:nvCxnSpPr>
        <xdr:cNvPr id="255" name="直線コネクタ 965"/>
        <xdr:cNvCxnSpPr>
          <a:cxnSpLocks noChangeShapeType="1"/>
        </xdr:cNvCxnSpPr>
      </xdr:nvCxnSpPr>
      <xdr:spPr bwMode="auto">
        <a:xfrm>
          <a:off x="556846" y="12235962"/>
          <a:ext cx="6652846"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119</xdr:row>
      <xdr:rowOff>5759</xdr:rowOff>
    </xdr:from>
    <xdr:to>
      <xdr:col>16</xdr:col>
      <xdr:colOff>163739</xdr:colOff>
      <xdr:row>122</xdr:row>
      <xdr:rowOff>1</xdr:rowOff>
    </xdr:to>
    <xdr:sp macro="" textlink="">
      <xdr:nvSpPr>
        <xdr:cNvPr id="271" name="テキスト ボックス 270"/>
        <xdr:cNvSpPr txBox="1"/>
      </xdr:nvSpPr>
      <xdr:spPr>
        <a:xfrm>
          <a:off x="1380531" y="534708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117</xdr:row>
      <xdr:rowOff>25400</xdr:rowOff>
    </xdr:from>
    <xdr:to>
      <xdr:col>16</xdr:col>
      <xdr:colOff>118836</xdr:colOff>
      <xdr:row>120</xdr:row>
      <xdr:rowOff>2860</xdr:rowOff>
    </xdr:to>
    <xdr:grpSp>
      <xdr:nvGrpSpPr>
        <xdr:cNvPr id="272" name="グループ化 271"/>
        <xdr:cNvGrpSpPr/>
      </xdr:nvGrpSpPr>
      <xdr:grpSpPr>
        <a:xfrm>
          <a:off x="1382346" y="16899304"/>
          <a:ext cx="714759" cy="307171"/>
          <a:chOff x="1370920" y="5057608"/>
          <a:chExt cx="734786" cy="314010"/>
        </a:xfrm>
      </xdr:grpSpPr>
      <xdr:sp macro="" textlink="">
        <xdr:nvSpPr>
          <xdr:cNvPr id="273" name="テキスト ボックス 272"/>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74" name="直線コネクタ 273"/>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117</xdr:row>
      <xdr:rowOff>44450</xdr:rowOff>
    </xdr:from>
    <xdr:to>
      <xdr:col>76</xdr:col>
      <xdr:colOff>212725</xdr:colOff>
      <xdr:row>118</xdr:row>
      <xdr:rowOff>152400</xdr:rowOff>
    </xdr:to>
    <xdr:sp macro="" textlink="">
      <xdr:nvSpPr>
        <xdr:cNvPr id="284" name="左矢印 1"/>
        <xdr:cNvSpPr>
          <a:spLocks noChangeArrowheads="1"/>
        </xdr:cNvSpPr>
      </xdr:nvSpPr>
      <xdr:spPr bwMode="auto">
        <a:xfrm>
          <a:off x="9574335" y="512933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169</xdr:row>
      <xdr:rowOff>0</xdr:rowOff>
    </xdr:from>
    <xdr:to>
      <xdr:col>69</xdr:col>
      <xdr:colOff>0</xdr:colOff>
      <xdr:row>169</xdr:row>
      <xdr:rowOff>0</xdr:rowOff>
    </xdr:to>
    <xdr:cxnSp macro="">
      <xdr:nvCxnSpPr>
        <xdr:cNvPr id="305" name="直線コネクタ 965"/>
        <xdr:cNvCxnSpPr>
          <a:cxnSpLocks noChangeShapeType="1"/>
        </xdr:cNvCxnSpPr>
      </xdr:nvCxnSpPr>
      <xdr:spPr bwMode="auto">
        <a:xfrm>
          <a:off x="556846" y="12235962"/>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197</xdr:row>
      <xdr:rowOff>5759</xdr:rowOff>
    </xdr:from>
    <xdr:to>
      <xdr:col>16</xdr:col>
      <xdr:colOff>163739</xdr:colOff>
      <xdr:row>200</xdr:row>
      <xdr:rowOff>1</xdr:rowOff>
    </xdr:to>
    <xdr:sp macro="" textlink="">
      <xdr:nvSpPr>
        <xdr:cNvPr id="307" name="テキスト ボックス 306"/>
        <xdr:cNvSpPr txBox="1"/>
      </xdr:nvSpPr>
      <xdr:spPr>
        <a:xfrm>
          <a:off x="1380531" y="16513317"/>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195</xdr:row>
      <xdr:rowOff>25400</xdr:rowOff>
    </xdr:from>
    <xdr:to>
      <xdr:col>16</xdr:col>
      <xdr:colOff>118836</xdr:colOff>
      <xdr:row>198</xdr:row>
      <xdr:rowOff>2860</xdr:rowOff>
    </xdr:to>
    <xdr:grpSp>
      <xdr:nvGrpSpPr>
        <xdr:cNvPr id="308" name="グループ化 307"/>
        <xdr:cNvGrpSpPr/>
      </xdr:nvGrpSpPr>
      <xdr:grpSpPr>
        <a:xfrm>
          <a:off x="1382346" y="27962958"/>
          <a:ext cx="714759" cy="307171"/>
          <a:chOff x="1370920" y="5057608"/>
          <a:chExt cx="734786" cy="314010"/>
        </a:xfrm>
      </xdr:grpSpPr>
      <xdr:sp macro="" textlink="">
        <xdr:nvSpPr>
          <xdr:cNvPr id="309" name="テキスト ボックス 308"/>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310" name="直線コネクタ 309"/>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195</xdr:row>
      <xdr:rowOff>44450</xdr:rowOff>
    </xdr:from>
    <xdr:to>
      <xdr:col>76</xdr:col>
      <xdr:colOff>212725</xdr:colOff>
      <xdr:row>196</xdr:row>
      <xdr:rowOff>152400</xdr:rowOff>
    </xdr:to>
    <xdr:sp macro="" textlink="">
      <xdr:nvSpPr>
        <xdr:cNvPr id="312" name="左矢印 1"/>
        <xdr:cNvSpPr>
          <a:spLocks noChangeArrowheads="1"/>
        </xdr:cNvSpPr>
      </xdr:nvSpPr>
      <xdr:spPr bwMode="auto">
        <a:xfrm>
          <a:off x="9567008" y="1629556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247</xdr:row>
      <xdr:rowOff>0</xdr:rowOff>
    </xdr:from>
    <xdr:to>
      <xdr:col>69</xdr:col>
      <xdr:colOff>0</xdr:colOff>
      <xdr:row>247</xdr:row>
      <xdr:rowOff>0</xdr:rowOff>
    </xdr:to>
    <xdr:cxnSp macro="">
      <xdr:nvCxnSpPr>
        <xdr:cNvPr id="217" name="直線コネクタ 965"/>
        <xdr:cNvCxnSpPr>
          <a:cxnSpLocks noChangeShapeType="1"/>
        </xdr:cNvCxnSpPr>
      </xdr:nvCxnSpPr>
      <xdr:spPr bwMode="auto">
        <a:xfrm>
          <a:off x="556846" y="23328923"/>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275</xdr:row>
      <xdr:rowOff>5759</xdr:rowOff>
    </xdr:from>
    <xdr:to>
      <xdr:col>16</xdr:col>
      <xdr:colOff>163739</xdr:colOff>
      <xdr:row>278</xdr:row>
      <xdr:rowOff>1</xdr:rowOff>
    </xdr:to>
    <xdr:sp macro="" textlink="">
      <xdr:nvSpPr>
        <xdr:cNvPr id="219" name="テキスト ボックス 218"/>
        <xdr:cNvSpPr txBox="1"/>
      </xdr:nvSpPr>
      <xdr:spPr>
        <a:xfrm>
          <a:off x="1380531" y="27606278"/>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273</xdr:row>
      <xdr:rowOff>25400</xdr:rowOff>
    </xdr:from>
    <xdr:to>
      <xdr:col>16</xdr:col>
      <xdr:colOff>118836</xdr:colOff>
      <xdr:row>276</xdr:row>
      <xdr:rowOff>2860</xdr:rowOff>
    </xdr:to>
    <xdr:grpSp>
      <xdr:nvGrpSpPr>
        <xdr:cNvPr id="220" name="グループ化 219"/>
        <xdr:cNvGrpSpPr/>
      </xdr:nvGrpSpPr>
      <xdr:grpSpPr>
        <a:xfrm>
          <a:off x="1382346" y="39026612"/>
          <a:ext cx="714759" cy="307171"/>
          <a:chOff x="1370920" y="5057608"/>
          <a:chExt cx="734786" cy="314010"/>
        </a:xfrm>
      </xdr:grpSpPr>
      <xdr:sp macro="" textlink="">
        <xdr:nvSpPr>
          <xdr:cNvPr id="221" name="テキスト ボックス 220"/>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22" name="直線コネクタ 221"/>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273</xdr:row>
      <xdr:rowOff>44450</xdr:rowOff>
    </xdr:from>
    <xdr:to>
      <xdr:col>76</xdr:col>
      <xdr:colOff>212725</xdr:colOff>
      <xdr:row>274</xdr:row>
      <xdr:rowOff>152400</xdr:rowOff>
    </xdr:to>
    <xdr:sp macro="" textlink="">
      <xdr:nvSpPr>
        <xdr:cNvPr id="224" name="左矢印 1"/>
        <xdr:cNvSpPr>
          <a:spLocks noChangeArrowheads="1"/>
        </xdr:cNvSpPr>
      </xdr:nvSpPr>
      <xdr:spPr bwMode="auto">
        <a:xfrm>
          <a:off x="9567008" y="27388527"/>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17</xdr:col>
      <xdr:colOff>23680</xdr:colOff>
      <xdr:row>93</xdr:row>
      <xdr:rowOff>27214</xdr:rowOff>
    </xdr:from>
    <xdr:to>
      <xdr:col>41</xdr:col>
      <xdr:colOff>146520</xdr:colOff>
      <xdr:row>93</xdr:row>
      <xdr:rowOff>249116</xdr:rowOff>
    </xdr:to>
    <xdr:grpSp>
      <xdr:nvGrpSpPr>
        <xdr:cNvPr id="9" name="グループ化 8"/>
        <xdr:cNvGrpSpPr/>
      </xdr:nvGrpSpPr>
      <xdr:grpSpPr>
        <a:xfrm>
          <a:off x="2192449" y="12849329"/>
          <a:ext cx="2408840" cy="221902"/>
          <a:chOff x="8196130" y="12428764"/>
          <a:chExt cx="2408840" cy="208801"/>
        </a:xfrm>
      </xdr:grpSpPr>
      <xdr:grpSp>
        <xdr:nvGrpSpPr>
          <xdr:cNvPr id="297" name="グループ化 845"/>
          <xdr:cNvGrpSpPr>
            <a:grpSpLocks/>
          </xdr:cNvGrpSpPr>
        </xdr:nvGrpSpPr>
        <xdr:grpSpPr bwMode="auto">
          <a:xfrm>
            <a:off x="8196130" y="12428765"/>
            <a:ext cx="333616" cy="208800"/>
            <a:chOff x="2482887" y="3553541"/>
            <a:chExt cx="303643" cy="186999"/>
          </a:xfrm>
        </xdr:grpSpPr>
        <xdr:sp macro="" textlink="">
          <xdr:nvSpPr>
            <xdr:cNvPr id="29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 name="グループ化 300"/>
          <xdr:cNvGrpSpPr/>
        </xdr:nvGrpSpPr>
        <xdr:grpSpPr>
          <a:xfrm>
            <a:off x="8568694" y="12428764"/>
            <a:ext cx="2036276" cy="208801"/>
            <a:chOff x="8568694" y="12174764"/>
            <a:chExt cx="2036276" cy="208801"/>
          </a:xfrm>
        </xdr:grpSpPr>
        <xdr:sp macro="" textlink="">
          <xdr:nvSpPr>
            <xdr:cNvPr id="30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8945430" y="12174765"/>
              <a:ext cx="333616" cy="208800"/>
              <a:chOff x="2482887" y="3553541"/>
              <a:chExt cx="303643" cy="186999"/>
            </a:xfrm>
          </xdr:grpSpPr>
          <xdr:sp macro="" textlink="">
            <xdr:nvSpPr>
              <xdr:cNvPr id="3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0" name="グループ化 853"/>
            <xdr:cNvGrpSpPr>
              <a:grpSpLocks/>
            </xdr:cNvGrpSpPr>
          </xdr:nvGrpSpPr>
          <xdr:grpSpPr bwMode="auto">
            <a:xfrm>
              <a:off x="9707981" y="12174765"/>
              <a:ext cx="333616" cy="208800"/>
              <a:chOff x="2482887" y="3553541"/>
              <a:chExt cx="303643" cy="186999"/>
            </a:xfrm>
          </xdr:grpSpPr>
          <xdr:sp macro="" textlink="">
            <xdr:nvSpPr>
              <xdr:cNvPr id="3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xdr:col>
      <xdr:colOff>123580</xdr:colOff>
      <xdr:row>72</xdr:row>
      <xdr:rowOff>106714</xdr:rowOff>
    </xdr:from>
    <xdr:to>
      <xdr:col>68</xdr:col>
      <xdr:colOff>66681</xdr:colOff>
      <xdr:row>77</xdr:row>
      <xdr:rowOff>37122</xdr:rowOff>
    </xdr:to>
    <xdr:grpSp>
      <xdr:nvGrpSpPr>
        <xdr:cNvPr id="45" name="グループ化 44"/>
        <xdr:cNvGrpSpPr/>
      </xdr:nvGrpSpPr>
      <xdr:grpSpPr>
        <a:xfrm>
          <a:off x="482599" y="10166579"/>
          <a:ext cx="6713178" cy="904889"/>
          <a:chOff x="501650" y="10454285"/>
          <a:chExt cx="6744440" cy="918565"/>
        </a:xfrm>
      </xdr:grpSpPr>
      <xdr:sp macro="" textlink="">
        <xdr:nvSpPr>
          <xdr:cNvPr id="105" name="テキスト ボックス 104"/>
          <xdr:cNvSpPr txBox="1"/>
        </xdr:nvSpPr>
        <xdr:spPr>
          <a:xfrm>
            <a:off x="4377968" y="1067435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grpSp>
        <xdr:nvGrpSpPr>
          <xdr:cNvPr id="44" name="グループ化 43"/>
          <xdr:cNvGrpSpPr/>
        </xdr:nvGrpSpPr>
        <xdr:grpSpPr>
          <a:xfrm>
            <a:off x="501650" y="10454285"/>
            <a:ext cx="6744440" cy="918565"/>
            <a:chOff x="501650" y="10454285"/>
            <a:chExt cx="6744440" cy="918565"/>
          </a:xfrm>
        </xdr:grpSpPr>
        <xdr:sp macro="" textlink="">
          <xdr:nvSpPr>
            <xdr:cNvPr id="263" name="Rectangle 3357"/>
            <xdr:cNvSpPr>
              <a:spLocks noChangeArrowheads="1"/>
            </xdr:cNvSpPr>
          </xdr:nvSpPr>
          <xdr:spPr bwMode="auto">
            <a:xfrm flipH="1">
              <a:off x="4574558" y="10776774"/>
              <a:ext cx="204838" cy="24682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3357"/>
            <xdr:cNvSpPr>
              <a:spLocks noChangeArrowheads="1"/>
            </xdr:cNvSpPr>
          </xdr:nvSpPr>
          <xdr:spPr bwMode="auto">
            <a:xfrm flipH="1">
              <a:off x="4428508" y="10777787"/>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Rectangle 3357"/>
            <xdr:cNvSpPr>
              <a:spLocks noChangeArrowheads="1"/>
            </xdr:cNvSpPr>
          </xdr:nvSpPr>
          <xdr:spPr bwMode="auto">
            <a:xfrm flipH="1">
              <a:off x="4779397" y="10777787"/>
              <a:ext cx="1678551"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 name="グループ化 42"/>
            <xdr:cNvGrpSpPr/>
          </xdr:nvGrpSpPr>
          <xdr:grpSpPr>
            <a:xfrm>
              <a:off x="501650" y="10454285"/>
              <a:ext cx="6744440" cy="918565"/>
              <a:chOff x="501650" y="10454285"/>
              <a:chExt cx="6744440" cy="918565"/>
            </a:xfrm>
          </xdr:grpSpPr>
          <xdr:sp macro="" textlink="">
            <xdr:nvSpPr>
              <xdr:cNvPr id="104" name="テキスト ボックス 103"/>
              <xdr:cNvSpPr txBox="1"/>
            </xdr:nvSpPr>
            <xdr:spPr>
              <a:xfrm>
                <a:off x="587412" y="10461178"/>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106" name="テキスト ボックス 105"/>
              <xdr:cNvSpPr txBox="1"/>
            </xdr:nvSpPr>
            <xdr:spPr>
              <a:xfrm>
                <a:off x="589205" y="10708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107" name="テキスト ボックス 106"/>
              <xdr:cNvSpPr txBox="1"/>
            </xdr:nvSpPr>
            <xdr:spPr>
              <a:xfrm>
                <a:off x="1969081" y="10722075"/>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108" name="テキスト ボックス 107"/>
              <xdr:cNvSpPr txBox="1"/>
            </xdr:nvSpPr>
            <xdr:spPr>
              <a:xfrm>
                <a:off x="1758778" y="10488764"/>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205" name="テキスト ボックス 204"/>
              <xdr:cNvSpPr txBox="1"/>
            </xdr:nvSpPr>
            <xdr:spPr>
              <a:xfrm>
                <a:off x="1003128" y="1058401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6" name="テキスト ボックス 205"/>
              <xdr:cNvSpPr txBox="1"/>
            </xdr:nvSpPr>
            <xdr:spPr>
              <a:xfrm>
                <a:off x="2259255" y="1046063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3" name="テキスト ボックス 2"/>
              <xdr:cNvSpPr txBox="1"/>
            </xdr:nvSpPr>
            <xdr:spPr>
              <a:xfrm>
                <a:off x="501650" y="10509250"/>
                <a:ext cx="247650" cy="86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266" name="テキスト ボックス 265"/>
              <xdr:cNvSpPr txBox="1"/>
            </xdr:nvSpPr>
            <xdr:spPr>
              <a:xfrm>
                <a:off x="4704005" y="10454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42" name="グループ化 41"/>
              <xdr:cNvGrpSpPr/>
            </xdr:nvGrpSpPr>
            <xdr:grpSpPr>
              <a:xfrm>
                <a:off x="573815" y="10530135"/>
                <a:ext cx="6672275" cy="544265"/>
                <a:chOff x="573815" y="10530135"/>
                <a:chExt cx="6672275" cy="544265"/>
              </a:xfrm>
            </xdr:grpSpPr>
            <xdr:sp macro="" textlink="">
              <xdr:nvSpPr>
                <xdr:cNvPr id="267" name="Rectangle 3357"/>
                <xdr:cNvSpPr>
                  <a:spLocks noChangeArrowheads="1"/>
                </xdr:cNvSpPr>
              </xdr:nvSpPr>
              <xdr:spPr bwMode="auto">
                <a:xfrm flipH="1">
                  <a:off x="23304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871302" y="10777784"/>
                  <a:ext cx="1174499" cy="244800"/>
                  <a:chOff x="2877905" y="10450283"/>
                  <a:chExt cx="1149808" cy="244931"/>
                </a:xfrm>
              </xdr:grpSpPr>
              <xdr:grpSp>
                <xdr:nvGrpSpPr>
                  <xdr:cNvPr id="188" name="グループ化 187"/>
                  <xdr:cNvGrpSpPr/>
                </xdr:nvGrpSpPr>
                <xdr:grpSpPr>
                  <a:xfrm>
                    <a:off x="2905127" y="10470696"/>
                    <a:ext cx="1097252" cy="204108"/>
                    <a:chOff x="3095626" y="10722428"/>
                    <a:chExt cx="1221211" cy="204108"/>
                  </a:xfrm>
                </xdr:grpSpPr>
                <xdr:sp macro="" textlink="">
                  <xdr:nvSpPr>
                    <xdr:cNvPr id="190"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9"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35" name="Rectangle 3357"/>
                <xdr:cNvSpPr>
                  <a:spLocks noChangeArrowheads="1"/>
                </xdr:cNvSpPr>
              </xdr:nvSpPr>
              <xdr:spPr bwMode="auto">
                <a:xfrm flipH="1">
                  <a:off x="573815" y="10530135"/>
                  <a:ext cx="97200" cy="49449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 name="グループ化 139"/>
                <xdr:cNvGrpSpPr/>
              </xdr:nvGrpSpPr>
              <xdr:grpSpPr>
                <a:xfrm>
                  <a:off x="1462309" y="10530156"/>
                  <a:ext cx="381516" cy="244800"/>
                  <a:chOff x="2217960" y="10450286"/>
                  <a:chExt cx="381003" cy="227973"/>
                </a:xfrm>
              </xdr:grpSpPr>
              <xdr:grpSp>
                <xdr:nvGrpSpPr>
                  <xdr:cNvPr id="182" name="グループ化 181"/>
                  <xdr:cNvGrpSpPr/>
                </xdr:nvGrpSpPr>
                <xdr:grpSpPr>
                  <a:xfrm>
                    <a:off x="2237300" y="10470313"/>
                    <a:ext cx="335226" cy="193690"/>
                    <a:chOff x="5196849" y="10728849"/>
                    <a:chExt cx="356037" cy="193690"/>
                  </a:xfrm>
                </xdr:grpSpPr>
                <xdr:sp macro="" textlink="">
                  <xdr:nvSpPr>
                    <xdr:cNvPr id="184"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3"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46" name="グループ化 145"/>
                <xdr:cNvGrpSpPr/>
              </xdr:nvGrpSpPr>
              <xdr:grpSpPr>
                <a:xfrm>
                  <a:off x="2133621" y="10530137"/>
                  <a:ext cx="197569" cy="244800"/>
                  <a:chOff x="1442357" y="10450284"/>
                  <a:chExt cx="197303" cy="244800"/>
                </a:xfrm>
              </xdr:grpSpPr>
              <xdr:sp macro="" textlink="">
                <xdr:nvSpPr>
                  <xdr:cNvPr id="15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0" name="Rectangle 3357"/>
                <xdr:cNvSpPr>
                  <a:spLocks noChangeArrowheads="1"/>
                </xdr:cNvSpPr>
              </xdr:nvSpPr>
              <xdr:spPr bwMode="auto">
                <a:xfrm flipH="1">
                  <a:off x="1844568" y="10530135"/>
                  <a:ext cx="286200"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Rectangle 3357"/>
                <xdr:cNvSpPr>
                  <a:spLocks noChangeArrowheads="1"/>
                </xdr:cNvSpPr>
              </xdr:nvSpPr>
              <xdr:spPr bwMode="auto">
                <a:xfrm flipH="1">
                  <a:off x="6731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7"/>
                <xdr:cNvSpPr>
                  <a:spLocks noChangeArrowheads="1"/>
                </xdr:cNvSpPr>
              </xdr:nvSpPr>
              <xdr:spPr bwMode="auto">
                <a:xfrm flipH="1">
                  <a:off x="6731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 name="グループ化 226"/>
                <xdr:cNvGrpSpPr/>
              </xdr:nvGrpSpPr>
              <xdr:grpSpPr>
                <a:xfrm>
                  <a:off x="869971" y="10530137"/>
                  <a:ext cx="197569" cy="244800"/>
                  <a:chOff x="1442357" y="10450284"/>
                  <a:chExt cx="197303" cy="244800"/>
                </a:xfrm>
              </xdr:grpSpPr>
              <xdr:sp macro="" textlink="">
                <xdr:nvSpPr>
                  <xdr:cNvPr id="228"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0" name="Rectangle 3357"/>
                <xdr:cNvSpPr>
                  <a:spLocks noChangeArrowheads="1"/>
                </xdr:cNvSpPr>
              </xdr:nvSpPr>
              <xdr:spPr bwMode="auto">
                <a:xfrm flipH="1">
                  <a:off x="10668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1263671" y="10530137"/>
                  <a:ext cx="197569" cy="244800"/>
                  <a:chOff x="1442357" y="10450284"/>
                  <a:chExt cx="197303" cy="244800"/>
                </a:xfrm>
              </xdr:grpSpPr>
              <xdr:sp macro="" textlink="">
                <xdr:nvSpPr>
                  <xdr:cNvPr id="23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4" name="Rectangle 3357"/>
                <xdr:cNvSpPr>
                  <a:spLocks noChangeArrowheads="1"/>
                </xdr:cNvSpPr>
              </xdr:nvSpPr>
              <xdr:spPr bwMode="auto">
                <a:xfrm flipH="1">
                  <a:off x="47815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 name="グループ化 234"/>
                <xdr:cNvGrpSpPr/>
              </xdr:nvGrpSpPr>
              <xdr:grpSpPr>
                <a:xfrm>
                  <a:off x="2330471" y="10777787"/>
                  <a:ext cx="2096718" cy="244800"/>
                  <a:chOff x="1442357" y="10450284"/>
                  <a:chExt cx="2093895" cy="244800"/>
                </a:xfrm>
              </xdr:grpSpPr>
              <xdr:sp macro="" textlink="">
                <xdr:nvSpPr>
                  <xdr:cNvPr id="23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57"/>
                  <xdr:cNvSpPr>
                    <a:spLocks noChangeArrowheads="1"/>
                  </xdr:cNvSpPr>
                </xdr:nvSpPr>
                <xdr:spPr bwMode="auto">
                  <a:xfrm>
                    <a:off x="2977153"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1" name="Rectangle 3357"/>
                  <xdr:cNvSpPr>
                    <a:spLocks noChangeArrowheads="1"/>
                  </xdr:cNvSpPr>
                </xdr:nvSpPr>
                <xdr:spPr bwMode="auto">
                  <a:xfrm flipH="1">
                    <a:off x="2956691"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2" name="Rectangle 3357"/>
                  <xdr:cNvSpPr>
                    <a:spLocks noChangeArrowheads="1"/>
                  </xdr:cNvSpPr>
                </xdr:nvSpPr>
                <xdr:spPr bwMode="auto">
                  <a:xfrm>
                    <a:off x="3359417"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3" name="Rectangle 3357"/>
                  <xdr:cNvSpPr>
                    <a:spLocks noChangeArrowheads="1"/>
                  </xdr:cNvSpPr>
                </xdr:nvSpPr>
                <xdr:spPr bwMode="auto">
                  <a:xfrm flipH="1">
                    <a:off x="3338949"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8" name="Rectangle 3357"/>
                <xdr:cNvSpPr>
                  <a:spLocks noChangeArrowheads="1"/>
                </xdr:cNvSpPr>
              </xdr:nvSpPr>
              <xdr:spPr bwMode="auto">
                <a:xfrm flipH="1">
                  <a:off x="2047768" y="10777785"/>
                  <a:ext cx="283338"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 name="グループ化 238"/>
                <xdr:cNvGrpSpPr/>
              </xdr:nvGrpSpPr>
              <xdr:grpSpPr>
                <a:xfrm>
                  <a:off x="2529109" y="10777806"/>
                  <a:ext cx="381516" cy="244800"/>
                  <a:chOff x="2217960" y="10450286"/>
                  <a:chExt cx="381003" cy="227973"/>
                </a:xfrm>
              </xdr:grpSpPr>
              <xdr:grpSp>
                <xdr:nvGrpSpPr>
                  <xdr:cNvPr id="240" name="グループ化 239"/>
                  <xdr:cNvGrpSpPr/>
                </xdr:nvGrpSpPr>
                <xdr:grpSpPr>
                  <a:xfrm>
                    <a:off x="2237300" y="10470313"/>
                    <a:ext cx="335226" cy="193690"/>
                    <a:chOff x="5196849" y="10728849"/>
                    <a:chExt cx="356037" cy="193690"/>
                  </a:xfrm>
                </xdr:grpSpPr>
                <xdr:sp macro="" textlink="">
                  <xdr:nvSpPr>
                    <xdr:cNvPr id="24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4" name="グループ化 243"/>
                <xdr:cNvGrpSpPr/>
              </xdr:nvGrpSpPr>
              <xdr:grpSpPr>
                <a:xfrm>
                  <a:off x="2910109" y="10777806"/>
                  <a:ext cx="381516" cy="244800"/>
                  <a:chOff x="2217960" y="10450286"/>
                  <a:chExt cx="381003" cy="227973"/>
                </a:xfrm>
              </xdr:grpSpPr>
              <xdr:grpSp>
                <xdr:nvGrpSpPr>
                  <xdr:cNvPr id="245" name="グループ化 244"/>
                  <xdr:cNvGrpSpPr/>
                </xdr:nvGrpSpPr>
                <xdr:grpSpPr>
                  <a:xfrm>
                    <a:off x="2237300" y="10470313"/>
                    <a:ext cx="335226" cy="193690"/>
                    <a:chOff x="5196849" y="10728849"/>
                    <a:chExt cx="356037" cy="193690"/>
                  </a:xfrm>
                </xdr:grpSpPr>
                <xdr:sp macro="" textlink="">
                  <xdr:nvSpPr>
                    <xdr:cNvPr id="24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9" name="グループ化 248"/>
                <xdr:cNvGrpSpPr/>
              </xdr:nvGrpSpPr>
              <xdr:grpSpPr>
                <a:xfrm>
                  <a:off x="3291109" y="10777806"/>
                  <a:ext cx="381516" cy="244800"/>
                  <a:chOff x="2217960" y="10450286"/>
                  <a:chExt cx="381003" cy="227973"/>
                </a:xfrm>
              </xdr:grpSpPr>
              <xdr:grpSp>
                <xdr:nvGrpSpPr>
                  <xdr:cNvPr id="250" name="グループ化 249"/>
                  <xdr:cNvGrpSpPr/>
                </xdr:nvGrpSpPr>
                <xdr:grpSpPr>
                  <a:xfrm>
                    <a:off x="2237300" y="10470313"/>
                    <a:ext cx="335226" cy="193690"/>
                    <a:chOff x="5196849" y="10728849"/>
                    <a:chExt cx="356037" cy="193690"/>
                  </a:xfrm>
                </xdr:grpSpPr>
                <xdr:sp macro="" textlink="">
                  <xdr:nvSpPr>
                    <xdr:cNvPr id="25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 name="グループ化 5"/>
                <xdr:cNvGrpSpPr/>
              </xdr:nvGrpSpPr>
              <xdr:grpSpPr>
                <a:xfrm>
                  <a:off x="3590567" y="10725159"/>
                  <a:ext cx="3655523" cy="349241"/>
                  <a:chOff x="5247917" y="10585459"/>
                  <a:chExt cx="3655523" cy="349241"/>
                </a:xfrm>
              </xdr:grpSpPr>
              <xdr:sp macro="" textlink="">
                <xdr:nvSpPr>
                  <xdr:cNvPr id="207" name="テキスト ボックス 20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208" name="テキスト ボックス 20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 name="グループ化 4"/>
                  <xdr:cNvGrpSpPr/>
                </xdr:nvGrpSpPr>
                <xdr:grpSpPr>
                  <a:xfrm>
                    <a:off x="5332589" y="10638087"/>
                    <a:ext cx="3570851" cy="244997"/>
                    <a:chOff x="887589" y="10777787"/>
                    <a:chExt cx="3570851" cy="244997"/>
                  </a:xfrm>
                </xdr:grpSpPr>
                <xdr:sp macro="" textlink="">
                  <xdr:nvSpPr>
                    <xdr:cNvPr id="254"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 name="グループ化 255"/>
                    <xdr:cNvGrpSpPr/>
                  </xdr:nvGrpSpPr>
                  <xdr:grpSpPr>
                    <a:xfrm>
                      <a:off x="3867171" y="10777787"/>
                      <a:ext cx="197569" cy="244800"/>
                      <a:chOff x="1442357" y="10450284"/>
                      <a:chExt cx="197303" cy="244800"/>
                    </a:xfrm>
                  </xdr:grpSpPr>
                  <xdr:sp macro="" textlink="">
                    <xdr:nvSpPr>
                      <xdr:cNvPr id="2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9"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 name="グループ化 259"/>
                    <xdr:cNvGrpSpPr/>
                  </xdr:nvGrpSpPr>
                  <xdr:grpSpPr>
                    <a:xfrm>
                      <a:off x="4260871" y="10777787"/>
                      <a:ext cx="197569" cy="244800"/>
                      <a:chOff x="1442357" y="10450284"/>
                      <a:chExt cx="197303" cy="244800"/>
                    </a:xfrm>
                  </xdr:grpSpPr>
                  <xdr:sp macro="" textlink="">
                    <xdr:nvSpPr>
                      <xdr:cNvPr id="2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5" name="Rectangle 3357"/>
                    <xdr:cNvSpPr>
                      <a:spLocks noChangeArrowheads="1"/>
                    </xdr:cNvSpPr>
                  </xdr:nvSpPr>
                  <xdr:spPr bwMode="auto">
                    <a:xfrm flipH="1">
                      <a:off x="1255642" y="10777787"/>
                      <a:ext cx="18402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Rectangle 3357"/>
                    <xdr:cNvSpPr>
                      <a:spLocks noChangeArrowheads="1"/>
                    </xdr:cNvSpPr>
                  </xdr:nvSpPr>
                  <xdr:spPr bwMode="auto">
                    <a:xfrm flipH="1">
                      <a:off x="887589" y="10777787"/>
                      <a:ext cx="16930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4" name="テキスト ボックス 5713"/>
                  <xdr:cNvSpPr txBox="1"/>
                </xdr:nvSpPr>
                <xdr:spPr>
                  <a:xfrm>
                    <a:off x="5623329" y="10585460"/>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書面</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添付</a:t>
                    </a:r>
                  </a:p>
                </xdr:txBody>
              </xdr:sp>
              <xdr:sp macro="" textlink="">
                <xdr:nvSpPr>
                  <xdr:cNvPr id="5717" name="テキスト ボックス 5716"/>
                  <xdr:cNvSpPr txBox="1"/>
                </xdr:nvSpPr>
                <xdr:spPr>
                  <a:xfrm>
                    <a:off x="5247917" y="10585459"/>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関与区分</a:t>
                    </a:r>
                  </a:p>
                </xdr:txBody>
              </xdr:sp>
            </xdr:grpSp>
            <xdr:grpSp>
              <xdr:nvGrpSpPr>
                <xdr:cNvPr id="8" name="グループ化 7"/>
                <xdr:cNvGrpSpPr/>
              </xdr:nvGrpSpPr>
              <xdr:grpSpPr>
                <a:xfrm>
                  <a:off x="2542544" y="10549164"/>
                  <a:ext cx="2226776" cy="208801"/>
                  <a:chOff x="8378194" y="12174764"/>
                  <a:chExt cx="2226776" cy="208801"/>
                </a:xfrm>
              </xdr:grpSpPr>
              <xdr:grpSp>
                <xdr:nvGrpSpPr>
                  <xdr:cNvPr id="7" name="グループ化 6"/>
                  <xdr:cNvGrpSpPr/>
                </xdr:nvGrpSpPr>
                <xdr:grpSpPr>
                  <a:xfrm>
                    <a:off x="8568694" y="12174764"/>
                    <a:ext cx="2036276" cy="208801"/>
                    <a:chOff x="8568694" y="12174764"/>
                    <a:chExt cx="2036276" cy="208801"/>
                  </a:xfrm>
                </xdr:grpSpPr>
                <xdr:sp macro="" textlink="">
                  <xdr:nvSpPr>
                    <xdr:cNvPr id="269"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 name="グループ化 845"/>
                    <xdr:cNvGrpSpPr>
                      <a:grpSpLocks/>
                    </xdr:cNvGrpSpPr>
                  </xdr:nvGrpSpPr>
                  <xdr:grpSpPr bwMode="auto">
                    <a:xfrm>
                      <a:off x="8945430" y="12174765"/>
                      <a:ext cx="333616" cy="208800"/>
                      <a:chOff x="2482887" y="3553541"/>
                      <a:chExt cx="303643" cy="186999"/>
                    </a:xfrm>
                  </xdr:grpSpPr>
                  <xdr:sp macro="" textlink="">
                    <xdr:nvSpPr>
                      <xdr:cNvPr id="29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7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 name="グループ化 853"/>
                    <xdr:cNvGrpSpPr>
                      <a:grpSpLocks/>
                    </xdr:cNvGrpSpPr>
                  </xdr:nvGrpSpPr>
                  <xdr:grpSpPr bwMode="auto">
                    <a:xfrm>
                      <a:off x="9707981" y="12174765"/>
                      <a:ext cx="333616" cy="208800"/>
                      <a:chOff x="2482887" y="3553541"/>
                      <a:chExt cx="303643" cy="186999"/>
                    </a:xfrm>
                  </xdr:grpSpPr>
                  <xdr:sp macro="" textlink="">
                    <xdr:nvSpPr>
                      <xdr:cNvPr id="28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8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9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28" name="グループ化 327"/>
                <xdr:cNvGrpSpPr/>
              </xdr:nvGrpSpPr>
              <xdr:grpSpPr>
                <a:xfrm>
                  <a:off x="4999994" y="10549164"/>
                  <a:ext cx="2226776" cy="208801"/>
                  <a:chOff x="8378194" y="12174764"/>
                  <a:chExt cx="2226776" cy="208801"/>
                </a:xfrm>
              </xdr:grpSpPr>
              <xdr:grpSp>
                <xdr:nvGrpSpPr>
                  <xdr:cNvPr id="329" name="グループ化 328"/>
                  <xdr:cNvGrpSpPr/>
                </xdr:nvGrpSpPr>
                <xdr:grpSpPr>
                  <a:xfrm>
                    <a:off x="8568694" y="12174764"/>
                    <a:ext cx="2036276" cy="208801"/>
                    <a:chOff x="8568694" y="12174764"/>
                    <a:chExt cx="2036276" cy="208801"/>
                  </a:xfrm>
                </xdr:grpSpPr>
                <xdr:sp macro="" textlink="">
                  <xdr:nvSpPr>
                    <xdr:cNvPr id="331"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 name="グループ化 845"/>
                    <xdr:cNvGrpSpPr>
                      <a:grpSpLocks/>
                    </xdr:cNvGrpSpPr>
                  </xdr:nvGrpSpPr>
                  <xdr:grpSpPr bwMode="auto">
                    <a:xfrm>
                      <a:off x="8945430" y="12174765"/>
                      <a:ext cx="333616" cy="208800"/>
                      <a:chOff x="2482887" y="3553541"/>
                      <a:chExt cx="303643" cy="186999"/>
                    </a:xfrm>
                  </xdr:grpSpPr>
                  <xdr:sp macro="" textlink="">
                    <xdr:nvSpPr>
                      <xdr:cNvPr id="34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6"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 name="グループ化 853"/>
                    <xdr:cNvGrpSpPr>
                      <a:grpSpLocks/>
                    </xdr:cNvGrpSpPr>
                  </xdr:nvGrpSpPr>
                  <xdr:grpSpPr bwMode="auto">
                    <a:xfrm>
                      <a:off x="9707981" y="12174765"/>
                      <a:ext cx="333616" cy="208800"/>
                      <a:chOff x="2482887" y="3553541"/>
                      <a:chExt cx="303643" cy="186999"/>
                    </a:xfrm>
                  </xdr:grpSpPr>
                  <xdr:sp macro="" textlink="">
                    <xdr:nvSpPr>
                      <xdr:cNvPr id="3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9"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30"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46" name="Rectangle 3357"/>
                <xdr:cNvSpPr>
                  <a:spLocks noChangeArrowheads="1"/>
                </xdr:cNvSpPr>
              </xdr:nvSpPr>
              <xdr:spPr bwMode="auto">
                <a:xfrm flipH="1">
                  <a:off x="2527320" y="10530137"/>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3357"/>
                <xdr:cNvSpPr>
                  <a:spLocks noChangeArrowheads="1"/>
                </xdr:cNvSpPr>
              </xdr:nvSpPr>
              <xdr:spPr bwMode="auto">
                <a:xfrm flipH="1">
                  <a:off x="4978399" y="10530137"/>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clientData/>
  </xdr:twoCellAnchor>
  <xdr:twoCellAnchor>
    <xdr:from>
      <xdr:col>43</xdr:col>
      <xdr:colOff>23680</xdr:colOff>
      <xdr:row>93</xdr:row>
      <xdr:rowOff>27214</xdr:rowOff>
    </xdr:from>
    <xdr:to>
      <xdr:col>67</xdr:col>
      <xdr:colOff>152870</xdr:colOff>
      <xdr:row>93</xdr:row>
      <xdr:rowOff>249116</xdr:rowOff>
    </xdr:to>
    <xdr:grpSp>
      <xdr:nvGrpSpPr>
        <xdr:cNvPr id="589" name="グループ化 588"/>
        <xdr:cNvGrpSpPr/>
      </xdr:nvGrpSpPr>
      <xdr:grpSpPr>
        <a:xfrm>
          <a:off x="4712911" y="12849329"/>
          <a:ext cx="2407863" cy="221902"/>
          <a:chOff x="8196130" y="12428764"/>
          <a:chExt cx="2408840" cy="208801"/>
        </a:xfrm>
      </xdr:grpSpPr>
      <xdr:grpSp>
        <xdr:nvGrpSpPr>
          <xdr:cNvPr id="590" name="グループ化 845"/>
          <xdr:cNvGrpSpPr>
            <a:grpSpLocks/>
          </xdr:cNvGrpSpPr>
        </xdr:nvGrpSpPr>
        <xdr:grpSpPr bwMode="auto">
          <a:xfrm>
            <a:off x="8196130" y="12428765"/>
            <a:ext cx="333616" cy="208800"/>
            <a:chOff x="2482887" y="3553541"/>
            <a:chExt cx="303643" cy="186999"/>
          </a:xfrm>
        </xdr:grpSpPr>
        <xdr:sp macro="" textlink="">
          <xdr:nvSpPr>
            <xdr:cNvPr id="60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1" name="グループ化 590"/>
          <xdr:cNvGrpSpPr/>
        </xdr:nvGrpSpPr>
        <xdr:grpSpPr>
          <a:xfrm>
            <a:off x="8568694" y="12428764"/>
            <a:ext cx="2036276" cy="208801"/>
            <a:chOff x="8568694" y="12174764"/>
            <a:chExt cx="2036276" cy="208801"/>
          </a:xfrm>
        </xdr:grpSpPr>
        <xdr:sp macro="" textlink="">
          <xdr:nvSpPr>
            <xdr:cNvPr id="59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6" name="グループ化 845"/>
            <xdr:cNvGrpSpPr>
              <a:grpSpLocks/>
            </xdr:cNvGrpSpPr>
          </xdr:nvGrpSpPr>
          <xdr:grpSpPr bwMode="auto">
            <a:xfrm>
              <a:off x="8945430" y="12174765"/>
              <a:ext cx="333616" cy="208800"/>
              <a:chOff x="2482887" y="3553541"/>
              <a:chExt cx="303643" cy="186999"/>
            </a:xfrm>
          </xdr:grpSpPr>
          <xdr:sp macro="" textlink="">
            <xdr:nvSpPr>
              <xdr:cNvPr id="60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7"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 name="グループ化 853"/>
            <xdr:cNvGrpSpPr>
              <a:grpSpLocks/>
            </xdr:cNvGrpSpPr>
          </xdr:nvGrpSpPr>
          <xdr:grpSpPr bwMode="auto">
            <a:xfrm>
              <a:off x="9707981" y="12174765"/>
              <a:ext cx="333616" cy="208800"/>
              <a:chOff x="2482887" y="3553541"/>
              <a:chExt cx="303643" cy="186999"/>
            </a:xfrm>
          </xdr:grpSpPr>
          <xdr:sp macro="" textlink="">
            <xdr:nvSpPr>
              <xdr:cNvPr id="601"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00"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41540</xdr:colOff>
      <xdr:row>13</xdr:row>
      <xdr:rowOff>33167</xdr:rowOff>
    </xdr:from>
    <xdr:to>
      <xdr:col>68</xdr:col>
      <xdr:colOff>9995</xdr:colOff>
      <xdr:row>13</xdr:row>
      <xdr:rowOff>241968</xdr:rowOff>
    </xdr:to>
    <xdr:grpSp>
      <xdr:nvGrpSpPr>
        <xdr:cNvPr id="610" name="グループ化 609"/>
        <xdr:cNvGrpSpPr/>
      </xdr:nvGrpSpPr>
      <xdr:grpSpPr>
        <a:xfrm>
          <a:off x="4730771" y="1652417"/>
          <a:ext cx="2408320" cy="208801"/>
          <a:chOff x="8196130" y="12428764"/>
          <a:chExt cx="2408840" cy="208801"/>
        </a:xfrm>
      </xdr:grpSpPr>
      <xdr:grpSp>
        <xdr:nvGrpSpPr>
          <xdr:cNvPr id="611" name="グループ化 845"/>
          <xdr:cNvGrpSpPr>
            <a:grpSpLocks/>
          </xdr:cNvGrpSpPr>
        </xdr:nvGrpSpPr>
        <xdr:grpSpPr bwMode="auto">
          <a:xfrm>
            <a:off x="8196130" y="12428765"/>
            <a:ext cx="333616" cy="208800"/>
            <a:chOff x="2482887" y="3553541"/>
            <a:chExt cx="303643" cy="186999"/>
          </a:xfrm>
        </xdr:grpSpPr>
        <xdr:sp macro="" textlink="">
          <xdr:nvSpPr>
            <xdr:cNvPr id="62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2" name="グループ化 611"/>
          <xdr:cNvGrpSpPr/>
        </xdr:nvGrpSpPr>
        <xdr:grpSpPr>
          <a:xfrm>
            <a:off x="8568694" y="12428764"/>
            <a:ext cx="2036276" cy="208801"/>
            <a:chOff x="8568694" y="12174764"/>
            <a:chExt cx="2036276" cy="208801"/>
          </a:xfrm>
        </xdr:grpSpPr>
        <xdr:sp macro="" textlink="">
          <xdr:nvSpPr>
            <xdr:cNvPr id="61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7" name="グループ化 845"/>
            <xdr:cNvGrpSpPr>
              <a:grpSpLocks/>
            </xdr:cNvGrpSpPr>
          </xdr:nvGrpSpPr>
          <xdr:grpSpPr bwMode="auto">
            <a:xfrm>
              <a:off x="8945430" y="12174765"/>
              <a:ext cx="333616" cy="208800"/>
              <a:chOff x="2482887" y="3553541"/>
              <a:chExt cx="303643" cy="186999"/>
            </a:xfrm>
          </xdr:grpSpPr>
          <xdr:sp macro="" textlink="">
            <xdr:nvSpPr>
              <xdr:cNvPr id="6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0" name="グループ化 853"/>
            <xdr:cNvGrpSpPr>
              <a:grpSpLocks/>
            </xdr:cNvGrpSpPr>
          </xdr:nvGrpSpPr>
          <xdr:grpSpPr bwMode="auto">
            <a:xfrm>
              <a:off x="9707981" y="12174765"/>
              <a:ext cx="333616" cy="208800"/>
              <a:chOff x="2482887" y="3553541"/>
              <a:chExt cx="303643" cy="186999"/>
            </a:xfrm>
          </xdr:grpSpPr>
          <xdr:sp macro="" textlink="">
            <xdr:nvSpPr>
              <xdr:cNvPr id="6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100</xdr:row>
      <xdr:rowOff>27214</xdr:rowOff>
    </xdr:from>
    <xdr:to>
      <xdr:col>66</xdr:col>
      <xdr:colOff>77762</xdr:colOff>
      <xdr:row>100</xdr:row>
      <xdr:rowOff>228814</xdr:rowOff>
    </xdr:to>
    <xdr:grpSp>
      <xdr:nvGrpSpPr>
        <xdr:cNvPr id="631" name="グループ化 630"/>
        <xdr:cNvGrpSpPr>
          <a:grpSpLocks noChangeAspect="1"/>
        </xdr:cNvGrpSpPr>
      </xdr:nvGrpSpPr>
      <xdr:grpSpPr>
        <a:xfrm>
          <a:off x="5471642" y="14615118"/>
          <a:ext cx="1486101" cy="201600"/>
          <a:chOff x="5544336" y="2651613"/>
          <a:chExt cx="1476574" cy="191520"/>
        </a:xfrm>
      </xdr:grpSpPr>
      <xdr:sp macro="" textlink="">
        <xdr:nvSpPr>
          <xdr:cNvPr id="63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100</xdr:row>
      <xdr:rowOff>27214</xdr:rowOff>
    </xdr:from>
    <xdr:to>
      <xdr:col>40</xdr:col>
      <xdr:colOff>77762</xdr:colOff>
      <xdr:row>100</xdr:row>
      <xdr:rowOff>228814</xdr:rowOff>
    </xdr:to>
    <xdr:grpSp>
      <xdr:nvGrpSpPr>
        <xdr:cNvPr id="640" name="グループ化 639"/>
        <xdr:cNvGrpSpPr>
          <a:grpSpLocks noChangeAspect="1"/>
        </xdr:cNvGrpSpPr>
      </xdr:nvGrpSpPr>
      <xdr:grpSpPr>
        <a:xfrm>
          <a:off x="2951180" y="14615118"/>
          <a:ext cx="1486101" cy="201600"/>
          <a:chOff x="5544336" y="2651613"/>
          <a:chExt cx="1476574" cy="191520"/>
        </a:xfrm>
      </xdr:grpSpPr>
      <xdr:sp macro="" textlink="">
        <xdr:nvSpPr>
          <xdr:cNvPr id="64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xdr:col>
      <xdr:colOff>123581</xdr:colOff>
      <xdr:row>231</xdr:row>
      <xdr:rowOff>7712</xdr:rowOff>
    </xdr:from>
    <xdr:to>
      <xdr:col>68</xdr:col>
      <xdr:colOff>66682</xdr:colOff>
      <xdr:row>234</xdr:row>
      <xdr:rowOff>212481</xdr:rowOff>
    </xdr:to>
    <xdr:grpSp>
      <xdr:nvGrpSpPr>
        <xdr:cNvPr id="649" name="グループ化 648"/>
        <xdr:cNvGrpSpPr/>
      </xdr:nvGrpSpPr>
      <xdr:grpSpPr>
        <a:xfrm>
          <a:off x="482600" y="32465981"/>
          <a:ext cx="6713178" cy="724981"/>
          <a:chOff x="501650" y="21831300"/>
          <a:chExt cx="6744440" cy="684822"/>
        </a:xfrm>
      </xdr:grpSpPr>
      <xdr:sp macro="" textlink="">
        <xdr:nvSpPr>
          <xdr:cNvPr id="650" name="テキスト ボックス 649"/>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651" name="テキスト ボックス 650"/>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652" name="テキスト ボックス 651"/>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653" name="テキスト ボックス 652"/>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654" name="テキスト ボックス 653"/>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655" name="テキスト ボックス 654"/>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656" name="テキスト ボックス 655"/>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657" name="テキスト ボックス 656"/>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658" name="グループ化 657"/>
          <xdr:cNvGrpSpPr/>
        </xdr:nvGrpSpPr>
        <xdr:grpSpPr>
          <a:xfrm>
            <a:off x="573815" y="21913500"/>
            <a:ext cx="6672275" cy="537915"/>
            <a:chOff x="535715" y="21957950"/>
            <a:chExt cx="6672275" cy="537915"/>
          </a:xfrm>
        </xdr:grpSpPr>
        <xdr:sp macro="" textlink="">
          <xdr:nvSpPr>
            <xdr:cNvPr id="660"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2" name="グループ化 661"/>
            <xdr:cNvGrpSpPr/>
          </xdr:nvGrpSpPr>
          <xdr:grpSpPr>
            <a:xfrm>
              <a:off x="535715" y="21957950"/>
              <a:ext cx="6672275" cy="537915"/>
              <a:chOff x="535715" y="21957950"/>
              <a:chExt cx="6672275" cy="537915"/>
            </a:xfrm>
          </xdr:grpSpPr>
          <xdr:sp macro="" textlink="">
            <xdr:nvSpPr>
              <xdr:cNvPr id="663"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4" name="グループ化 663"/>
              <xdr:cNvGrpSpPr/>
            </xdr:nvGrpSpPr>
            <xdr:grpSpPr>
              <a:xfrm>
                <a:off x="833202" y="22199249"/>
                <a:ext cx="1174499" cy="244800"/>
                <a:chOff x="2877905" y="10456636"/>
                <a:chExt cx="1149808" cy="244931"/>
              </a:xfrm>
            </xdr:grpSpPr>
            <xdr:grpSp>
              <xdr:nvGrpSpPr>
                <xdr:cNvPr id="767" name="グループ化 766"/>
                <xdr:cNvGrpSpPr/>
              </xdr:nvGrpSpPr>
              <xdr:grpSpPr>
                <a:xfrm>
                  <a:off x="2905127" y="10470696"/>
                  <a:ext cx="1097252" cy="204108"/>
                  <a:chOff x="3095626" y="10722428"/>
                  <a:chExt cx="1221211" cy="204108"/>
                </a:xfrm>
              </xdr:grpSpPr>
              <xdr:sp macro="" textlink="">
                <xdr:nvSpPr>
                  <xdr:cNvPr id="769"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1"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2"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8"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5"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6" name="グループ化 665"/>
              <xdr:cNvGrpSpPr/>
            </xdr:nvGrpSpPr>
            <xdr:grpSpPr>
              <a:xfrm>
                <a:off x="1424209" y="21957971"/>
                <a:ext cx="381516" cy="244800"/>
                <a:chOff x="2217960" y="10450286"/>
                <a:chExt cx="381003" cy="227973"/>
              </a:xfrm>
            </xdr:grpSpPr>
            <xdr:grpSp>
              <xdr:nvGrpSpPr>
                <xdr:cNvPr id="763" name="グループ化 762"/>
                <xdr:cNvGrpSpPr/>
              </xdr:nvGrpSpPr>
              <xdr:grpSpPr>
                <a:xfrm>
                  <a:off x="2237300" y="10470313"/>
                  <a:ext cx="335226" cy="193690"/>
                  <a:chOff x="5196849" y="10728849"/>
                  <a:chExt cx="356037" cy="193690"/>
                </a:xfrm>
              </xdr:grpSpPr>
              <xdr:sp macro="" textlink="">
                <xdr:nvSpPr>
                  <xdr:cNvPr id="76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67" name="グループ化 666"/>
              <xdr:cNvGrpSpPr/>
            </xdr:nvGrpSpPr>
            <xdr:grpSpPr>
              <a:xfrm>
                <a:off x="2095521" y="21957952"/>
                <a:ext cx="197569" cy="244800"/>
                <a:chOff x="1442357" y="10450284"/>
                <a:chExt cx="197303" cy="244800"/>
              </a:xfrm>
            </xdr:grpSpPr>
            <xdr:sp macro="" textlink="">
              <xdr:nvSpPr>
                <xdr:cNvPr id="7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8"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1" name="グループ化 670"/>
              <xdr:cNvGrpSpPr/>
            </xdr:nvGrpSpPr>
            <xdr:grpSpPr>
              <a:xfrm>
                <a:off x="831871" y="21957952"/>
                <a:ext cx="197569" cy="244800"/>
                <a:chOff x="1442357" y="10450284"/>
                <a:chExt cx="197303" cy="244800"/>
              </a:xfrm>
            </xdr:grpSpPr>
            <xdr:sp macro="" textlink="">
              <xdr:nvSpPr>
                <xdr:cNvPr id="75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2"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 name="グループ化 672"/>
              <xdr:cNvGrpSpPr/>
            </xdr:nvGrpSpPr>
            <xdr:grpSpPr>
              <a:xfrm>
                <a:off x="1225571" y="21957952"/>
                <a:ext cx="197569" cy="244800"/>
                <a:chOff x="1442357" y="10450284"/>
                <a:chExt cx="197303" cy="244800"/>
              </a:xfrm>
            </xdr:grpSpPr>
            <xdr:sp macro="" textlink="">
              <xdr:nvSpPr>
                <xdr:cNvPr id="7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4"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 name="グループ化 674"/>
              <xdr:cNvGrpSpPr/>
            </xdr:nvGrpSpPr>
            <xdr:grpSpPr>
              <a:xfrm>
                <a:off x="2292371" y="22199252"/>
                <a:ext cx="197569" cy="244800"/>
                <a:chOff x="1442357" y="10450284"/>
                <a:chExt cx="197303" cy="244800"/>
              </a:xfrm>
            </xdr:grpSpPr>
            <xdr:sp macro="" textlink="">
              <xdr:nvSpPr>
                <xdr:cNvPr id="75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6"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 name="グループ化 676"/>
              <xdr:cNvGrpSpPr/>
            </xdr:nvGrpSpPr>
            <xdr:grpSpPr>
              <a:xfrm>
                <a:off x="2491009" y="22199271"/>
                <a:ext cx="381516" cy="244800"/>
                <a:chOff x="2217960" y="10450286"/>
                <a:chExt cx="381003" cy="227973"/>
              </a:xfrm>
            </xdr:grpSpPr>
            <xdr:grpSp>
              <xdr:nvGrpSpPr>
                <xdr:cNvPr id="751" name="グループ化 750"/>
                <xdr:cNvGrpSpPr/>
              </xdr:nvGrpSpPr>
              <xdr:grpSpPr>
                <a:xfrm>
                  <a:off x="2237300" y="10470313"/>
                  <a:ext cx="335226" cy="193690"/>
                  <a:chOff x="5196849" y="10728849"/>
                  <a:chExt cx="356037" cy="193690"/>
                </a:xfrm>
              </xdr:grpSpPr>
              <xdr:sp macro="" textlink="">
                <xdr:nvSpPr>
                  <xdr:cNvPr id="7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8" name="グループ化 677"/>
              <xdr:cNvGrpSpPr/>
            </xdr:nvGrpSpPr>
            <xdr:grpSpPr>
              <a:xfrm>
                <a:off x="2872009" y="22199271"/>
                <a:ext cx="381516" cy="244800"/>
                <a:chOff x="2217960" y="10450286"/>
                <a:chExt cx="381003" cy="227973"/>
              </a:xfrm>
            </xdr:grpSpPr>
            <xdr:grpSp>
              <xdr:nvGrpSpPr>
                <xdr:cNvPr id="747" name="グループ化 746"/>
                <xdr:cNvGrpSpPr/>
              </xdr:nvGrpSpPr>
              <xdr:grpSpPr>
                <a:xfrm>
                  <a:off x="2237300" y="10470313"/>
                  <a:ext cx="335226" cy="193690"/>
                  <a:chOff x="5196849" y="10728849"/>
                  <a:chExt cx="356037" cy="193690"/>
                </a:xfrm>
              </xdr:grpSpPr>
              <xdr:sp macro="" textlink="">
                <xdr:nvSpPr>
                  <xdr:cNvPr id="7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9" name="グループ化 678"/>
              <xdr:cNvGrpSpPr/>
            </xdr:nvGrpSpPr>
            <xdr:grpSpPr>
              <a:xfrm>
                <a:off x="3253009" y="22199271"/>
                <a:ext cx="381516" cy="244800"/>
                <a:chOff x="2217960" y="10450286"/>
                <a:chExt cx="381003" cy="227973"/>
              </a:xfrm>
            </xdr:grpSpPr>
            <xdr:grpSp>
              <xdr:nvGrpSpPr>
                <xdr:cNvPr id="743" name="グループ化 742"/>
                <xdr:cNvGrpSpPr/>
              </xdr:nvGrpSpPr>
              <xdr:grpSpPr>
                <a:xfrm>
                  <a:off x="2237300" y="10470313"/>
                  <a:ext cx="335226" cy="193690"/>
                  <a:chOff x="5196849" y="10728849"/>
                  <a:chExt cx="356037" cy="193690"/>
                </a:xfrm>
              </xdr:grpSpPr>
              <xdr:sp macro="" textlink="">
                <xdr:nvSpPr>
                  <xdr:cNvPr id="7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0" name="グループ化 679"/>
              <xdr:cNvGrpSpPr/>
            </xdr:nvGrpSpPr>
            <xdr:grpSpPr>
              <a:xfrm>
                <a:off x="3554654" y="22161500"/>
                <a:ext cx="865686" cy="334365"/>
                <a:chOff x="8037754" y="10600335"/>
                <a:chExt cx="865686" cy="334365"/>
              </a:xfrm>
            </xdr:grpSpPr>
            <xdr:sp macro="" textlink="">
              <xdr:nvSpPr>
                <xdr:cNvPr id="732" name="テキスト ボックス 731"/>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733" name="テキスト ボックス 732"/>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734" name="グループ化 733"/>
                <xdr:cNvGrpSpPr/>
              </xdr:nvGrpSpPr>
              <xdr:grpSpPr>
                <a:xfrm>
                  <a:off x="8115321" y="10638087"/>
                  <a:ext cx="788119" cy="244800"/>
                  <a:chOff x="3670321" y="10777787"/>
                  <a:chExt cx="788119" cy="244800"/>
                </a:xfrm>
              </xdr:grpSpPr>
              <xdr:sp macro="" textlink="">
                <xdr:nvSpPr>
                  <xdr:cNvPr id="735"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6" name="グループ化 735"/>
                  <xdr:cNvGrpSpPr/>
                </xdr:nvGrpSpPr>
                <xdr:grpSpPr>
                  <a:xfrm>
                    <a:off x="3867171" y="10777787"/>
                    <a:ext cx="197569" cy="244800"/>
                    <a:chOff x="1442357" y="10450284"/>
                    <a:chExt cx="197303" cy="244800"/>
                  </a:xfrm>
                </xdr:grpSpPr>
                <xdr:sp macro="" textlink="">
                  <xdr:nvSpPr>
                    <xdr:cNvPr id="74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37"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8" name="グループ化 737"/>
                  <xdr:cNvGrpSpPr/>
                </xdr:nvGrpSpPr>
                <xdr:grpSpPr>
                  <a:xfrm>
                    <a:off x="4260871" y="10777787"/>
                    <a:ext cx="197569" cy="244800"/>
                    <a:chOff x="1442357" y="10450284"/>
                    <a:chExt cx="197303" cy="244800"/>
                  </a:xfrm>
                </xdr:grpSpPr>
                <xdr:sp macro="" textlink="">
                  <xdr:nvSpPr>
                    <xdr:cNvPr id="739"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681" name="グループ化 680"/>
              <xdr:cNvGrpSpPr/>
            </xdr:nvGrpSpPr>
            <xdr:grpSpPr>
              <a:xfrm>
                <a:off x="2504444" y="21976979"/>
                <a:ext cx="2226776" cy="208801"/>
                <a:chOff x="8378194" y="12174764"/>
                <a:chExt cx="2226776" cy="208801"/>
              </a:xfrm>
            </xdr:grpSpPr>
            <xdr:grpSp>
              <xdr:nvGrpSpPr>
                <xdr:cNvPr id="715" name="グループ化 714"/>
                <xdr:cNvGrpSpPr/>
              </xdr:nvGrpSpPr>
              <xdr:grpSpPr>
                <a:xfrm>
                  <a:off x="8568694" y="12174764"/>
                  <a:ext cx="2036276" cy="208801"/>
                  <a:chOff x="8568694" y="12174764"/>
                  <a:chExt cx="2036276" cy="208801"/>
                </a:xfrm>
              </xdr:grpSpPr>
              <xdr:sp macro="" textlink="">
                <xdr:nvSpPr>
                  <xdr:cNvPr id="717"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8"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9"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0"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1" name="グループ化 845"/>
                  <xdr:cNvGrpSpPr>
                    <a:grpSpLocks/>
                  </xdr:cNvGrpSpPr>
                </xdr:nvGrpSpPr>
                <xdr:grpSpPr bwMode="auto">
                  <a:xfrm>
                    <a:off x="8945430" y="12174765"/>
                    <a:ext cx="333616" cy="208800"/>
                    <a:chOff x="2482887" y="3553541"/>
                    <a:chExt cx="303643" cy="186999"/>
                  </a:xfrm>
                </xdr:grpSpPr>
                <xdr:sp macro="" textlink="">
                  <xdr:nvSpPr>
                    <xdr:cNvPr id="72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2"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3"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4" name="グループ化 853"/>
                  <xdr:cNvGrpSpPr>
                    <a:grpSpLocks/>
                  </xdr:cNvGrpSpPr>
                </xdr:nvGrpSpPr>
                <xdr:grpSpPr bwMode="auto">
                  <a:xfrm>
                    <a:off x="9707981" y="12174765"/>
                    <a:ext cx="333616" cy="208800"/>
                    <a:chOff x="2482887" y="3553541"/>
                    <a:chExt cx="303643" cy="186999"/>
                  </a:xfrm>
                </xdr:grpSpPr>
                <xdr:sp macro="" textlink="">
                  <xdr:nvSpPr>
                    <xdr:cNvPr id="72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5"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16"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2" name="グループ化 681"/>
              <xdr:cNvGrpSpPr/>
            </xdr:nvGrpSpPr>
            <xdr:grpSpPr>
              <a:xfrm>
                <a:off x="4961894" y="21976979"/>
                <a:ext cx="2226776" cy="208801"/>
                <a:chOff x="8378194" y="12174764"/>
                <a:chExt cx="2226776" cy="208801"/>
              </a:xfrm>
            </xdr:grpSpPr>
            <xdr:grpSp>
              <xdr:nvGrpSpPr>
                <xdr:cNvPr id="698" name="グループ化 697"/>
                <xdr:cNvGrpSpPr/>
              </xdr:nvGrpSpPr>
              <xdr:grpSpPr>
                <a:xfrm>
                  <a:off x="8568694" y="12174764"/>
                  <a:ext cx="2036276" cy="208801"/>
                  <a:chOff x="8568694" y="12174764"/>
                  <a:chExt cx="2036276" cy="208801"/>
                </a:xfrm>
              </xdr:grpSpPr>
              <xdr:sp macro="" textlink="">
                <xdr:nvSpPr>
                  <xdr:cNvPr id="700"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1"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2"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3"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4" name="グループ化 845"/>
                  <xdr:cNvGrpSpPr>
                    <a:grpSpLocks/>
                  </xdr:cNvGrpSpPr>
                </xdr:nvGrpSpPr>
                <xdr:grpSpPr bwMode="auto">
                  <a:xfrm>
                    <a:off x="8945430" y="12174765"/>
                    <a:ext cx="333616" cy="208800"/>
                    <a:chOff x="2482887" y="3553541"/>
                    <a:chExt cx="303643" cy="186999"/>
                  </a:xfrm>
                </xdr:grpSpPr>
                <xdr:sp macro="" textlink="">
                  <xdr:nvSpPr>
                    <xdr:cNvPr id="71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5"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6"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7" name="グループ化 853"/>
                  <xdr:cNvGrpSpPr>
                    <a:grpSpLocks/>
                  </xdr:cNvGrpSpPr>
                </xdr:nvGrpSpPr>
                <xdr:grpSpPr bwMode="auto">
                  <a:xfrm>
                    <a:off x="9707981" y="12174765"/>
                    <a:ext cx="333616" cy="208800"/>
                    <a:chOff x="2482887" y="3553541"/>
                    <a:chExt cx="303643" cy="186999"/>
                  </a:xfrm>
                </xdr:grpSpPr>
                <xdr:sp macro="" textlink="">
                  <xdr:nvSpPr>
                    <xdr:cNvPr id="70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8"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9"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3" name="グループ化 682"/>
              <xdr:cNvGrpSpPr/>
            </xdr:nvGrpSpPr>
            <xdr:grpSpPr>
              <a:xfrm>
                <a:off x="6342304" y="22161500"/>
                <a:ext cx="865686" cy="334365"/>
                <a:chOff x="8037754" y="10600335"/>
                <a:chExt cx="865686" cy="334365"/>
              </a:xfrm>
            </xdr:grpSpPr>
            <xdr:sp macro="" textlink="">
              <xdr:nvSpPr>
                <xdr:cNvPr id="687" name="テキスト ボックス 68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688" name="テキスト ボックス 68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689" name="グループ化 688"/>
                <xdr:cNvGrpSpPr/>
              </xdr:nvGrpSpPr>
              <xdr:grpSpPr>
                <a:xfrm>
                  <a:off x="8115321" y="10638087"/>
                  <a:ext cx="788119" cy="244800"/>
                  <a:chOff x="3670321" y="10777787"/>
                  <a:chExt cx="788119" cy="244800"/>
                </a:xfrm>
              </xdr:grpSpPr>
              <xdr:sp macro="" textlink="">
                <xdr:nvSpPr>
                  <xdr:cNvPr id="690"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1" name="グループ化 690"/>
                  <xdr:cNvGrpSpPr/>
                </xdr:nvGrpSpPr>
                <xdr:grpSpPr>
                  <a:xfrm>
                    <a:off x="3867171" y="10777787"/>
                    <a:ext cx="197569" cy="244800"/>
                    <a:chOff x="1442357" y="10450284"/>
                    <a:chExt cx="197303" cy="244800"/>
                  </a:xfrm>
                </xdr:grpSpPr>
                <xdr:sp macro="" textlink="">
                  <xdr:nvSpPr>
                    <xdr:cNvPr id="69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2"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3" name="グループ化 692"/>
                  <xdr:cNvGrpSpPr/>
                </xdr:nvGrpSpPr>
                <xdr:grpSpPr>
                  <a:xfrm>
                    <a:off x="4260871" y="10777787"/>
                    <a:ext cx="197569" cy="244800"/>
                    <a:chOff x="1442357" y="10450284"/>
                    <a:chExt cx="197303" cy="244800"/>
                  </a:xfrm>
                </xdr:grpSpPr>
                <xdr:sp macro="" textlink="">
                  <xdr:nvSpPr>
                    <xdr:cNvPr id="694"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684"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5"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6"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659" name="テキスト ボックス 658"/>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grpSp>
    <xdr:clientData/>
  </xdr:twoCellAnchor>
  <xdr:twoCellAnchor>
    <xdr:from>
      <xdr:col>4</xdr:col>
      <xdr:colOff>123581</xdr:colOff>
      <xdr:row>308</xdr:row>
      <xdr:rowOff>117616</xdr:rowOff>
    </xdr:from>
    <xdr:to>
      <xdr:col>68</xdr:col>
      <xdr:colOff>66682</xdr:colOff>
      <xdr:row>312</xdr:row>
      <xdr:rowOff>190499</xdr:rowOff>
    </xdr:to>
    <xdr:grpSp>
      <xdr:nvGrpSpPr>
        <xdr:cNvPr id="775" name="グループ化 774"/>
        <xdr:cNvGrpSpPr/>
      </xdr:nvGrpSpPr>
      <xdr:grpSpPr>
        <a:xfrm>
          <a:off x="482600" y="43507654"/>
          <a:ext cx="6713178" cy="724980"/>
          <a:chOff x="501650" y="21831300"/>
          <a:chExt cx="6744440" cy="684822"/>
        </a:xfrm>
      </xdr:grpSpPr>
      <xdr:sp macro="" textlink="">
        <xdr:nvSpPr>
          <xdr:cNvPr id="785" name="テキスト ボックス 784"/>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sp macro="" textlink="">
        <xdr:nvSpPr>
          <xdr:cNvPr id="776" name="テキスト ボックス 775"/>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777" name="テキスト ボックス 776"/>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778" name="テキスト ボックス 777"/>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779" name="テキスト ボックス 778"/>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780" name="テキスト ボックス 779"/>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781" name="テキスト ボックス 780"/>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782" name="テキスト ボックス 781"/>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783" name="テキスト ボックス 782"/>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784" name="グループ化 783"/>
          <xdr:cNvGrpSpPr/>
        </xdr:nvGrpSpPr>
        <xdr:grpSpPr>
          <a:xfrm>
            <a:off x="573815" y="21913500"/>
            <a:ext cx="6672275" cy="537915"/>
            <a:chOff x="535715" y="21957950"/>
            <a:chExt cx="6672275" cy="537915"/>
          </a:xfrm>
        </xdr:grpSpPr>
        <xdr:sp macro="" textlink="">
          <xdr:nvSpPr>
            <xdr:cNvPr id="786"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 name="グループ化 787"/>
            <xdr:cNvGrpSpPr/>
          </xdr:nvGrpSpPr>
          <xdr:grpSpPr>
            <a:xfrm>
              <a:off x="535715" y="21957950"/>
              <a:ext cx="6672275" cy="537915"/>
              <a:chOff x="535715" y="21957950"/>
              <a:chExt cx="6672275" cy="537915"/>
            </a:xfrm>
          </xdr:grpSpPr>
          <xdr:sp macro="" textlink="">
            <xdr:nvSpPr>
              <xdr:cNvPr id="789"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0" name="グループ化 789"/>
              <xdr:cNvGrpSpPr/>
            </xdr:nvGrpSpPr>
            <xdr:grpSpPr>
              <a:xfrm>
                <a:off x="833202" y="22199249"/>
                <a:ext cx="1174499" cy="244800"/>
                <a:chOff x="2877905" y="10456636"/>
                <a:chExt cx="1149808" cy="244931"/>
              </a:xfrm>
            </xdr:grpSpPr>
            <xdr:grpSp>
              <xdr:nvGrpSpPr>
                <xdr:cNvPr id="893" name="グループ化 892"/>
                <xdr:cNvGrpSpPr/>
              </xdr:nvGrpSpPr>
              <xdr:grpSpPr>
                <a:xfrm>
                  <a:off x="2905127" y="10470696"/>
                  <a:ext cx="1097252" cy="204108"/>
                  <a:chOff x="3095626" y="10722428"/>
                  <a:chExt cx="1221211" cy="204108"/>
                </a:xfrm>
              </xdr:grpSpPr>
              <xdr:sp macro="" textlink="">
                <xdr:nvSpPr>
                  <xdr:cNvPr id="89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4"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1"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2" name="グループ化 791"/>
              <xdr:cNvGrpSpPr/>
            </xdr:nvGrpSpPr>
            <xdr:grpSpPr>
              <a:xfrm>
                <a:off x="1424209" y="21957971"/>
                <a:ext cx="381516" cy="244800"/>
                <a:chOff x="2217960" y="10450286"/>
                <a:chExt cx="381003" cy="227973"/>
              </a:xfrm>
            </xdr:grpSpPr>
            <xdr:grpSp>
              <xdr:nvGrpSpPr>
                <xdr:cNvPr id="889" name="グループ化 888"/>
                <xdr:cNvGrpSpPr/>
              </xdr:nvGrpSpPr>
              <xdr:grpSpPr>
                <a:xfrm>
                  <a:off x="2237300" y="10470313"/>
                  <a:ext cx="335226" cy="193690"/>
                  <a:chOff x="5196849" y="10728849"/>
                  <a:chExt cx="356037" cy="193690"/>
                </a:xfrm>
              </xdr:grpSpPr>
              <xdr:sp macro="" textlink="">
                <xdr:nvSpPr>
                  <xdr:cNvPr id="89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793" name="グループ化 792"/>
              <xdr:cNvGrpSpPr/>
            </xdr:nvGrpSpPr>
            <xdr:grpSpPr>
              <a:xfrm>
                <a:off x="2095521" y="21957952"/>
                <a:ext cx="197569" cy="244800"/>
                <a:chOff x="1442357" y="10450284"/>
                <a:chExt cx="197303" cy="244800"/>
              </a:xfrm>
            </xdr:grpSpPr>
            <xdr:sp macro="" textlink="">
              <xdr:nvSpPr>
                <xdr:cNvPr id="88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4"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796"/>
              <xdr:cNvGrpSpPr/>
            </xdr:nvGrpSpPr>
            <xdr:grpSpPr>
              <a:xfrm>
                <a:off x="831871" y="21957952"/>
                <a:ext cx="197569" cy="244800"/>
                <a:chOff x="1442357" y="10450284"/>
                <a:chExt cx="197303" cy="244800"/>
              </a:xfrm>
            </xdr:grpSpPr>
            <xdr:sp macro="" textlink="">
              <xdr:nvSpPr>
                <xdr:cNvPr id="88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8"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 name="グループ化 798"/>
              <xdr:cNvGrpSpPr/>
            </xdr:nvGrpSpPr>
            <xdr:grpSpPr>
              <a:xfrm>
                <a:off x="1225571" y="21957952"/>
                <a:ext cx="197569" cy="244800"/>
                <a:chOff x="1442357" y="10450284"/>
                <a:chExt cx="197303" cy="244800"/>
              </a:xfrm>
            </xdr:grpSpPr>
            <xdr:sp macro="" textlink="">
              <xdr:nvSpPr>
                <xdr:cNvPr id="88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0"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 name="グループ化 800"/>
              <xdr:cNvGrpSpPr/>
            </xdr:nvGrpSpPr>
            <xdr:grpSpPr>
              <a:xfrm>
                <a:off x="2292371" y="22199252"/>
                <a:ext cx="197569" cy="244800"/>
                <a:chOff x="1442357" y="10450284"/>
                <a:chExt cx="197303" cy="244800"/>
              </a:xfrm>
            </xdr:grpSpPr>
            <xdr:sp macro="" textlink="">
              <xdr:nvSpPr>
                <xdr:cNvPr id="88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2"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 name="グループ化 802"/>
              <xdr:cNvGrpSpPr/>
            </xdr:nvGrpSpPr>
            <xdr:grpSpPr>
              <a:xfrm>
                <a:off x="2491009" y="22199271"/>
                <a:ext cx="381516" cy="244800"/>
                <a:chOff x="2217960" y="10450286"/>
                <a:chExt cx="381003" cy="227973"/>
              </a:xfrm>
            </xdr:grpSpPr>
            <xdr:grpSp>
              <xdr:nvGrpSpPr>
                <xdr:cNvPr id="877" name="グループ化 876"/>
                <xdr:cNvGrpSpPr/>
              </xdr:nvGrpSpPr>
              <xdr:grpSpPr>
                <a:xfrm>
                  <a:off x="2237300" y="10470313"/>
                  <a:ext cx="335226" cy="193690"/>
                  <a:chOff x="5196849" y="10728849"/>
                  <a:chExt cx="356037" cy="193690"/>
                </a:xfrm>
              </xdr:grpSpPr>
              <xdr:sp macro="" textlink="">
                <xdr:nvSpPr>
                  <xdr:cNvPr id="87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4" name="グループ化 803"/>
              <xdr:cNvGrpSpPr/>
            </xdr:nvGrpSpPr>
            <xdr:grpSpPr>
              <a:xfrm>
                <a:off x="2872009" y="22199271"/>
                <a:ext cx="381516" cy="244800"/>
                <a:chOff x="2217960" y="10450286"/>
                <a:chExt cx="381003" cy="227973"/>
              </a:xfrm>
            </xdr:grpSpPr>
            <xdr:grpSp>
              <xdr:nvGrpSpPr>
                <xdr:cNvPr id="873" name="グループ化 872"/>
                <xdr:cNvGrpSpPr/>
              </xdr:nvGrpSpPr>
              <xdr:grpSpPr>
                <a:xfrm>
                  <a:off x="2237300" y="10470313"/>
                  <a:ext cx="335226" cy="193690"/>
                  <a:chOff x="5196849" y="10728849"/>
                  <a:chExt cx="356037" cy="193690"/>
                </a:xfrm>
              </xdr:grpSpPr>
              <xdr:sp macro="" textlink="">
                <xdr:nvSpPr>
                  <xdr:cNvPr id="87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5" name="グループ化 804"/>
              <xdr:cNvGrpSpPr/>
            </xdr:nvGrpSpPr>
            <xdr:grpSpPr>
              <a:xfrm>
                <a:off x="3253009" y="22199271"/>
                <a:ext cx="381516" cy="244800"/>
                <a:chOff x="2217960" y="10450286"/>
                <a:chExt cx="381003" cy="227973"/>
              </a:xfrm>
            </xdr:grpSpPr>
            <xdr:grpSp>
              <xdr:nvGrpSpPr>
                <xdr:cNvPr id="869" name="グループ化 868"/>
                <xdr:cNvGrpSpPr/>
              </xdr:nvGrpSpPr>
              <xdr:grpSpPr>
                <a:xfrm>
                  <a:off x="2237300" y="10470313"/>
                  <a:ext cx="335226" cy="193690"/>
                  <a:chOff x="5196849" y="10728849"/>
                  <a:chExt cx="356037" cy="193690"/>
                </a:xfrm>
              </xdr:grpSpPr>
              <xdr:sp macro="" textlink="">
                <xdr:nvSpPr>
                  <xdr:cNvPr id="87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6" name="グループ化 805"/>
              <xdr:cNvGrpSpPr/>
            </xdr:nvGrpSpPr>
            <xdr:grpSpPr>
              <a:xfrm>
                <a:off x="3554654" y="22161500"/>
                <a:ext cx="865686" cy="334365"/>
                <a:chOff x="8037754" y="10600335"/>
                <a:chExt cx="865686" cy="334365"/>
              </a:xfrm>
            </xdr:grpSpPr>
            <xdr:sp macro="" textlink="">
              <xdr:nvSpPr>
                <xdr:cNvPr id="858" name="テキスト ボックス 857"/>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59" name="テキスト ボックス 858"/>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60" name="グループ化 859"/>
                <xdr:cNvGrpSpPr/>
              </xdr:nvGrpSpPr>
              <xdr:grpSpPr>
                <a:xfrm>
                  <a:off x="8115321" y="10638087"/>
                  <a:ext cx="788119" cy="244800"/>
                  <a:chOff x="3670321" y="10777787"/>
                  <a:chExt cx="788119" cy="244800"/>
                </a:xfrm>
              </xdr:grpSpPr>
              <xdr:sp macro="" textlink="">
                <xdr:nvSpPr>
                  <xdr:cNvPr id="861"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2" name="グループ化 861"/>
                  <xdr:cNvGrpSpPr/>
                </xdr:nvGrpSpPr>
                <xdr:grpSpPr>
                  <a:xfrm>
                    <a:off x="3867171" y="10777787"/>
                    <a:ext cx="197569" cy="244800"/>
                    <a:chOff x="1442357" y="10450284"/>
                    <a:chExt cx="197303" cy="244800"/>
                  </a:xfrm>
                </xdr:grpSpPr>
                <xdr:sp macro="" textlink="">
                  <xdr:nvSpPr>
                    <xdr:cNvPr id="86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63"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4" name="グループ化 863"/>
                  <xdr:cNvGrpSpPr/>
                </xdr:nvGrpSpPr>
                <xdr:grpSpPr>
                  <a:xfrm>
                    <a:off x="4260871" y="10777787"/>
                    <a:ext cx="197569" cy="244800"/>
                    <a:chOff x="1442357" y="10450284"/>
                    <a:chExt cx="197303" cy="244800"/>
                  </a:xfrm>
                </xdr:grpSpPr>
                <xdr:sp macro="" textlink="">
                  <xdr:nvSpPr>
                    <xdr:cNvPr id="865"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807" name="グループ化 806"/>
              <xdr:cNvGrpSpPr/>
            </xdr:nvGrpSpPr>
            <xdr:grpSpPr>
              <a:xfrm>
                <a:off x="2504444" y="21976979"/>
                <a:ext cx="2226776" cy="208801"/>
                <a:chOff x="8378194" y="12174764"/>
                <a:chExt cx="2226776" cy="208801"/>
              </a:xfrm>
            </xdr:grpSpPr>
            <xdr:grpSp>
              <xdr:nvGrpSpPr>
                <xdr:cNvPr id="841" name="グループ化 840"/>
                <xdr:cNvGrpSpPr/>
              </xdr:nvGrpSpPr>
              <xdr:grpSpPr>
                <a:xfrm>
                  <a:off x="8568694" y="12174764"/>
                  <a:ext cx="2036276" cy="208801"/>
                  <a:chOff x="8568694" y="12174764"/>
                  <a:chExt cx="2036276" cy="208801"/>
                </a:xfrm>
              </xdr:grpSpPr>
              <xdr:sp macro="" textlink="">
                <xdr:nvSpPr>
                  <xdr:cNvPr id="84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47" name="グループ化 845"/>
                  <xdr:cNvGrpSpPr>
                    <a:grpSpLocks/>
                  </xdr:cNvGrpSpPr>
                </xdr:nvGrpSpPr>
                <xdr:grpSpPr bwMode="auto">
                  <a:xfrm>
                    <a:off x="8945430" y="12174765"/>
                    <a:ext cx="333616" cy="208800"/>
                    <a:chOff x="2482887" y="3553541"/>
                    <a:chExt cx="303643" cy="186999"/>
                  </a:xfrm>
                </xdr:grpSpPr>
                <xdr:sp macro="" textlink="">
                  <xdr:nvSpPr>
                    <xdr:cNvPr id="85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4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0" name="グループ化 853"/>
                  <xdr:cNvGrpSpPr>
                    <a:grpSpLocks/>
                  </xdr:cNvGrpSpPr>
                </xdr:nvGrpSpPr>
                <xdr:grpSpPr bwMode="auto">
                  <a:xfrm>
                    <a:off x="9707981" y="12174765"/>
                    <a:ext cx="333616" cy="208800"/>
                    <a:chOff x="2482887" y="3553541"/>
                    <a:chExt cx="303643" cy="186999"/>
                  </a:xfrm>
                </xdr:grpSpPr>
                <xdr:sp macro="" textlink="">
                  <xdr:nvSpPr>
                    <xdr:cNvPr id="85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5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42"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8" name="グループ化 807"/>
              <xdr:cNvGrpSpPr/>
            </xdr:nvGrpSpPr>
            <xdr:grpSpPr>
              <a:xfrm>
                <a:off x="4961894" y="21976979"/>
                <a:ext cx="2226776" cy="208801"/>
                <a:chOff x="8378194" y="12174764"/>
                <a:chExt cx="2226776" cy="208801"/>
              </a:xfrm>
            </xdr:grpSpPr>
            <xdr:grpSp>
              <xdr:nvGrpSpPr>
                <xdr:cNvPr id="824" name="グループ化 823"/>
                <xdr:cNvGrpSpPr/>
              </xdr:nvGrpSpPr>
              <xdr:grpSpPr>
                <a:xfrm>
                  <a:off x="8568694" y="12174764"/>
                  <a:ext cx="2036276" cy="208801"/>
                  <a:chOff x="8568694" y="12174764"/>
                  <a:chExt cx="2036276" cy="208801"/>
                </a:xfrm>
              </xdr:grpSpPr>
              <xdr:sp macro="" textlink="">
                <xdr:nvSpPr>
                  <xdr:cNvPr id="826"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0" name="グループ化 845"/>
                  <xdr:cNvGrpSpPr>
                    <a:grpSpLocks/>
                  </xdr:cNvGrpSpPr>
                </xdr:nvGrpSpPr>
                <xdr:grpSpPr bwMode="auto">
                  <a:xfrm>
                    <a:off x="8945430" y="12174765"/>
                    <a:ext cx="333616" cy="208800"/>
                    <a:chOff x="2482887" y="3553541"/>
                    <a:chExt cx="303643" cy="186999"/>
                  </a:xfrm>
                </xdr:grpSpPr>
                <xdr:sp macro="" textlink="">
                  <xdr:nvSpPr>
                    <xdr:cNvPr id="83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1"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 name="グループ化 853"/>
                  <xdr:cNvGrpSpPr>
                    <a:grpSpLocks/>
                  </xdr:cNvGrpSpPr>
                </xdr:nvGrpSpPr>
                <xdr:grpSpPr bwMode="auto">
                  <a:xfrm>
                    <a:off x="9707981" y="12174765"/>
                    <a:ext cx="333616" cy="208800"/>
                    <a:chOff x="2482887" y="3553541"/>
                    <a:chExt cx="303643" cy="186999"/>
                  </a:xfrm>
                </xdr:grpSpPr>
                <xdr:sp macro="" textlink="">
                  <xdr:nvSpPr>
                    <xdr:cNvPr id="83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4"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2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9" name="グループ化 808"/>
              <xdr:cNvGrpSpPr/>
            </xdr:nvGrpSpPr>
            <xdr:grpSpPr>
              <a:xfrm>
                <a:off x="6342304" y="22161500"/>
                <a:ext cx="865686" cy="334365"/>
                <a:chOff x="8037754" y="10600335"/>
                <a:chExt cx="865686" cy="334365"/>
              </a:xfrm>
            </xdr:grpSpPr>
            <xdr:sp macro="" textlink="">
              <xdr:nvSpPr>
                <xdr:cNvPr id="813" name="テキスト ボックス 812"/>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14" name="テキスト ボックス 813"/>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15" name="グループ化 814"/>
                <xdr:cNvGrpSpPr/>
              </xdr:nvGrpSpPr>
              <xdr:grpSpPr>
                <a:xfrm>
                  <a:off x="8115321" y="10638087"/>
                  <a:ext cx="788119" cy="244800"/>
                  <a:chOff x="3670321" y="10777787"/>
                  <a:chExt cx="788119" cy="244800"/>
                </a:xfrm>
              </xdr:grpSpPr>
              <xdr:sp macro="" textlink="">
                <xdr:nvSpPr>
                  <xdr:cNvPr id="816"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16"/>
                  <xdr:cNvGrpSpPr/>
                </xdr:nvGrpSpPr>
                <xdr:grpSpPr>
                  <a:xfrm>
                    <a:off x="3867171" y="10777787"/>
                    <a:ext cx="197569" cy="244800"/>
                    <a:chOff x="1442357" y="10450284"/>
                    <a:chExt cx="197303" cy="244800"/>
                  </a:xfrm>
                </xdr:grpSpPr>
                <xdr:sp macro="" textlink="">
                  <xdr:nvSpPr>
                    <xdr:cNvPr id="82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18"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 name="グループ化 818"/>
                  <xdr:cNvGrpSpPr/>
                </xdr:nvGrpSpPr>
                <xdr:grpSpPr>
                  <a:xfrm>
                    <a:off x="4260871" y="10777787"/>
                    <a:ext cx="197569" cy="244800"/>
                    <a:chOff x="1442357" y="10450284"/>
                    <a:chExt cx="197303" cy="244800"/>
                  </a:xfrm>
                </xdr:grpSpPr>
                <xdr:sp macro="" textlink="">
                  <xdr:nvSpPr>
                    <xdr:cNvPr id="820"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810"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clientData/>
  </xdr:twoCellAnchor>
  <xdr:twoCellAnchor>
    <xdr:from>
      <xdr:col>17</xdr:col>
      <xdr:colOff>23680</xdr:colOff>
      <xdr:row>171</xdr:row>
      <xdr:rowOff>27214</xdr:rowOff>
    </xdr:from>
    <xdr:to>
      <xdr:col>41</xdr:col>
      <xdr:colOff>146520</xdr:colOff>
      <xdr:row>171</xdr:row>
      <xdr:rowOff>241789</xdr:rowOff>
    </xdr:to>
    <xdr:grpSp>
      <xdr:nvGrpSpPr>
        <xdr:cNvPr id="901" name="グループ化 900"/>
        <xdr:cNvGrpSpPr/>
      </xdr:nvGrpSpPr>
      <xdr:grpSpPr>
        <a:xfrm>
          <a:off x="2192449" y="23912983"/>
          <a:ext cx="2408840" cy="214575"/>
          <a:chOff x="8196130" y="12428764"/>
          <a:chExt cx="2408840" cy="208801"/>
        </a:xfrm>
      </xdr:grpSpPr>
      <xdr:grpSp>
        <xdr:nvGrpSpPr>
          <xdr:cNvPr id="902" name="グループ化 845"/>
          <xdr:cNvGrpSpPr>
            <a:grpSpLocks/>
          </xdr:cNvGrpSpPr>
        </xdr:nvGrpSpPr>
        <xdr:grpSpPr bwMode="auto">
          <a:xfrm>
            <a:off x="8196130" y="12428765"/>
            <a:ext cx="333616" cy="208800"/>
            <a:chOff x="2482887" y="3553541"/>
            <a:chExt cx="303643" cy="186999"/>
          </a:xfrm>
        </xdr:grpSpPr>
        <xdr:sp macro="" textlink="">
          <xdr:nvSpPr>
            <xdr:cNvPr id="91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03" name="グループ化 902"/>
          <xdr:cNvGrpSpPr/>
        </xdr:nvGrpSpPr>
        <xdr:grpSpPr>
          <a:xfrm>
            <a:off x="8568694" y="12428764"/>
            <a:ext cx="2036276" cy="208801"/>
            <a:chOff x="8568694" y="12174764"/>
            <a:chExt cx="2036276" cy="208801"/>
          </a:xfrm>
        </xdr:grpSpPr>
        <xdr:sp macro="" textlink="">
          <xdr:nvSpPr>
            <xdr:cNvPr id="90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8" name="グループ化 845"/>
            <xdr:cNvGrpSpPr>
              <a:grpSpLocks/>
            </xdr:cNvGrpSpPr>
          </xdr:nvGrpSpPr>
          <xdr:grpSpPr bwMode="auto">
            <a:xfrm>
              <a:off x="8945430" y="12174765"/>
              <a:ext cx="333616" cy="208800"/>
              <a:chOff x="2482887" y="3553541"/>
              <a:chExt cx="303643" cy="186999"/>
            </a:xfrm>
          </xdr:grpSpPr>
          <xdr:sp macro="" textlink="">
            <xdr:nvSpPr>
              <xdr:cNvPr id="91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0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853"/>
            <xdr:cNvGrpSpPr>
              <a:grpSpLocks/>
            </xdr:cNvGrpSpPr>
          </xdr:nvGrpSpPr>
          <xdr:grpSpPr bwMode="auto">
            <a:xfrm>
              <a:off x="9707981" y="12174765"/>
              <a:ext cx="333616" cy="208800"/>
              <a:chOff x="2482887" y="3553541"/>
              <a:chExt cx="303643" cy="186999"/>
            </a:xfrm>
          </xdr:grpSpPr>
          <xdr:sp macro="" textlink="">
            <xdr:nvSpPr>
              <xdr:cNvPr id="91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1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171</xdr:row>
      <xdr:rowOff>27214</xdr:rowOff>
    </xdr:from>
    <xdr:to>
      <xdr:col>67</xdr:col>
      <xdr:colOff>152870</xdr:colOff>
      <xdr:row>171</xdr:row>
      <xdr:rowOff>241789</xdr:rowOff>
    </xdr:to>
    <xdr:grpSp>
      <xdr:nvGrpSpPr>
        <xdr:cNvPr id="922" name="グループ化 921"/>
        <xdr:cNvGrpSpPr/>
      </xdr:nvGrpSpPr>
      <xdr:grpSpPr>
        <a:xfrm>
          <a:off x="4712911" y="23912983"/>
          <a:ext cx="2407863" cy="214575"/>
          <a:chOff x="8196130" y="12428764"/>
          <a:chExt cx="2408840" cy="208801"/>
        </a:xfrm>
      </xdr:grpSpPr>
      <xdr:grpSp>
        <xdr:nvGrpSpPr>
          <xdr:cNvPr id="923" name="グループ化 845"/>
          <xdr:cNvGrpSpPr>
            <a:grpSpLocks/>
          </xdr:cNvGrpSpPr>
        </xdr:nvGrpSpPr>
        <xdr:grpSpPr bwMode="auto">
          <a:xfrm>
            <a:off x="8196130" y="12428765"/>
            <a:ext cx="333616" cy="208800"/>
            <a:chOff x="2482887" y="3553541"/>
            <a:chExt cx="303643" cy="186999"/>
          </a:xfrm>
        </xdr:grpSpPr>
        <xdr:sp macro="" textlink="">
          <xdr:nvSpPr>
            <xdr:cNvPr id="9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4" name="グループ化 923"/>
          <xdr:cNvGrpSpPr/>
        </xdr:nvGrpSpPr>
        <xdr:grpSpPr>
          <a:xfrm>
            <a:off x="8568694" y="12428764"/>
            <a:ext cx="2036276" cy="208801"/>
            <a:chOff x="8568694" y="12174764"/>
            <a:chExt cx="2036276" cy="208801"/>
          </a:xfrm>
        </xdr:grpSpPr>
        <xdr:sp macro="" textlink="">
          <xdr:nvSpPr>
            <xdr:cNvPr id="92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9" name="グループ化 845"/>
            <xdr:cNvGrpSpPr>
              <a:grpSpLocks/>
            </xdr:cNvGrpSpPr>
          </xdr:nvGrpSpPr>
          <xdr:grpSpPr bwMode="auto">
            <a:xfrm>
              <a:off x="8945430" y="12174765"/>
              <a:ext cx="333616" cy="208800"/>
              <a:chOff x="2482887" y="3553541"/>
              <a:chExt cx="303643" cy="186999"/>
            </a:xfrm>
          </xdr:grpSpPr>
          <xdr:sp macro="" textlink="">
            <xdr:nvSpPr>
              <xdr:cNvPr id="93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2" name="グループ化 853"/>
            <xdr:cNvGrpSpPr>
              <a:grpSpLocks/>
            </xdr:cNvGrpSpPr>
          </xdr:nvGrpSpPr>
          <xdr:grpSpPr bwMode="auto">
            <a:xfrm>
              <a:off x="9707981" y="12174765"/>
              <a:ext cx="333616" cy="208800"/>
              <a:chOff x="2482887" y="3553541"/>
              <a:chExt cx="303643" cy="186999"/>
            </a:xfrm>
          </xdr:grpSpPr>
          <xdr:sp macro="" textlink="">
            <xdr:nvSpPr>
              <xdr:cNvPr id="93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14061</xdr:colOff>
      <xdr:row>178</xdr:row>
      <xdr:rowOff>27214</xdr:rowOff>
    </xdr:from>
    <xdr:to>
      <xdr:col>66</xdr:col>
      <xdr:colOff>71412</xdr:colOff>
      <xdr:row>178</xdr:row>
      <xdr:rowOff>228814</xdr:rowOff>
    </xdr:to>
    <xdr:grpSp>
      <xdr:nvGrpSpPr>
        <xdr:cNvPr id="943" name="グループ化 942"/>
        <xdr:cNvGrpSpPr>
          <a:grpSpLocks noChangeAspect="1"/>
        </xdr:cNvGrpSpPr>
      </xdr:nvGrpSpPr>
      <xdr:grpSpPr>
        <a:xfrm>
          <a:off x="5465292" y="25678772"/>
          <a:ext cx="1486101" cy="201600"/>
          <a:chOff x="5544336" y="2651613"/>
          <a:chExt cx="1476574" cy="191520"/>
        </a:xfrm>
      </xdr:grpSpPr>
      <xdr:sp macro="" textlink="">
        <xdr:nvSpPr>
          <xdr:cNvPr id="94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178</xdr:row>
      <xdr:rowOff>27214</xdr:rowOff>
    </xdr:from>
    <xdr:to>
      <xdr:col>40</xdr:col>
      <xdr:colOff>77762</xdr:colOff>
      <xdr:row>178</xdr:row>
      <xdr:rowOff>228814</xdr:rowOff>
    </xdr:to>
    <xdr:grpSp>
      <xdr:nvGrpSpPr>
        <xdr:cNvPr id="952" name="グループ化 951"/>
        <xdr:cNvGrpSpPr>
          <a:grpSpLocks noChangeAspect="1"/>
        </xdr:cNvGrpSpPr>
      </xdr:nvGrpSpPr>
      <xdr:grpSpPr>
        <a:xfrm>
          <a:off x="2951180" y="25678772"/>
          <a:ext cx="1486101" cy="201600"/>
          <a:chOff x="5544336" y="2651613"/>
          <a:chExt cx="1476574" cy="191520"/>
        </a:xfrm>
      </xdr:grpSpPr>
      <xdr:sp macro="" textlink="">
        <xdr:nvSpPr>
          <xdr:cNvPr id="95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23680</xdr:colOff>
      <xdr:row>249</xdr:row>
      <xdr:rowOff>12560</xdr:rowOff>
    </xdr:from>
    <xdr:to>
      <xdr:col>41</xdr:col>
      <xdr:colOff>146520</xdr:colOff>
      <xdr:row>249</xdr:row>
      <xdr:rowOff>241788</xdr:rowOff>
    </xdr:to>
    <xdr:grpSp>
      <xdr:nvGrpSpPr>
        <xdr:cNvPr id="961" name="グループ化 960"/>
        <xdr:cNvGrpSpPr/>
      </xdr:nvGrpSpPr>
      <xdr:grpSpPr>
        <a:xfrm>
          <a:off x="2192449" y="34961983"/>
          <a:ext cx="2408840" cy="229228"/>
          <a:chOff x="8196130" y="12428764"/>
          <a:chExt cx="2408840" cy="208801"/>
        </a:xfrm>
      </xdr:grpSpPr>
      <xdr:grpSp>
        <xdr:nvGrpSpPr>
          <xdr:cNvPr id="962" name="グループ化 845"/>
          <xdr:cNvGrpSpPr>
            <a:grpSpLocks/>
          </xdr:cNvGrpSpPr>
        </xdr:nvGrpSpPr>
        <xdr:grpSpPr bwMode="auto">
          <a:xfrm>
            <a:off x="8196130" y="12428765"/>
            <a:ext cx="333616" cy="208800"/>
            <a:chOff x="2482887" y="3553541"/>
            <a:chExt cx="303643" cy="186999"/>
          </a:xfrm>
        </xdr:grpSpPr>
        <xdr:sp macro="" textlink="">
          <xdr:nvSpPr>
            <xdr:cNvPr id="97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63" name="グループ化 962"/>
          <xdr:cNvGrpSpPr/>
        </xdr:nvGrpSpPr>
        <xdr:grpSpPr>
          <a:xfrm>
            <a:off x="8568694" y="12428764"/>
            <a:ext cx="2036276" cy="208801"/>
            <a:chOff x="8568694" y="12174764"/>
            <a:chExt cx="2036276" cy="208801"/>
          </a:xfrm>
        </xdr:grpSpPr>
        <xdr:sp macro="" textlink="">
          <xdr:nvSpPr>
            <xdr:cNvPr id="96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68" name="グループ化 845"/>
            <xdr:cNvGrpSpPr>
              <a:grpSpLocks/>
            </xdr:cNvGrpSpPr>
          </xdr:nvGrpSpPr>
          <xdr:grpSpPr bwMode="auto">
            <a:xfrm>
              <a:off x="8945430" y="12174765"/>
              <a:ext cx="333616" cy="208800"/>
              <a:chOff x="2482887" y="3553541"/>
              <a:chExt cx="303643" cy="186999"/>
            </a:xfrm>
          </xdr:grpSpPr>
          <xdr:sp macro="" textlink="">
            <xdr:nvSpPr>
              <xdr:cNvPr id="97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6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853"/>
            <xdr:cNvGrpSpPr>
              <a:grpSpLocks/>
            </xdr:cNvGrpSpPr>
          </xdr:nvGrpSpPr>
          <xdr:grpSpPr bwMode="auto">
            <a:xfrm>
              <a:off x="9707981" y="12174765"/>
              <a:ext cx="333616" cy="208800"/>
              <a:chOff x="2482887" y="3553541"/>
              <a:chExt cx="303643" cy="186999"/>
            </a:xfrm>
          </xdr:grpSpPr>
          <xdr:sp macro="" textlink="">
            <xdr:nvSpPr>
              <xdr:cNvPr id="97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7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249</xdr:row>
      <xdr:rowOff>12560</xdr:rowOff>
    </xdr:from>
    <xdr:to>
      <xdr:col>67</xdr:col>
      <xdr:colOff>152870</xdr:colOff>
      <xdr:row>249</xdr:row>
      <xdr:rowOff>241788</xdr:rowOff>
    </xdr:to>
    <xdr:grpSp>
      <xdr:nvGrpSpPr>
        <xdr:cNvPr id="982" name="グループ化 981"/>
        <xdr:cNvGrpSpPr/>
      </xdr:nvGrpSpPr>
      <xdr:grpSpPr>
        <a:xfrm>
          <a:off x="4712911" y="34961983"/>
          <a:ext cx="2407863" cy="229228"/>
          <a:chOff x="8196130" y="12428764"/>
          <a:chExt cx="2408840" cy="208801"/>
        </a:xfrm>
      </xdr:grpSpPr>
      <xdr:grpSp>
        <xdr:nvGrpSpPr>
          <xdr:cNvPr id="983" name="グループ化 845"/>
          <xdr:cNvGrpSpPr>
            <a:grpSpLocks/>
          </xdr:cNvGrpSpPr>
        </xdr:nvGrpSpPr>
        <xdr:grpSpPr bwMode="auto">
          <a:xfrm>
            <a:off x="8196130" y="12428765"/>
            <a:ext cx="333616" cy="208800"/>
            <a:chOff x="2482887" y="3553541"/>
            <a:chExt cx="303643" cy="186999"/>
          </a:xfrm>
        </xdr:grpSpPr>
        <xdr:sp macro="" textlink="">
          <xdr:nvSpPr>
            <xdr:cNvPr id="10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84" name="グループ化 983"/>
          <xdr:cNvGrpSpPr/>
        </xdr:nvGrpSpPr>
        <xdr:grpSpPr>
          <a:xfrm>
            <a:off x="8568694" y="12428764"/>
            <a:ext cx="2036276" cy="208801"/>
            <a:chOff x="8568694" y="12174764"/>
            <a:chExt cx="2036276" cy="208801"/>
          </a:xfrm>
        </xdr:grpSpPr>
        <xdr:sp macro="" textlink="">
          <xdr:nvSpPr>
            <xdr:cNvPr id="98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89" name="グループ化 845"/>
            <xdr:cNvGrpSpPr>
              <a:grpSpLocks/>
            </xdr:cNvGrpSpPr>
          </xdr:nvGrpSpPr>
          <xdr:grpSpPr bwMode="auto">
            <a:xfrm>
              <a:off x="8945430" y="12174765"/>
              <a:ext cx="333616" cy="208800"/>
              <a:chOff x="2482887" y="3553541"/>
              <a:chExt cx="303643" cy="186999"/>
            </a:xfrm>
          </xdr:grpSpPr>
          <xdr:sp macro="" textlink="">
            <xdr:nvSpPr>
              <xdr:cNvPr id="9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2" name="グループ化 853"/>
            <xdr:cNvGrpSpPr>
              <a:grpSpLocks/>
            </xdr:cNvGrpSpPr>
          </xdr:nvGrpSpPr>
          <xdr:grpSpPr bwMode="auto">
            <a:xfrm>
              <a:off x="9707981" y="12174765"/>
              <a:ext cx="333616" cy="208800"/>
              <a:chOff x="2482887" y="3553541"/>
              <a:chExt cx="303643" cy="186999"/>
            </a:xfrm>
          </xdr:grpSpPr>
          <xdr:sp macro="" textlink="">
            <xdr:nvSpPr>
              <xdr:cNvPr id="99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256</xdr:row>
      <xdr:rowOff>27214</xdr:rowOff>
    </xdr:from>
    <xdr:to>
      <xdr:col>66</xdr:col>
      <xdr:colOff>77762</xdr:colOff>
      <xdr:row>256</xdr:row>
      <xdr:rowOff>228814</xdr:rowOff>
    </xdr:to>
    <xdr:grpSp>
      <xdr:nvGrpSpPr>
        <xdr:cNvPr id="1003" name="グループ化 1002"/>
        <xdr:cNvGrpSpPr>
          <a:grpSpLocks noChangeAspect="1"/>
        </xdr:cNvGrpSpPr>
      </xdr:nvGrpSpPr>
      <xdr:grpSpPr>
        <a:xfrm>
          <a:off x="5471642" y="36742426"/>
          <a:ext cx="1486101" cy="201600"/>
          <a:chOff x="5544336" y="2651613"/>
          <a:chExt cx="1476574" cy="191520"/>
        </a:xfrm>
      </xdr:grpSpPr>
      <xdr:sp macro="" textlink="">
        <xdr:nvSpPr>
          <xdr:cNvPr id="100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256</xdr:row>
      <xdr:rowOff>27214</xdr:rowOff>
    </xdr:from>
    <xdr:to>
      <xdr:col>40</xdr:col>
      <xdr:colOff>77762</xdr:colOff>
      <xdr:row>256</xdr:row>
      <xdr:rowOff>228814</xdr:rowOff>
    </xdr:to>
    <xdr:grpSp>
      <xdr:nvGrpSpPr>
        <xdr:cNvPr id="1012" name="グループ化 1011"/>
        <xdr:cNvGrpSpPr>
          <a:grpSpLocks noChangeAspect="1"/>
        </xdr:cNvGrpSpPr>
      </xdr:nvGrpSpPr>
      <xdr:grpSpPr>
        <a:xfrm>
          <a:off x="2951180" y="36742426"/>
          <a:ext cx="1486101" cy="201600"/>
          <a:chOff x="5544336" y="2651613"/>
          <a:chExt cx="1476574" cy="191520"/>
        </a:xfrm>
      </xdr:grpSpPr>
      <xdr:sp macro="" textlink="">
        <xdr:nvSpPr>
          <xdr:cNvPr id="101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21</xdr:row>
      <xdr:rowOff>34029</xdr:rowOff>
    </xdr:from>
    <xdr:to>
      <xdr:col>40</xdr:col>
      <xdr:colOff>72335</xdr:colOff>
      <xdr:row>32</xdr:row>
      <xdr:rowOff>105504</xdr:rowOff>
    </xdr:to>
    <xdr:grpSp>
      <xdr:nvGrpSpPr>
        <xdr:cNvPr id="52" name="グループ化 51"/>
        <xdr:cNvGrpSpPr/>
      </xdr:nvGrpSpPr>
      <xdr:grpSpPr>
        <a:xfrm>
          <a:off x="2192355" y="3668183"/>
          <a:ext cx="2239499" cy="1485571"/>
          <a:chOff x="2220686" y="3094729"/>
          <a:chExt cx="2239499" cy="1506575"/>
        </a:xfrm>
      </xdr:grpSpPr>
      <xdr:grpSp>
        <xdr:nvGrpSpPr>
          <xdr:cNvPr id="20" name="グループ化 19"/>
          <xdr:cNvGrpSpPr/>
        </xdr:nvGrpSpPr>
        <xdr:grpSpPr>
          <a:xfrm>
            <a:off x="2220686" y="3094729"/>
            <a:ext cx="2239499" cy="204825"/>
            <a:chOff x="2305050" y="2893402"/>
            <a:chExt cx="2239499" cy="189166"/>
          </a:xfrm>
        </xdr:grpSpPr>
        <xdr:sp macro="" textlink="">
          <xdr:nvSpPr>
            <xdr:cNvPr id="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 name="グループ化 21"/>
            <xdr:cNvGrpSpPr/>
          </xdr:nvGrpSpPr>
          <xdr:grpSpPr>
            <a:xfrm>
              <a:off x="2305050" y="2893402"/>
              <a:ext cx="2048999" cy="189166"/>
              <a:chOff x="2305050" y="2893402"/>
              <a:chExt cx="2048999" cy="189166"/>
            </a:xfrm>
          </xdr:grpSpPr>
          <xdr:sp macro="" textlink="">
            <xdr:nvSpPr>
              <xdr:cNvPr id="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 name="グループ化 845"/>
              <xdr:cNvGrpSpPr>
                <a:grpSpLocks/>
              </xdr:cNvGrpSpPr>
            </xdr:nvGrpSpPr>
            <xdr:grpSpPr bwMode="auto">
              <a:xfrm>
                <a:off x="2686045" y="2893406"/>
                <a:ext cx="324588" cy="189162"/>
                <a:chOff x="2482886" y="3553541"/>
                <a:chExt cx="295640" cy="185354"/>
              </a:xfrm>
            </xdr:grpSpPr>
            <xdr:sp macro="" textlink="">
              <xdr:nvSpPr>
                <xdr:cNvPr id="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 name="グループ化 849"/>
              <xdr:cNvGrpSpPr>
                <a:grpSpLocks/>
              </xdr:cNvGrpSpPr>
            </xdr:nvGrpSpPr>
            <xdr:grpSpPr bwMode="auto">
              <a:xfrm>
                <a:off x="3257548" y="2893406"/>
                <a:ext cx="324586" cy="189161"/>
                <a:chOff x="2482887" y="3553541"/>
                <a:chExt cx="295638" cy="185353"/>
              </a:xfrm>
            </xdr:grpSpPr>
            <xdr:sp macro="" textlink="">
              <xdr:nvSpPr>
                <xdr:cNvPr id="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 name="グループ化 853"/>
              <xdr:cNvGrpSpPr>
                <a:grpSpLocks/>
              </xdr:cNvGrpSpPr>
            </xdr:nvGrpSpPr>
            <xdr:grpSpPr bwMode="auto">
              <a:xfrm>
                <a:off x="3829048" y="2893406"/>
                <a:ext cx="324586" cy="189161"/>
                <a:chOff x="2482887" y="3553541"/>
                <a:chExt cx="295638" cy="185353"/>
              </a:xfrm>
            </xdr:grpSpPr>
            <xdr:sp macro="" textlink="">
              <xdr:nvSpPr>
                <xdr:cNvPr id="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30" name="グループ化 1029"/>
          <xdr:cNvGrpSpPr/>
        </xdr:nvGrpSpPr>
        <xdr:grpSpPr>
          <a:xfrm>
            <a:off x="2220686" y="3355079"/>
            <a:ext cx="2239499" cy="204825"/>
            <a:chOff x="2305050" y="2893402"/>
            <a:chExt cx="2239499" cy="189166"/>
          </a:xfrm>
        </xdr:grpSpPr>
        <xdr:sp macro="" textlink="">
          <xdr:nvSpPr>
            <xdr:cNvPr id="10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2" name="グループ化 1031"/>
            <xdr:cNvGrpSpPr/>
          </xdr:nvGrpSpPr>
          <xdr:grpSpPr>
            <a:xfrm>
              <a:off x="2305050" y="2893402"/>
              <a:ext cx="2048999" cy="189166"/>
              <a:chOff x="2305050" y="2893402"/>
              <a:chExt cx="2048999" cy="189166"/>
            </a:xfrm>
          </xdr:grpSpPr>
          <xdr:sp macro="" textlink="">
            <xdr:nvSpPr>
              <xdr:cNvPr id="10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8" name="グループ化 845"/>
              <xdr:cNvGrpSpPr>
                <a:grpSpLocks/>
              </xdr:cNvGrpSpPr>
            </xdr:nvGrpSpPr>
            <xdr:grpSpPr bwMode="auto">
              <a:xfrm>
                <a:off x="2686045" y="2893406"/>
                <a:ext cx="324588" cy="189162"/>
                <a:chOff x="2482886" y="3553541"/>
                <a:chExt cx="295640" cy="185354"/>
              </a:xfrm>
            </xdr:grpSpPr>
            <xdr:sp macro="" textlink="">
              <xdr:nvSpPr>
                <xdr:cNvPr id="10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9" name="グループ化 849"/>
              <xdr:cNvGrpSpPr>
                <a:grpSpLocks/>
              </xdr:cNvGrpSpPr>
            </xdr:nvGrpSpPr>
            <xdr:grpSpPr bwMode="auto">
              <a:xfrm>
                <a:off x="3257548" y="2893406"/>
                <a:ext cx="324586" cy="189161"/>
                <a:chOff x="2482887" y="3553541"/>
                <a:chExt cx="295638" cy="185353"/>
              </a:xfrm>
            </xdr:grpSpPr>
            <xdr:sp macro="" textlink="">
              <xdr:nvSpPr>
                <xdr:cNvPr id="10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40" name="グループ化 853"/>
              <xdr:cNvGrpSpPr>
                <a:grpSpLocks/>
              </xdr:cNvGrpSpPr>
            </xdr:nvGrpSpPr>
            <xdr:grpSpPr bwMode="auto">
              <a:xfrm>
                <a:off x="3829048" y="2893406"/>
                <a:ext cx="324586" cy="189161"/>
                <a:chOff x="2482887" y="3553541"/>
                <a:chExt cx="295638" cy="185353"/>
              </a:xfrm>
            </xdr:grpSpPr>
            <xdr:sp macro="" textlink="">
              <xdr:nvSpPr>
                <xdr:cNvPr id="10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50" name="グループ化 1049"/>
          <xdr:cNvGrpSpPr/>
        </xdr:nvGrpSpPr>
        <xdr:grpSpPr>
          <a:xfrm>
            <a:off x="2220686" y="3615429"/>
            <a:ext cx="2239499" cy="204825"/>
            <a:chOff x="2305050" y="2893402"/>
            <a:chExt cx="2239499" cy="189166"/>
          </a:xfrm>
        </xdr:grpSpPr>
        <xdr:sp macro="" textlink="">
          <xdr:nvSpPr>
            <xdr:cNvPr id="10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2" name="グループ化 1051"/>
            <xdr:cNvGrpSpPr/>
          </xdr:nvGrpSpPr>
          <xdr:grpSpPr>
            <a:xfrm>
              <a:off x="2305050" y="2893402"/>
              <a:ext cx="2048999" cy="189166"/>
              <a:chOff x="2305050" y="2893402"/>
              <a:chExt cx="2048999" cy="189166"/>
            </a:xfrm>
          </xdr:grpSpPr>
          <xdr:sp macro="" textlink="">
            <xdr:nvSpPr>
              <xdr:cNvPr id="10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8" name="グループ化 845"/>
              <xdr:cNvGrpSpPr>
                <a:grpSpLocks/>
              </xdr:cNvGrpSpPr>
            </xdr:nvGrpSpPr>
            <xdr:grpSpPr bwMode="auto">
              <a:xfrm>
                <a:off x="2686045" y="2893406"/>
                <a:ext cx="324588" cy="189162"/>
                <a:chOff x="2482886" y="3553541"/>
                <a:chExt cx="295640" cy="185354"/>
              </a:xfrm>
            </xdr:grpSpPr>
            <xdr:sp macro="" textlink="">
              <xdr:nvSpPr>
                <xdr:cNvPr id="10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9" name="グループ化 849"/>
              <xdr:cNvGrpSpPr>
                <a:grpSpLocks/>
              </xdr:cNvGrpSpPr>
            </xdr:nvGrpSpPr>
            <xdr:grpSpPr bwMode="auto">
              <a:xfrm>
                <a:off x="3257548" y="2893406"/>
                <a:ext cx="324586" cy="189161"/>
                <a:chOff x="2482887" y="3553541"/>
                <a:chExt cx="295638" cy="185353"/>
              </a:xfrm>
            </xdr:grpSpPr>
            <xdr:sp macro="" textlink="">
              <xdr:nvSpPr>
                <xdr:cNvPr id="10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60" name="グループ化 853"/>
              <xdr:cNvGrpSpPr>
                <a:grpSpLocks/>
              </xdr:cNvGrpSpPr>
            </xdr:nvGrpSpPr>
            <xdr:grpSpPr bwMode="auto">
              <a:xfrm>
                <a:off x="3829048" y="2893406"/>
                <a:ext cx="324586" cy="189161"/>
                <a:chOff x="2482887" y="3553541"/>
                <a:chExt cx="295638" cy="185353"/>
              </a:xfrm>
            </xdr:grpSpPr>
            <xdr:sp macro="" textlink="">
              <xdr:nvSpPr>
                <xdr:cNvPr id="10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70" name="グループ化 1069"/>
          <xdr:cNvGrpSpPr/>
        </xdr:nvGrpSpPr>
        <xdr:grpSpPr>
          <a:xfrm>
            <a:off x="2220686" y="3875779"/>
            <a:ext cx="2239499" cy="204825"/>
            <a:chOff x="2305050" y="2893402"/>
            <a:chExt cx="2239499" cy="189166"/>
          </a:xfrm>
        </xdr:grpSpPr>
        <xdr:sp macro="" textlink="">
          <xdr:nvSpPr>
            <xdr:cNvPr id="10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2" name="グループ化 1071"/>
            <xdr:cNvGrpSpPr/>
          </xdr:nvGrpSpPr>
          <xdr:grpSpPr>
            <a:xfrm>
              <a:off x="2305050" y="2893402"/>
              <a:ext cx="2048999" cy="189166"/>
              <a:chOff x="2305050" y="2893402"/>
              <a:chExt cx="2048999" cy="189166"/>
            </a:xfrm>
          </xdr:grpSpPr>
          <xdr:sp macro="" textlink="">
            <xdr:nvSpPr>
              <xdr:cNvPr id="10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8" name="グループ化 845"/>
              <xdr:cNvGrpSpPr>
                <a:grpSpLocks/>
              </xdr:cNvGrpSpPr>
            </xdr:nvGrpSpPr>
            <xdr:grpSpPr bwMode="auto">
              <a:xfrm>
                <a:off x="2686045" y="2893406"/>
                <a:ext cx="324588" cy="189162"/>
                <a:chOff x="2482886" y="3553541"/>
                <a:chExt cx="295640" cy="185354"/>
              </a:xfrm>
            </xdr:grpSpPr>
            <xdr:sp macro="" textlink="">
              <xdr:nvSpPr>
                <xdr:cNvPr id="1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79" name="グループ化 849"/>
              <xdr:cNvGrpSpPr>
                <a:grpSpLocks/>
              </xdr:cNvGrpSpPr>
            </xdr:nvGrpSpPr>
            <xdr:grpSpPr bwMode="auto">
              <a:xfrm>
                <a:off x="3257548" y="2893406"/>
                <a:ext cx="324586" cy="189161"/>
                <a:chOff x="2482887" y="3553541"/>
                <a:chExt cx="295638" cy="185353"/>
              </a:xfrm>
            </xdr:grpSpPr>
            <xdr:sp macro="" textlink="">
              <xdr:nvSpPr>
                <xdr:cNvPr id="10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0" name="グループ化 853"/>
              <xdr:cNvGrpSpPr>
                <a:grpSpLocks/>
              </xdr:cNvGrpSpPr>
            </xdr:nvGrpSpPr>
            <xdr:grpSpPr bwMode="auto">
              <a:xfrm>
                <a:off x="3829048" y="2893406"/>
                <a:ext cx="324586" cy="189161"/>
                <a:chOff x="2482887" y="3553541"/>
                <a:chExt cx="295638" cy="185353"/>
              </a:xfrm>
            </xdr:grpSpPr>
            <xdr:sp macro="" textlink="">
              <xdr:nvSpPr>
                <xdr:cNvPr id="10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0" name="グループ化 1089"/>
          <xdr:cNvGrpSpPr/>
        </xdr:nvGrpSpPr>
        <xdr:grpSpPr>
          <a:xfrm>
            <a:off x="2220686" y="4136129"/>
            <a:ext cx="2239499" cy="204825"/>
            <a:chOff x="2305050" y="2893402"/>
            <a:chExt cx="2239499" cy="189166"/>
          </a:xfrm>
        </xdr:grpSpPr>
        <xdr:sp macro="" textlink="">
          <xdr:nvSpPr>
            <xdr:cNvPr id="10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2" name="グループ化 1091"/>
            <xdr:cNvGrpSpPr/>
          </xdr:nvGrpSpPr>
          <xdr:grpSpPr>
            <a:xfrm>
              <a:off x="2305050" y="2893402"/>
              <a:ext cx="2048999" cy="189166"/>
              <a:chOff x="2305050" y="2893402"/>
              <a:chExt cx="2048999" cy="189166"/>
            </a:xfrm>
          </xdr:grpSpPr>
          <xdr:sp macro="" textlink="">
            <xdr:nvSpPr>
              <xdr:cNvPr id="10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8" name="グループ化 845"/>
              <xdr:cNvGrpSpPr>
                <a:grpSpLocks/>
              </xdr:cNvGrpSpPr>
            </xdr:nvGrpSpPr>
            <xdr:grpSpPr bwMode="auto">
              <a:xfrm>
                <a:off x="2686045" y="2893406"/>
                <a:ext cx="324588" cy="189162"/>
                <a:chOff x="2482886" y="3553541"/>
                <a:chExt cx="295640" cy="185354"/>
              </a:xfrm>
            </xdr:grpSpPr>
            <xdr:sp macro="" textlink="">
              <xdr:nvSpPr>
                <xdr:cNvPr id="11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99" name="グループ化 849"/>
              <xdr:cNvGrpSpPr>
                <a:grpSpLocks/>
              </xdr:cNvGrpSpPr>
            </xdr:nvGrpSpPr>
            <xdr:grpSpPr bwMode="auto">
              <a:xfrm>
                <a:off x="3257548" y="2893406"/>
                <a:ext cx="324586" cy="189161"/>
                <a:chOff x="2482887" y="3553541"/>
                <a:chExt cx="295638" cy="185353"/>
              </a:xfrm>
            </xdr:grpSpPr>
            <xdr:sp macro="" textlink="">
              <xdr:nvSpPr>
                <xdr:cNvPr id="11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0" name="グループ化 853"/>
              <xdr:cNvGrpSpPr>
                <a:grpSpLocks/>
              </xdr:cNvGrpSpPr>
            </xdr:nvGrpSpPr>
            <xdr:grpSpPr bwMode="auto">
              <a:xfrm>
                <a:off x="3829048" y="2893406"/>
                <a:ext cx="324586" cy="189161"/>
                <a:chOff x="2482887" y="3553541"/>
                <a:chExt cx="295638" cy="185353"/>
              </a:xfrm>
            </xdr:grpSpPr>
            <xdr:sp macro="" textlink="">
              <xdr:nvSpPr>
                <xdr:cNvPr id="11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10" name="グループ化 1109"/>
          <xdr:cNvGrpSpPr/>
        </xdr:nvGrpSpPr>
        <xdr:grpSpPr>
          <a:xfrm>
            <a:off x="2220686" y="4396479"/>
            <a:ext cx="2239499" cy="204825"/>
            <a:chOff x="2305050" y="2893402"/>
            <a:chExt cx="2239499" cy="189166"/>
          </a:xfrm>
        </xdr:grpSpPr>
        <xdr:sp macro="" textlink="">
          <xdr:nvSpPr>
            <xdr:cNvPr id="11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2" name="グループ化 1111"/>
            <xdr:cNvGrpSpPr/>
          </xdr:nvGrpSpPr>
          <xdr:grpSpPr>
            <a:xfrm>
              <a:off x="2305050" y="2893402"/>
              <a:ext cx="2048999" cy="189166"/>
              <a:chOff x="2305050" y="2893402"/>
              <a:chExt cx="2048999" cy="189166"/>
            </a:xfrm>
          </xdr:grpSpPr>
          <xdr:sp macro="" textlink="">
            <xdr:nvSpPr>
              <xdr:cNvPr id="11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8" name="グループ化 845"/>
              <xdr:cNvGrpSpPr>
                <a:grpSpLocks/>
              </xdr:cNvGrpSpPr>
            </xdr:nvGrpSpPr>
            <xdr:grpSpPr bwMode="auto">
              <a:xfrm>
                <a:off x="2686045" y="2893406"/>
                <a:ext cx="324588" cy="189162"/>
                <a:chOff x="2482886" y="3553541"/>
                <a:chExt cx="295640" cy="185354"/>
              </a:xfrm>
            </xdr:grpSpPr>
            <xdr:sp macro="" textlink="">
              <xdr:nvSpPr>
                <xdr:cNvPr id="11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19" name="グループ化 849"/>
              <xdr:cNvGrpSpPr>
                <a:grpSpLocks/>
              </xdr:cNvGrpSpPr>
            </xdr:nvGrpSpPr>
            <xdr:grpSpPr bwMode="auto">
              <a:xfrm>
                <a:off x="3257548" y="2893406"/>
                <a:ext cx="324586" cy="189161"/>
                <a:chOff x="2482887" y="3553541"/>
                <a:chExt cx="295638" cy="185353"/>
              </a:xfrm>
            </xdr:grpSpPr>
            <xdr:sp macro="" textlink="">
              <xdr:nvSpPr>
                <xdr:cNvPr id="11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0" name="グループ化 853"/>
              <xdr:cNvGrpSpPr>
                <a:grpSpLocks/>
              </xdr:cNvGrpSpPr>
            </xdr:nvGrpSpPr>
            <xdr:grpSpPr bwMode="auto">
              <a:xfrm>
                <a:off x="3829048" y="2893406"/>
                <a:ext cx="324586" cy="189161"/>
                <a:chOff x="2482887" y="3553541"/>
                <a:chExt cx="295638" cy="185353"/>
              </a:xfrm>
            </xdr:grpSpPr>
            <xdr:sp macro="" textlink="">
              <xdr:nvSpPr>
                <xdr:cNvPr id="11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37</xdr:row>
      <xdr:rowOff>27663</xdr:rowOff>
    </xdr:from>
    <xdr:to>
      <xdr:col>66</xdr:col>
      <xdr:colOff>78685</xdr:colOff>
      <xdr:row>44</xdr:row>
      <xdr:rowOff>54704</xdr:rowOff>
    </xdr:to>
    <xdr:grpSp>
      <xdr:nvGrpSpPr>
        <xdr:cNvPr id="70" name="グループ化 69"/>
        <xdr:cNvGrpSpPr/>
      </xdr:nvGrpSpPr>
      <xdr:grpSpPr>
        <a:xfrm>
          <a:off x="4719167" y="5698701"/>
          <a:ext cx="2239499" cy="950234"/>
          <a:chOff x="4754336" y="5158463"/>
          <a:chExt cx="2239499" cy="966841"/>
        </a:xfrm>
      </xdr:grpSpPr>
      <xdr:grpSp>
        <xdr:nvGrpSpPr>
          <xdr:cNvPr id="69" name="グループ化 68"/>
          <xdr:cNvGrpSpPr/>
        </xdr:nvGrpSpPr>
        <xdr:grpSpPr>
          <a:xfrm>
            <a:off x="4754336" y="5158463"/>
            <a:ext cx="2239499" cy="199146"/>
            <a:chOff x="4754336" y="5158463"/>
            <a:chExt cx="2239499" cy="199146"/>
          </a:xfrm>
        </xdr:grpSpPr>
        <xdr:sp macro="" textlink="">
          <xdr:nvSpPr>
            <xdr:cNvPr id="123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7"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8"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9" name="グループ化 845"/>
            <xdr:cNvGrpSpPr>
              <a:grpSpLocks/>
            </xdr:cNvGrpSpPr>
          </xdr:nvGrpSpPr>
          <xdr:grpSpPr bwMode="auto">
            <a:xfrm>
              <a:off x="5135331" y="5158465"/>
              <a:ext cx="324588" cy="199129"/>
              <a:chOff x="2482886" y="3553541"/>
              <a:chExt cx="295640" cy="180204"/>
            </a:xfrm>
          </xdr:grpSpPr>
          <xdr:sp macro="" textlink="">
            <xdr:nvSpPr>
              <xdr:cNvPr id="12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0" name="グループ化 849"/>
            <xdr:cNvGrpSpPr>
              <a:grpSpLocks/>
            </xdr:cNvGrpSpPr>
          </xdr:nvGrpSpPr>
          <xdr:grpSpPr bwMode="auto">
            <a:xfrm>
              <a:off x="5706834" y="5158463"/>
              <a:ext cx="324586" cy="199129"/>
              <a:chOff x="2482887" y="3553541"/>
              <a:chExt cx="295638" cy="180204"/>
            </a:xfrm>
          </xdr:grpSpPr>
          <xdr:sp macro="" textlink="">
            <xdr:nvSpPr>
              <xdr:cNvPr id="12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1" name="グループ化 853"/>
            <xdr:cNvGrpSpPr>
              <a:grpSpLocks/>
            </xdr:cNvGrpSpPr>
          </xdr:nvGrpSpPr>
          <xdr:grpSpPr bwMode="auto">
            <a:xfrm>
              <a:off x="6278334" y="5158463"/>
              <a:ext cx="324586" cy="199129"/>
              <a:chOff x="2482887" y="3553541"/>
              <a:chExt cx="295638" cy="180204"/>
            </a:xfrm>
          </xdr:grpSpPr>
          <xdr:sp macro="" textlink="">
            <xdr:nvSpPr>
              <xdr:cNvPr id="12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1132" name="グループ化 1131"/>
          <xdr:cNvGrpSpPr/>
        </xdr:nvGrpSpPr>
        <xdr:grpSpPr>
          <a:xfrm>
            <a:off x="4754336" y="5414585"/>
            <a:ext cx="2239499" cy="204825"/>
            <a:chOff x="2305050" y="2893402"/>
            <a:chExt cx="2239499" cy="189166"/>
          </a:xfrm>
        </xdr:grpSpPr>
        <xdr:sp macro="" textlink="">
          <xdr:nvSpPr>
            <xdr:cNvPr id="12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4" name="グループ化 1213"/>
            <xdr:cNvGrpSpPr/>
          </xdr:nvGrpSpPr>
          <xdr:grpSpPr>
            <a:xfrm>
              <a:off x="2305050" y="2893402"/>
              <a:ext cx="2048999" cy="189166"/>
              <a:chOff x="2305050" y="2893402"/>
              <a:chExt cx="2048999" cy="189166"/>
            </a:xfrm>
          </xdr:grpSpPr>
          <xdr:sp macro="" textlink="">
            <xdr:nvSpPr>
              <xdr:cNvPr id="12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20" name="グループ化 845"/>
              <xdr:cNvGrpSpPr>
                <a:grpSpLocks/>
              </xdr:cNvGrpSpPr>
            </xdr:nvGrpSpPr>
            <xdr:grpSpPr bwMode="auto">
              <a:xfrm>
                <a:off x="2686045" y="2893406"/>
                <a:ext cx="324588" cy="189162"/>
                <a:chOff x="2482886" y="3553541"/>
                <a:chExt cx="295640" cy="185354"/>
              </a:xfrm>
            </xdr:grpSpPr>
            <xdr:sp macro="" textlink="">
              <xdr:nvSpPr>
                <xdr:cNvPr id="12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1" name="グループ化 849"/>
              <xdr:cNvGrpSpPr>
                <a:grpSpLocks/>
              </xdr:cNvGrpSpPr>
            </xdr:nvGrpSpPr>
            <xdr:grpSpPr bwMode="auto">
              <a:xfrm>
                <a:off x="3257548" y="2893406"/>
                <a:ext cx="324586" cy="189161"/>
                <a:chOff x="2482887" y="3553541"/>
                <a:chExt cx="295638" cy="185353"/>
              </a:xfrm>
            </xdr:grpSpPr>
            <xdr:sp macro="" textlink="">
              <xdr:nvSpPr>
                <xdr:cNvPr id="12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2" name="グループ化 853"/>
              <xdr:cNvGrpSpPr>
                <a:grpSpLocks/>
              </xdr:cNvGrpSpPr>
            </xdr:nvGrpSpPr>
            <xdr:grpSpPr bwMode="auto">
              <a:xfrm>
                <a:off x="3829048" y="2893406"/>
                <a:ext cx="324586" cy="189161"/>
                <a:chOff x="2482887" y="3553541"/>
                <a:chExt cx="295638" cy="185353"/>
              </a:xfrm>
            </xdr:grpSpPr>
            <xdr:sp macro="" textlink="">
              <xdr:nvSpPr>
                <xdr:cNvPr id="12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3" name="グループ化 1132"/>
          <xdr:cNvGrpSpPr/>
        </xdr:nvGrpSpPr>
        <xdr:grpSpPr>
          <a:xfrm>
            <a:off x="4754336" y="5664357"/>
            <a:ext cx="2239499" cy="204825"/>
            <a:chOff x="2305050" y="2893402"/>
            <a:chExt cx="2239499" cy="189166"/>
          </a:xfrm>
        </xdr:grpSpPr>
        <xdr:sp macro="" textlink="">
          <xdr:nvSpPr>
            <xdr:cNvPr id="11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95" name="グループ化 1194"/>
            <xdr:cNvGrpSpPr/>
          </xdr:nvGrpSpPr>
          <xdr:grpSpPr>
            <a:xfrm>
              <a:off x="2305050" y="2893402"/>
              <a:ext cx="2048999" cy="189166"/>
              <a:chOff x="2305050" y="2893402"/>
              <a:chExt cx="2048999" cy="189166"/>
            </a:xfrm>
          </xdr:grpSpPr>
          <xdr:sp macro="" textlink="">
            <xdr:nvSpPr>
              <xdr:cNvPr id="11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01" name="グループ化 845"/>
              <xdr:cNvGrpSpPr>
                <a:grpSpLocks/>
              </xdr:cNvGrpSpPr>
            </xdr:nvGrpSpPr>
            <xdr:grpSpPr bwMode="auto">
              <a:xfrm>
                <a:off x="2686045" y="2893406"/>
                <a:ext cx="324588" cy="189162"/>
                <a:chOff x="2482886" y="3553541"/>
                <a:chExt cx="295640" cy="185354"/>
              </a:xfrm>
            </xdr:grpSpPr>
            <xdr:sp macro="" textlink="">
              <xdr:nvSpPr>
                <xdr:cNvPr id="12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2" name="グループ化 849"/>
              <xdr:cNvGrpSpPr>
                <a:grpSpLocks/>
              </xdr:cNvGrpSpPr>
            </xdr:nvGrpSpPr>
            <xdr:grpSpPr bwMode="auto">
              <a:xfrm>
                <a:off x="3257548" y="2893406"/>
                <a:ext cx="324586" cy="189161"/>
                <a:chOff x="2482887" y="3553541"/>
                <a:chExt cx="295638" cy="185353"/>
              </a:xfrm>
            </xdr:grpSpPr>
            <xdr:sp macro="" textlink="">
              <xdr:nvSpPr>
                <xdr:cNvPr id="12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3" name="グループ化 853"/>
              <xdr:cNvGrpSpPr>
                <a:grpSpLocks/>
              </xdr:cNvGrpSpPr>
            </xdr:nvGrpSpPr>
            <xdr:grpSpPr bwMode="auto">
              <a:xfrm>
                <a:off x="3829048" y="2893406"/>
                <a:ext cx="324586" cy="189161"/>
                <a:chOff x="2482887" y="3553541"/>
                <a:chExt cx="295638" cy="185353"/>
              </a:xfrm>
            </xdr:grpSpPr>
            <xdr:sp macro="" textlink="">
              <xdr:nvSpPr>
                <xdr:cNvPr id="1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4" name="グループ化 1133"/>
          <xdr:cNvGrpSpPr/>
        </xdr:nvGrpSpPr>
        <xdr:grpSpPr>
          <a:xfrm>
            <a:off x="4754336" y="5920479"/>
            <a:ext cx="2239499" cy="204825"/>
            <a:chOff x="2305050" y="2893402"/>
            <a:chExt cx="2239499" cy="189166"/>
          </a:xfrm>
        </xdr:grpSpPr>
        <xdr:sp macro="" textlink="">
          <xdr:nvSpPr>
            <xdr:cNvPr id="11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6" name="グループ化 1175"/>
            <xdr:cNvGrpSpPr/>
          </xdr:nvGrpSpPr>
          <xdr:grpSpPr>
            <a:xfrm>
              <a:off x="2305050" y="2893402"/>
              <a:ext cx="2048999" cy="189166"/>
              <a:chOff x="2305050" y="2893402"/>
              <a:chExt cx="2048999" cy="189166"/>
            </a:xfrm>
          </xdr:grpSpPr>
          <xdr:sp macro="" textlink="">
            <xdr:nvSpPr>
              <xdr:cNvPr id="11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82" name="グループ化 845"/>
              <xdr:cNvGrpSpPr>
                <a:grpSpLocks/>
              </xdr:cNvGrpSpPr>
            </xdr:nvGrpSpPr>
            <xdr:grpSpPr bwMode="auto">
              <a:xfrm>
                <a:off x="2686045" y="2893406"/>
                <a:ext cx="324588" cy="189162"/>
                <a:chOff x="2482886" y="3553541"/>
                <a:chExt cx="295640" cy="185354"/>
              </a:xfrm>
            </xdr:grpSpPr>
            <xdr:sp macro="" textlink="">
              <xdr:nvSpPr>
                <xdr:cNvPr id="11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3" name="グループ化 849"/>
              <xdr:cNvGrpSpPr>
                <a:grpSpLocks/>
              </xdr:cNvGrpSpPr>
            </xdr:nvGrpSpPr>
            <xdr:grpSpPr bwMode="auto">
              <a:xfrm>
                <a:off x="3257548" y="2893406"/>
                <a:ext cx="324586" cy="189161"/>
                <a:chOff x="2482887" y="3553541"/>
                <a:chExt cx="295638" cy="185353"/>
              </a:xfrm>
            </xdr:grpSpPr>
            <xdr:sp macro="" textlink="">
              <xdr:nvSpPr>
                <xdr:cNvPr id="11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4" name="グループ化 853"/>
              <xdr:cNvGrpSpPr>
                <a:grpSpLocks/>
              </xdr:cNvGrpSpPr>
            </xdr:nvGrpSpPr>
            <xdr:grpSpPr bwMode="auto">
              <a:xfrm>
                <a:off x="3829048" y="2893406"/>
                <a:ext cx="324586" cy="189161"/>
                <a:chOff x="2482887" y="3553541"/>
                <a:chExt cx="295638" cy="185353"/>
              </a:xfrm>
            </xdr:grpSpPr>
            <xdr:sp macro="" textlink="">
              <xdr:nvSpPr>
                <xdr:cNvPr id="1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21</xdr:row>
      <xdr:rowOff>27679</xdr:rowOff>
    </xdr:from>
    <xdr:to>
      <xdr:col>66</xdr:col>
      <xdr:colOff>72335</xdr:colOff>
      <xdr:row>32</xdr:row>
      <xdr:rowOff>99154</xdr:rowOff>
    </xdr:to>
    <xdr:grpSp>
      <xdr:nvGrpSpPr>
        <xdr:cNvPr id="1251" name="グループ化 1250"/>
        <xdr:cNvGrpSpPr/>
      </xdr:nvGrpSpPr>
      <xdr:grpSpPr>
        <a:xfrm>
          <a:off x="4712817" y="3661833"/>
          <a:ext cx="2239499" cy="1485571"/>
          <a:chOff x="2220686" y="3094729"/>
          <a:chExt cx="2239499" cy="1506575"/>
        </a:xfrm>
      </xdr:grpSpPr>
      <xdr:grpSp>
        <xdr:nvGrpSpPr>
          <xdr:cNvPr id="1252" name="グループ化 1251"/>
          <xdr:cNvGrpSpPr/>
        </xdr:nvGrpSpPr>
        <xdr:grpSpPr>
          <a:xfrm>
            <a:off x="2220686" y="3094729"/>
            <a:ext cx="2239499" cy="204825"/>
            <a:chOff x="2305050" y="2893402"/>
            <a:chExt cx="2239499" cy="189166"/>
          </a:xfrm>
        </xdr:grpSpPr>
        <xdr:sp macro="" textlink="">
          <xdr:nvSpPr>
            <xdr:cNvPr id="1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4" name="グループ化 1353"/>
            <xdr:cNvGrpSpPr/>
          </xdr:nvGrpSpPr>
          <xdr:grpSpPr>
            <a:xfrm>
              <a:off x="2305050" y="2893402"/>
              <a:ext cx="2048999" cy="189166"/>
              <a:chOff x="2305050" y="2893402"/>
              <a:chExt cx="2048999" cy="189166"/>
            </a:xfrm>
          </xdr:grpSpPr>
          <xdr:sp macro="" textlink="">
            <xdr:nvSpPr>
              <xdr:cNvPr id="1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845"/>
              <xdr:cNvGrpSpPr>
                <a:grpSpLocks/>
              </xdr:cNvGrpSpPr>
            </xdr:nvGrpSpPr>
            <xdr:grpSpPr bwMode="auto">
              <a:xfrm>
                <a:off x="2686045" y="2893406"/>
                <a:ext cx="324588" cy="189162"/>
                <a:chOff x="2482886" y="3553541"/>
                <a:chExt cx="295640" cy="185354"/>
              </a:xfrm>
            </xdr:grpSpPr>
            <xdr:sp macro="" textlink="">
              <xdr:nvSpPr>
                <xdr:cNvPr id="1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1" name="グループ化 849"/>
              <xdr:cNvGrpSpPr>
                <a:grpSpLocks/>
              </xdr:cNvGrpSpPr>
            </xdr:nvGrpSpPr>
            <xdr:grpSpPr bwMode="auto">
              <a:xfrm>
                <a:off x="3257548" y="2893406"/>
                <a:ext cx="324586" cy="189161"/>
                <a:chOff x="2482887" y="3553541"/>
                <a:chExt cx="295638" cy="185353"/>
              </a:xfrm>
            </xdr:grpSpPr>
            <xdr:sp macro="" textlink="">
              <xdr:nvSpPr>
                <xdr:cNvPr id="13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2" name="グループ化 853"/>
              <xdr:cNvGrpSpPr>
                <a:grpSpLocks/>
              </xdr:cNvGrpSpPr>
            </xdr:nvGrpSpPr>
            <xdr:grpSpPr bwMode="auto">
              <a:xfrm>
                <a:off x="3829048" y="2893406"/>
                <a:ext cx="324586" cy="189161"/>
                <a:chOff x="2482887" y="3553541"/>
                <a:chExt cx="295638" cy="185353"/>
              </a:xfrm>
            </xdr:grpSpPr>
            <xdr:sp macro="" textlink="">
              <xdr:nvSpPr>
                <xdr:cNvPr id="13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3" name="グループ化 1252"/>
          <xdr:cNvGrpSpPr/>
        </xdr:nvGrpSpPr>
        <xdr:grpSpPr>
          <a:xfrm>
            <a:off x="2220686" y="3355079"/>
            <a:ext cx="2239499" cy="204825"/>
            <a:chOff x="2305050" y="2893402"/>
            <a:chExt cx="2239499" cy="189166"/>
          </a:xfrm>
        </xdr:grpSpPr>
        <xdr:sp macro="" textlink="">
          <xdr:nvSpPr>
            <xdr:cNvPr id="1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35" name="グループ化 1334"/>
            <xdr:cNvGrpSpPr/>
          </xdr:nvGrpSpPr>
          <xdr:grpSpPr>
            <a:xfrm>
              <a:off x="2305050" y="2893402"/>
              <a:ext cx="2048999" cy="189166"/>
              <a:chOff x="2305050" y="2893402"/>
              <a:chExt cx="2048999" cy="189166"/>
            </a:xfrm>
          </xdr:grpSpPr>
          <xdr:sp macro="" textlink="">
            <xdr:nvSpPr>
              <xdr:cNvPr id="1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1" name="グループ化 845"/>
              <xdr:cNvGrpSpPr>
                <a:grpSpLocks/>
              </xdr:cNvGrpSpPr>
            </xdr:nvGrpSpPr>
            <xdr:grpSpPr bwMode="auto">
              <a:xfrm>
                <a:off x="2686045" y="2893406"/>
                <a:ext cx="324588" cy="189162"/>
                <a:chOff x="2482886" y="3553541"/>
                <a:chExt cx="295640" cy="185354"/>
              </a:xfrm>
            </xdr:grpSpPr>
            <xdr:sp macro="" textlink="">
              <xdr:nvSpPr>
                <xdr:cNvPr id="1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2" name="グループ化 849"/>
              <xdr:cNvGrpSpPr>
                <a:grpSpLocks/>
              </xdr:cNvGrpSpPr>
            </xdr:nvGrpSpPr>
            <xdr:grpSpPr bwMode="auto">
              <a:xfrm>
                <a:off x="3257548" y="2893406"/>
                <a:ext cx="324586" cy="189161"/>
                <a:chOff x="2482887" y="3553541"/>
                <a:chExt cx="295638" cy="185353"/>
              </a:xfrm>
            </xdr:grpSpPr>
            <xdr:sp macro="" textlink="">
              <xdr:nvSpPr>
                <xdr:cNvPr id="13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3" name="グループ化 853"/>
              <xdr:cNvGrpSpPr>
                <a:grpSpLocks/>
              </xdr:cNvGrpSpPr>
            </xdr:nvGrpSpPr>
            <xdr:grpSpPr bwMode="auto">
              <a:xfrm>
                <a:off x="3829048" y="2893406"/>
                <a:ext cx="324586" cy="189161"/>
                <a:chOff x="2482887" y="3553541"/>
                <a:chExt cx="295638" cy="185353"/>
              </a:xfrm>
            </xdr:grpSpPr>
            <xdr:sp macro="" textlink="">
              <xdr:nvSpPr>
                <xdr:cNvPr id="13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4" name="グループ化 1253"/>
          <xdr:cNvGrpSpPr/>
        </xdr:nvGrpSpPr>
        <xdr:grpSpPr>
          <a:xfrm>
            <a:off x="2220686" y="3615429"/>
            <a:ext cx="2239499" cy="204825"/>
            <a:chOff x="2305050" y="2893402"/>
            <a:chExt cx="2239499" cy="189166"/>
          </a:xfrm>
        </xdr:grpSpPr>
        <xdr:sp macro="" textlink="">
          <xdr:nvSpPr>
            <xdr:cNvPr id="1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6" name="グループ化 1315"/>
            <xdr:cNvGrpSpPr/>
          </xdr:nvGrpSpPr>
          <xdr:grpSpPr>
            <a:xfrm>
              <a:off x="2305050" y="2893402"/>
              <a:ext cx="2048999" cy="189166"/>
              <a:chOff x="2305050" y="2893402"/>
              <a:chExt cx="2048999" cy="189166"/>
            </a:xfrm>
          </xdr:grpSpPr>
          <xdr:sp macro="" textlink="">
            <xdr:nvSpPr>
              <xdr:cNvPr id="1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2" name="グループ化 845"/>
              <xdr:cNvGrpSpPr>
                <a:grpSpLocks/>
              </xdr:cNvGrpSpPr>
            </xdr:nvGrpSpPr>
            <xdr:grpSpPr bwMode="auto">
              <a:xfrm>
                <a:off x="2686045" y="2893406"/>
                <a:ext cx="324588" cy="189162"/>
                <a:chOff x="2482886" y="3553541"/>
                <a:chExt cx="295640" cy="185354"/>
              </a:xfrm>
            </xdr:grpSpPr>
            <xdr:sp macro="" textlink="">
              <xdr:nvSpPr>
                <xdr:cNvPr id="1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3" name="グループ化 849"/>
              <xdr:cNvGrpSpPr>
                <a:grpSpLocks/>
              </xdr:cNvGrpSpPr>
            </xdr:nvGrpSpPr>
            <xdr:grpSpPr bwMode="auto">
              <a:xfrm>
                <a:off x="3257548" y="2893406"/>
                <a:ext cx="324586" cy="189161"/>
                <a:chOff x="2482887" y="3553541"/>
                <a:chExt cx="295638" cy="185353"/>
              </a:xfrm>
            </xdr:grpSpPr>
            <xdr:sp macro="" textlink="">
              <xdr:nvSpPr>
                <xdr:cNvPr id="13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4" name="グループ化 853"/>
              <xdr:cNvGrpSpPr>
                <a:grpSpLocks/>
              </xdr:cNvGrpSpPr>
            </xdr:nvGrpSpPr>
            <xdr:grpSpPr bwMode="auto">
              <a:xfrm>
                <a:off x="3829048" y="2893406"/>
                <a:ext cx="324586" cy="189161"/>
                <a:chOff x="2482887" y="3553541"/>
                <a:chExt cx="295638" cy="185353"/>
              </a:xfrm>
            </xdr:grpSpPr>
            <xdr:sp macro="" textlink="">
              <xdr:nvSpPr>
                <xdr:cNvPr id="13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5" name="グループ化 1254"/>
          <xdr:cNvGrpSpPr/>
        </xdr:nvGrpSpPr>
        <xdr:grpSpPr>
          <a:xfrm>
            <a:off x="2220686" y="3875779"/>
            <a:ext cx="2239499" cy="204825"/>
            <a:chOff x="2305050" y="2893402"/>
            <a:chExt cx="2239499" cy="189166"/>
          </a:xfrm>
        </xdr:grpSpPr>
        <xdr:sp macro="" textlink="">
          <xdr:nvSpPr>
            <xdr:cNvPr id="1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97" name="グループ化 1296"/>
            <xdr:cNvGrpSpPr/>
          </xdr:nvGrpSpPr>
          <xdr:grpSpPr>
            <a:xfrm>
              <a:off x="2305050" y="2893402"/>
              <a:ext cx="2048999" cy="189166"/>
              <a:chOff x="2305050" y="2893402"/>
              <a:chExt cx="2048999" cy="189166"/>
            </a:xfrm>
          </xdr:grpSpPr>
          <xdr:sp macro="" textlink="">
            <xdr:nvSpPr>
              <xdr:cNvPr id="1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3" name="グループ化 845"/>
              <xdr:cNvGrpSpPr>
                <a:grpSpLocks/>
              </xdr:cNvGrpSpPr>
            </xdr:nvGrpSpPr>
            <xdr:grpSpPr bwMode="auto">
              <a:xfrm>
                <a:off x="2686045" y="2893406"/>
                <a:ext cx="324588" cy="189162"/>
                <a:chOff x="2482886" y="3553541"/>
                <a:chExt cx="295640" cy="185354"/>
              </a:xfrm>
            </xdr:grpSpPr>
            <xdr:sp macro="" textlink="">
              <xdr:nvSpPr>
                <xdr:cNvPr id="1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4" name="グループ化 849"/>
              <xdr:cNvGrpSpPr>
                <a:grpSpLocks/>
              </xdr:cNvGrpSpPr>
            </xdr:nvGrpSpPr>
            <xdr:grpSpPr bwMode="auto">
              <a:xfrm>
                <a:off x="3257548" y="2893406"/>
                <a:ext cx="324586" cy="189161"/>
                <a:chOff x="2482887" y="3553541"/>
                <a:chExt cx="295638" cy="185353"/>
              </a:xfrm>
            </xdr:grpSpPr>
            <xdr:sp macro="" textlink="">
              <xdr:nvSpPr>
                <xdr:cNvPr id="1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5" name="グループ化 853"/>
              <xdr:cNvGrpSpPr>
                <a:grpSpLocks/>
              </xdr:cNvGrpSpPr>
            </xdr:nvGrpSpPr>
            <xdr:grpSpPr bwMode="auto">
              <a:xfrm>
                <a:off x="3829048" y="2893406"/>
                <a:ext cx="324586" cy="189161"/>
                <a:chOff x="2482887" y="3553541"/>
                <a:chExt cx="295638" cy="185353"/>
              </a:xfrm>
            </xdr:grpSpPr>
            <xdr:sp macro="" textlink="">
              <xdr:nvSpPr>
                <xdr:cNvPr id="1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6" name="グループ化 1255"/>
          <xdr:cNvGrpSpPr/>
        </xdr:nvGrpSpPr>
        <xdr:grpSpPr>
          <a:xfrm>
            <a:off x="2220686" y="4136129"/>
            <a:ext cx="2239499" cy="204825"/>
            <a:chOff x="2305050" y="2893402"/>
            <a:chExt cx="2239499" cy="189166"/>
          </a:xfrm>
        </xdr:grpSpPr>
        <xdr:sp macro="" textlink="">
          <xdr:nvSpPr>
            <xdr:cNvPr id="1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8" name="グループ化 1277"/>
            <xdr:cNvGrpSpPr/>
          </xdr:nvGrpSpPr>
          <xdr:grpSpPr>
            <a:xfrm>
              <a:off x="2305050" y="2893402"/>
              <a:ext cx="2048999" cy="189166"/>
              <a:chOff x="2305050" y="2893402"/>
              <a:chExt cx="2048999" cy="189166"/>
            </a:xfrm>
          </xdr:grpSpPr>
          <xdr:sp macro="" textlink="">
            <xdr:nvSpPr>
              <xdr:cNvPr id="1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4" name="グループ化 845"/>
              <xdr:cNvGrpSpPr>
                <a:grpSpLocks/>
              </xdr:cNvGrpSpPr>
            </xdr:nvGrpSpPr>
            <xdr:grpSpPr bwMode="auto">
              <a:xfrm>
                <a:off x="2686045" y="2893406"/>
                <a:ext cx="324588" cy="189162"/>
                <a:chOff x="2482886" y="3553541"/>
                <a:chExt cx="295640" cy="185354"/>
              </a:xfrm>
            </xdr:grpSpPr>
            <xdr:sp macro="" textlink="">
              <xdr:nvSpPr>
                <xdr:cNvPr id="1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5" name="グループ化 849"/>
              <xdr:cNvGrpSpPr>
                <a:grpSpLocks/>
              </xdr:cNvGrpSpPr>
            </xdr:nvGrpSpPr>
            <xdr:grpSpPr bwMode="auto">
              <a:xfrm>
                <a:off x="3257548" y="2893406"/>
                <a:ext cx="324586" cy="189161"/>
                <a:chOff x="2482887" y="3553541"/>
                <a:chExt cx="295638" cy="185353"/>
              </a:xfrm>
            </xdr:grpSpPr>
            <xdr:sp macro="" textlink="">
              <xdr:nvSpPr>
                <xdr:cNvPr id="1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6" name="グループ化 853"/>
              <xdr:cNvGrpSpPr>
                <a:grpSpLocks/>
              </xdr:cNvGrpSpPr>
            </xdr:nvGrpSpPr>
            <xdr:grpSpPr bwMode="auto">
              <a:xfrm>
                <a:off x="3829048" y="2893406"/>
                <a:ext cx="324586" cy="189161"/>
                <a:chOff x="2482887" y="3553541"/>
                <a:chExt cx="295638" cy="185353"/>
              </a:xfrm>
            </xdr:grpSpPr>
            <xdr:sp macro="" textlink="">
              <xdr:nvSpPr>
                <xdr:cNvPr id="1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7" name="グループ化 1256"/>
          <xdr:cNvGrpSpPr/>
        </xdr:nvGrpSpPr>
        <xdr:grpSpPr>
          <a:xfrm>
            <a:off x="2220686" y="4396479"/>
            <a:ext cx="2239499" cy="204825"/>
            <a:chOff x="2305050" y="2893402"/>
            <a:chExt cx="2239499" cy="189166"/>
          </a:xfrm>
        </xdr:grpSpPr>
        <xdr:sp macro="" textlink="">
          <xdr:nvSpPr>
            <xdr:cNvPr id="1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9" name="グループ化 1258"/>
            <xdr:cNvGrpSpPr/>
          </xdr:nvGrpSpPr>
          <xdr:grpSpPr>
            <a:xfrm>
              <a:off x="2305050" y="2893402"/>
              <a:ext cx="2048999" cy="189166"/>
              <a:chOff x="2305050" y="2893402"/>
              <a:chExt cx="2048999" cy="189166"/>
            </a:xfrm>
          </xdr:grpSpPr>
          <xdr:sp macro="" textlink="">
            <xdr:nvSpPr>
              <xdr:cNvPr id="1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65" name="グループ化 845"/>
              <xdr:cNvGrpSpPr>
                <a:grpSpLocks/>
              </xdr:cNvGrpSpPr>
            </xdr:nvGrpSpPr>
            <xdr:grpSpPr bwMode="auto">
              <a:xfrm>
                <a:off x="2686045" y="2893406"/>
                <a:ext cx="324588" cy="189162"/>
                <a:chOff x="2482886" y="3553541"/>
                <a:chExt cx="295640" cy="185354"/>
              </a:xfrm>
            </xdr:grpSpPr>
            <xdr:sp macro="" textlink="">
              <xdr:nvSpPr>
                <xdr:cNvPr id="1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6" name="グループ化 849"/>
              <xdr:cNvGrpSpPr>
                <a:grpSpLocks/>
              </xdr:cNvGrpSpPr>
            </xdr:nvGrpSpPr>
            <xdr:grpSpPr bwMode="auto">
              <a:xfrm>
                <a:off x="3257548" y="2893406"/>
                <a:ext cx="324586" cy="189161"/>
                <a:chOff x="2482887" y="3553541"/>
                <a:chExt cx="295638" cy="185353"/>
              </a:xfrm>
            </xdr:grpSpPr>
            <xdr:sp macro="" textlink="">
              <xdr:nvSpPr>
                <xdr:cNvPr id="1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7" name="グループ化 853"/>
              <xdr:cNvGrpSpPr>
                <a:grpSpLocks/>
              </xdr:cNvGrpSpPr>
            </xdr:nvGrpSpPr>
            <xdr:grpSpPr bwMode="auto">
              <a:xfrm>
                <a:off x="3829048" y="2893406"/>
                <a:ext cx="324586" cy="189161"/>
                <a:chOff x="2482887" y="3553541"/>
                <a:chExt cx="295638" cy="185353"/>
              </a:xfrm>
            </xdr:grpSpPr>
            <xdr:sp macro="" textlink="">
              <xdr:nvSpPr>
                <xdr:cNvPr id="1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39</xdr:row>
      <xdr:rowOff>27679</xdr:rowOff>
    </xdr:from>
    <xdr:to>
      <xdr:col>40</xdr:col>
      <xdr:colOff>65985</xdr:colOff>
      <xdr:row>44</xdr:row>
      <xdr:rowOff>54704</xdr:rowOff>
    </xdr:to>
    <xdr:grpSp>
      <xdr:nvGrpSpPr>
        <xdr:cNvPr id="54" name="グループ化 53"/>
        <xdr:cNvGrpSpPr/>
      </xdr:nvGrpSpPr>
      <xdr:grpSpPr>
        <a:xfrm>
          <a:off x="2186005" y="5955160"/>
          <a:ext cx="2239499" cy="693775"/>
          <a:chOff x="2214336" y="5418829"/>
          <a:chExt cx="2239499" cy="706475"/>
        </a:xfrm>
      </xdr:grpSpPr>
      <xdr:grpSp>
        <xdr:nvGrpSpPr>
          <xdr:cNvPr id="1136" name="グループ化 1135"/>
          <xdr:cNvGrpSpPr/>
        </xdr:nvGrpSpPr>
        <xdr:grpSpPr>
          <a:xfrm>
            <a:off x="2214336" y="5418829"/>
            <a:ext cx="2239499" cy="204825"/>
            <a:chOff x="2305050" y="2893402"/>
            <a:chExt cx="2239499" cy="189166"/>
          </a:xfrm>
        </xdr:grpSpPr>
        <xdr:sp macro="" textlink="">
          <xdr:nvSpPr>
            <xdr:cNvPr id="11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38" name="グループ化 1137"/>
            <xdr:cNvGrpSpPr/>
          </xdr:nvGrpSpPr>
          <xdr:grpSpPr>
            <a:xfrm>
              <a:off x="2305050" y="2893402"/>
              <a:ext cx="2048999" cy="189166"/>
              <a:chOff x="2305050" y="2893402"/>
              <a:chExt cx="2048999" cy="189166"/>
            </a:xfrm>
          </xdr:grpSpPr>
          <xdr:sp macro="" textlink="">
            <xdr:nvSpPr>
              <xdr:cNvPr id="11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44" name="グループ化 845"/>
              <xdr:cNvGrpSpPr>
                <a:grpSpLocks/>
              </xdr:cNvGrpSpPr>
            </xdr:nvGrpSpPr>
            <xdr:grpSpPr bwMode="auto">
              <a:xfrm>
                <a:off x="2686045" y="2893406"/>
                <a:ext cx="324588" cy="189162"/>
                <a:chOff x="2482886" y="3553541"/>
                <a:chExt cx="295640" cy="185354"/>
              </a:xfrm>
            </xdr:grpSpPr>
            <xdr:sp macro="" textlink="">
              <xdr:nvSpPr>
                <xdr:cNvPr id="11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5" name="グループ化 849"/>
              <xdr:cNvGrpSpPr>
                <a:grpSpLocks/>
              </xdr:cNvGrpSpPr>
            </xdr:nvGrpSpPr>
            <xdr:grpSpPr bwMode="auto">
              <a:xfrm>
                <a:off x="3257548" y="2893406"/>
                <a:ext cx="324586" cy="189161"/>
                <a:chOff x="2482887" y="3553541"/>
                <a:chExt cx="295638" cy="185353"/>
              </a:xfrm>
            </xdr:grpSpPr>
            <xdr:sp macro="" textlink="">
              <xdr:nvSpPr>
                <xdr:cNvPr id="11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6" name="グループ化 853"/>
              <xdr:cNvGrpSpPr>
                <a:grpSpLocks/>
              </xdr:cNvGrpSpPr>
            </xdr:nvGrpSpPr>
            <xdr:grpSpPr bwMode="auto">
              <a:xfrm>
                <a:off x="3829048" y="2893406"/>
                <a:ext cx="324586" cy="189161"/>
                <a:chOff x="2482887" y="3553541"/>
                <a:chExt cx="295638" cy="185353"/>
              </a:xfrm>
            </xdr:grpSpPr>
            <xdr:sp macro="" textlink="">
              <xdr:nvSpPr>
                <xdr:cNvPr id="1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2" name="グループ化 1371"/>
          <xdr:cNvGrpSpPr/>
        </xdr:nvGrpSpPr>
        <xdr:grpSpPr>
          <a:xfrm>
            <a:off x="2214336" y="5669654"/>
            <a:ext cx="2239499" cy="204825"/>
            <a:chOff x="2305050" y="2893402"/>
            <a:chExt cx="2239499" cy="189166"/>
          </a:xfrm>
        </xdr:grpSpPr>
        <xdr:sp macro="" textlink="">
          <xdr:nvSpPr>
            <xdr:cNvPr id="13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4" name="グループ化 1373"/>
            <xdr:cNvGrpSpPr/>
          </xdr:nvGrpSpPr>
          <xdr:grpSpPr>
            <a:xfrm>
              <a:off x="2305050" y="2893402"/>
              <a:ext cx="2048999" cy="189166"/>
              <a:chOff x="2305050" y="2893402"/>
              <a:chExt cx="2048999" cy="189166"/>
            </a:xfrm>
          </xdr:grpSpPr>
          <xdr:sp macro="" textlink="">
            <xdr:nvSpPr>
              <xdr:cNvPr id="13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845"/>
              <xdr:cNvGrpSpPr>
                <a:grpSpLocks/>
              </xdr:cNvGrpSpPr>
            </xdr:nvGrpSpPr>
            <xdr:grpSpPr bwMode="auto">
              <a:xfrm>
                <a:off x="2686045" y="2893406"/>
                <a:ext cx="324588" cy="189162"/>
                <a:chOff x="2482886" y="3553541"/>
                <a:chExt cx="295640" cy="185354"/>
              </a:xfrm>
            </xdr:grpSpPr>
            <xdr:sp macro="" textlink="">
              <xdr:nvSpPr>
                <xdr:cNvPr id="13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1" name="グループ化 849"/>
              <xdr:cNvGrpSpPr>
                <a:grpSpLocks/>
              </xdr:cNvGrpSpPr>
            </xdr:nvGrpSpPr>
            <xdr:grpSpPr bwMode="auto">
              <a:xfrm>
                <a:off x="3257548" y="2893406"/>
                <a:ext cx="324586" cy="189161"/>
                <a:chOff x="2482887" y="3553541"/>
                <a:chExt cx="295638" cy="185353"/>
              </a:xfrm>
            </xdr:grpSpPr>
            <xdr:sp macro="" textlink="">
              <xdr:nvSpPr>
                <xdr:cNvPr id="13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2" name="グループ化 853"/>
              <xdr:cNvGrpSpPr>
                <a:grpSpLocks/>
              </xdr:cNvGrpSpPr>
            </xdr:nvGrpSpPr>
            <xdr:grpSpPr bwMode="auto">
              <a:xfrm>
                <a:off x="3829048" y="2893406"/>
                <a:ext cx="324586" cy="189161"/>
                <a:chOff x="2482887" y="3553541"/>
                <a:chExt cx="295638" cy="185353"/>
              </a:xfrm>
            </xdr:grpSpPr>
            <xdr:sp macro="" textlink="">
              <xdr:nvSpPr>
                <xdr:cNvPr id="1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2" name="グループ化 1391"/>
          <xdr:cNvGrpSpPr/>
        </xdr:nvGrpSpPr>
        <xdr:grpSpPr>
          <a:xfrm>
            <a:off x="2214336" y="5920479"/>
            <a:ext cx="2239499" cy="204825"/>
            <a:chOff x="2305050" y="2893402"/>
            <a:chExt cx="2239499" cy="189166"/>
          </a:xfrm>
        </xdr:grpSpPr>
        <xdr:sp macro="" textlink="">
          <xdr:nvSpPr>
            <xdr:cNvPr id="1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4" name="グループ化 1393"/>
            <xdr:cNvGrpSpPr/>
          </xdr:nvGrpSpPr>
          <xdr:grpSpPr>
            <a:xfrm>
              <a:off x="2305050" y="2893402"/>
              <a:ext cx="2048999" cy="189166"/>
              <a:chOff x="2305050" y="2893402"/>
              <a:chExt cx="2048999" cy="189166"/>
            </a:xfrm>
          </xdr:grpSpPr>
          <xdr:sp macro="" textlink="">
            <xdr:nvSpPr>
              <xdr:cNvPr id="1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845"/>
              <xdr:cNvGrpSpPr>
                <a:grpSpLocks/>
              </xdr:cNvGrpSpPr>
            </xdr:nvGrpSpPr>
            <xdr:grpSpPr bwMode="auto">
              <a:xfrm>
                <a:off x="2686045" y="2893406"/>
                <a:ext cx="324588" cy="189162"/>
                <a:chOff x="2482886" y="3553541"/>
                <a:chExt cx="295640" cy="185354"/>
              </a:xfrm>
            </xdr:grpSpPr>
            <xdr:sp macro="" textlink="">
              <xdr:nvSpPr>
                <xdr:cNvPr id="1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1" name="グループ化 849"/>
              <xdr:cNvGrpSpPr>
                <a:grpSpLocks/>
              </xdr:cNvGrpSpPr>
            </xdr:nvGrpSpPr>
            <xdr:grpSpPr bwMode="auto">
              <a:xfrm>
                <a:off x="3257548" y="2893406"/>
                <a:ext cx="324586" cy="189161"/>
                <a:chOff x="2482887" y="3553541"/>
                <a:chExt cx="295638" cy="185353"/>
              </a:xfrm>
            </xdr:grpSpPr>
            <xdr:sp macro="" textlink="">
              <xdr:nvSpPr>
                <xdr:cNvPr id="14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2" name="グループ化 853"/>
              <xdr:cNvGrpSpPr>
                <a:grpSpLocks/>
              </xdr:cNvGrpSpPr>
            </xdr:nvGrpSpPr>
            <xdr:grpSpPr bwMode="auto">
              <a:xfrm>
                <a:off x="3829048" y="2893406"/>
                <a:ext cx="324586" cy="189161"/>
                <a:chOff x="2482887" y="3553541"/>
                <a:chExt cx="295638" cy="185353"/>
              </a:xfrm>
            </xdr:grpSpPr>
            <xdr:sp macro="" textlink="">
              <xdr:nvSpPr>
                <xdr:cNvPr id="14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33</xdr:row>
      <xdr:rowOff>34029</xdr:rowOff>
    </xdr:from>
    <xdr:to>
      <xdr:col>40</xdr:col>
      <xdr:colOff>78685</xdr:colOff>
      <xdr:row>36</xdr:row>
      <xdr:rowOff>111854</xdr:rowOff>
    </xdr:to>
    <xdr:grpSp>
      <xdr:nvGrpSpPr>
        <xdr:cNvPr id="56" name="グループ化 55"/>
        <xdr:cNvGrpSpPr/>
      </xdr:nvGrpSpPr>
      <xdr:grpSpPr>
        <a:xfrm>
          <a:off x="2198705" y="5206837"/>
          <a:ext cx="2239499" cy="451498"/>
          <a:chOff x="2227036" y="4656829"/>
          <a:chExt cx="2239499" cy="458825"/>
        </a:xfrm>
      </xdr:grpSpPr>
      <xdr:grpSp>
        <xdr:nvGrpSpPr>
          <xdr:cNvPr id="1135" name="グループ化 1134"/>
          <xdr:cNvGrpSpPr/>
        </xdr:nvGrpSpPr>
        <xdr:grpSpPr>
          <a:xfrm>
            <a:off x="2227036" y="4910829"/>
            <a:ext cx="2239499" cy="204825"/>
            <a:chOff x="2305050" y="2893402"/>
            <a:chExt cx="2239499" cy="189166"/>
          </a:xfrm>
        </xdr:grpSpPr>
        <xdr:sp macro="" textlink="">
          <xdr:nvSpPr>
            <xdr:cNvPr id="11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1156"/>
            <xdr:cNvGrpSpPr/>
          </xdr:nvGrpSpPr>
          <xdr:grpSpPr>
            <a:xfrm>
              <a:off x="2305050" y="2893402"/>
              <a:ext cx="2048999" cy="189166"/>
              <a:chOff x="2305050" y="2893402"/>
              <a:chExt cx="2048999" cy="189166"/>
            </a:xfrm>
          </xdr:grpSpPr>
          <xdr:sp macro="" textlink="">
            <xdr:nvSpPr>
              <xdr:cNvPr id="11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63" name="グループ化 845"/>
              <xdr:cNvGrpSpPr>
                <a:grpSpLocks/>
              </xdr:cNvGrpSpPr>
            </xdr:nvGrpSpPr>
            <xdr:grpSpPr bwMode="auto">
              <a:xfrm>
                <a:off x="2686045" y="2893406"/>
                <a:ext cx="324588" cy="189162"/>
                <a:chOff x="2482886" y="3553541"/>
                <a:chExt cx="295640" cy="185354"/>
              </a:xfrm>
            </xdr:grpSpPr>
            <xdr:sp macro="" textlink="">
              <xdr:nvSpPr>
                <xdr:cNvPr id="11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4" name="グループ化 849"/>
              <xdr:cNvGrpSpPr>
                <a:grpSpLocks/>
              </xdr:cNvGrpSpPr>
            </xdr:nvGrpSpPr>
            <xdr:grpSpPr bwMode="auto">
              <a:xfrm>
                <a:off x="3257548" y="2893406"/>
                <a:ext cx="324586" cy="189161"/>
                <a:chOff x="2482887" y="3553541"/>
                <a:chExt cx="295638" cy="185353"/>
              </a:xfrm>
            </xdr:grpSpPr>
            <xdr:sp macro="" textlink="">
              <xdr:nvSpPr>
                <xdr:cNvPr id="11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5" name="グループ化 853"/>
              <xdr:cNvGrpSpPr>
                <a:grpSpLocks/>
              </xdr:cNvGrpSpPr>
            </xdr:nvGrpSpPr>
            <xdr:grpSpPr bwMode="auto">
              <a:xfrm>
                <a:off x="3829048" y="2893406"/>
                <a:ext cx="324586" cy="189161"/>
                <a:chOff x="2482887" y="3553541"/>
                <a:chExt cx="295638" cy="185353"/>
              </a:xfrm>
            </xdr:grpSpPr>
            <xdr:sp macro="" textlink="">
              <xdr:nvSpPr>
                <xdr:cNvPr id="1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 name="グループ化 54"/>
          <xdr:cNvGrpSpPr/>
        </xdr:nvGrpSpPr>
        <xdr:grpSpPr>
          <a:xfrm>
            <a:off x="2798536" y="4656829"/>
            <a:ext cx="1667999" cy="204820"/>
            <a:chOff x="5325836" y="6180829"/>
            <a:chExt cx="1667999" cy="204820"/>
          </a:xfrm>
        </xdr:grpSpPr>
        <xdr:sp macro="" textlink="">
          <xdr:nvSpPr>
            <xdr:cNvPr id="1413" name="Rectangle 3347"/>
            <xdr:cNvSpPr>
              <a:spLocks noChangeArrowheads="1"/>
            </xdr:cNvSpPr>
          </xdr:nvSpPr>
          <xdr:spPr bwMode="auto">
            <a:xfrm>
              <a:off x="6849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53"/>
            <xdr:cNvSpPr>
              <a:spLocks noChangeArrowheads="1"/>
            </xdr:cNvSpPr>
          </xdr:nvSpPr>
          <xdr:spPr bwMode="auto">
            <a:xfrm>
              <a:off x="5325836" y="6180829"/>
              <a:ext cx="142875"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Rectangle 2456"/>
            <xdr:cNvSpPr>
              <a:spLocks noChangeArrowheads="1"/>
            </xdr:cNvSpPr>
          </xdr:nvSpPr>
          <xdr:spPr bwMode="auto">
            <a:xfrm>
              <a:off x="5516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8" name="Rectangle 2459"/>
            <xdr:cNvSpPr>
              <a:spLocks noChangeArrowheads="1"/>
            </xdr:cNvSpPr>
          </xdr:nvSpPr>
          <xdr:spPr bwMode="auto">
            <a:xfrm>
              <a:off x="6087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9" name="Rectangle 3346"/>
            <xdr:cNvSpPr>
              <a:spLocks noChangeArrowheads="1"/>
            </xdr:cNvSpPr>
          </xdr:nvSpPr>
          <xdr:spPr bwMode="auto">
            <a:xfrm>
              <a:off x="6659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1" name="グループ化 849"/>
            <xdr:cNvGrpSpPr>
              <a:grpSpLocks/>
            </xdr:cNvGrpSpPr>
          </xdr:nvGrpSpPr>
          <xdr:grpSpPr bwMode="auto">
            <a:xfrm>
              <a:off x="5706834" y="6180829"/>
              <a:ext cx="324586" cy="204820"/>
              <a:chOff x="2482887" y="3553541"/>
              <a:chExt cx="295638" cy="185353"/>
            </a:xfrm>
          </xdr:grpSpPr>
          <xdr:sp macro="" textlink="">
            <xdr:nvSpPr>
              <xdr:cNvPr id="14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2" name="グループ化 853"/>
            <xdr:cNvGrpSpPr>
              <a:grpSpLocks/>
            </xdr:cNvGrpSpPr>
          </xdr:nvGrpSpPr>
          <xdr:grpSpPr bwMode="auto">
            <a:xfrm>
              <a:off x="6278334" y="6180829"/>
              <a:ext cx="324586" cy="204820"/>
              <a:chOff x="2482887" y="3553541"/>
              <a:chExt cx="295638" cy="185353"/>
            </a:xfrm>
          </xdr:grpSpPr>
          <xdr:sp macro="" textlink="">
            <xdr:nvSpPr>
              <xdr:cNvPr id="14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clientData/>
  </xdr:twoCellAnchor>
  <xdr:twoCellAnchor>
    <xdr:from>
      <xdr:col>17</xdr:col>
      <xdr:colOff>17236</xdr:colOff>
      <xdr:row>45</xdr:row>
      <xdr:rowOff>34029</xdr:rowOff>
    </xdr:from>
    <xdr:to>
      <xdr:col>40</xdr:col>
      <xdr:colOff>65985</xdr:colOff>
      <xdr:row>58</xdr:row>
      <xdr:rowOff>111854</xdr:rowOff>
    </xdr:to>
    <xdr:grpSp>
      <xdr:nvGrpSpPr>
        <xdr:cNvPr id="57" name="グループ化 56"/>
        <xdr:cNvGrpSpPr/>
      </xdr:nvGrpSpPr>
      <xdr:grpSpPr>
        <a:xfrm>
          <a:off x="2186005" y="6701529"/>
          <a:ext cx="2239499" cy="1704402"/>
          <a:chOff x="2214336" y="6180829"/>
          <a:chExt cx="2239499" cy="1735175"/>
        </a:xfrm>
      </xdr:grpSpPr>
      <xdr:grpSp>
        <xdr:nvGrpSpPr>
          <xdr:cNvPr id="1432" name="グループ化 1431"/>
          <xdr:cNvGrpSpPr/>
        </xdr:nvGrpSpPr>
        <xdr:grpSpPr>
          <a:xfrm>
            <a:off x="2214336" y="6180829"/>
            <a:ext cx="2239499" cy="204825"/>
            <a:chOff x="2305050" y="2893402"/>
            <a:chExt cx="2239499" cy="189166"/>
          </a:xfrm>
        </xdr:grpSpPr>
        <xdr:sp macro="" textlink="">
          <xdr:nvSpPr>
            <xdr:cNvPr id="1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34" name="グループ化 1433"/>
            <xdr:cNvGrpSpPr/>
          </xdr:nvGrpSpPr>
          <xdr:grpSpPr>
            <a:xfrm>
              <a:off x="2305050" y="2893402"/>
              <a:ext cx="2048999" cy="189166"/>
              <a:chOff x="2305050" y="2893402"/>
              <a:chExt cx="2048999" cy="189166"/>
            </a:xfrm>
          </xdr:grpSpPr>
          <xdr:sp macro="" textlink="">
            <xdr:nvSpPr>
              <xdr:cNvPr id="1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845"/>
              <xdr:cNvGrpSpPr>
                <a:grpSpLocks/>
              </xdr:cNvGrpSpPr>
            </xdr:nvGrpSpPr>
            <xdr:grpSpPr bwMode="auto">
              <a:xfrm>
                <a:off x="2686045" y="2893406"/>
                <a:ext cx="324588" cy="189162"/>
                <a:chOff x="2482886" y="3553541"/>
                <a:chExt cx="295640" cy="185354"/>
              </a:xfrm>
            </xdr:grpSpPr>
            <xdr:sp macro="" textlink="">
              <xdr:nvSpPr>
                <xdr:cNvPr id="1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1" name="グループ化 849"/>
              <xdr:cNvGrpSpPr>
                <a:grpSpLocks/>
              </xdr:cNvGrpSpPr>
            </xdr:nvGrpSpPr>
            <xdr:grpSpPr bwMode="auto">
              <a:xfrm>
                <a:off x="3257548" y="2893406"/>
                <a:ext cx="324586" cy="189161"/>
                <a:chOff x="2482887" y="3553541"/>
                <a:chExt cx="295638" cy="185353"/>
              </a:xfrm>
            </xdr:grpSpPr>
            <xdr:sp macro="" textlink="">
              <xdr:nvSpPr>
                <xdr:cNvPr id="1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2" name="グループ化 853"/>
              <xdr:cNvGrpSpPr>
                <a:grpSpLocks/>
              </xdr:cNvGrpSpPr>
            </xdr:nvGrpSpPr>
            <xdr:grpSpPr bwMode="auto">
              <a:xfrm>
                <a:off x="3829048" y="2893406"/>
                <a:ext cx="324586" cy="189161"/>
                <a:chOff x="2482887" y="3553541"/>
                <a:chExt cx="295638" cy="185353"/>
              </a:xfrm>
            </xdr:grpSpPr>
            <xdr:sp macro="" textlink="">
              <xdr:nvSpPr>
                <xdr:cNvPr id="1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2" name="グループ化 1451"/>
          <xdr:cNvGrpSpPr/>
        </xdr:nvGrpSpPr>
        <xdr:grpSpPr>
          <a:xfrm>
            <a:off x="2214336" y="6435887"/>
            <a:ext cx="2239499" cy="204825"/>
            <a:chOff x="2305050" y="2893402"/>
            <a:chExt cx="2239499" cy="189166"/>
          </a:xfrm>
        </xdr:grpSpPr>
        <xdr:sp macro="" textlink="">
          <xdr:nvSpPr>
            <xdr:cNvPr id="14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54" name="グループ化 1453"/>
            <xdr:cNvGrpSpPr/>
          </xdr:nvGrpSpPr>
          <xdr:grpSpPr>
            <a:xfrm>
              <a:off x="2305050" y="2893402"/>
              <a:ext cx="2048999" cy="189166"/>
              <a:chOff x="2305050" y="2893402"/>
              <a:chExt cx="2048999" cy="189166"/>
            </a:xfrm>
          </xdr:grpSpPr>
          <xdr:sp macro="" textlink="">
            <xdr:nvSpPr>
              <xdr:cNvPr id="14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845"/>
              <xdr:cNvGrpSpPr>
                <a:grpSpLocks/>
              </xdr:cNvGrpSpPr>
            </xdr:nvGrpSpPr>
            <xdr:grpSpPr bwMode="auto">
              <a:xfrm>
                <a:off x="2686045" y="2893406"/>
                <a:ext cx="324588" cy="189162"/>
                <a:chOff x="2482886" y="3553541"/>
                <a:chExt cx="295640" cy="185354"/>
              </a:xfrm>
            </xdr:grpSpPr>
            <xdr:sp macro="" textlink="">
              <xdr:nvSpPr>
                <xdr:cNvPr id="14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1" name="グループ化 849"/>
              <xdr:cNvGrpSpPr>
                <a:grpSpLocks/>
              </xdr:cNvGrpSpPr>
            </xdr:nvGrpSpPr>
            <xdr:grpSpPr bwMode="auto">
              <a:xfrm>
                <a:off x="3257548" y="2893406"/>
                <a:ext cx="324586" cy="189161"/>
                <a:chOff x="2482887" y="3553541"/>
                <a:chExt cx="295638" cy="185353"/>
              </a:xfrm>
            </xdr:grpSpPr>
            <xdr:sp macro="" textlink="">
              <xdr:nvSpPr>
                <xdr:cNvPr id="14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2" name="グループ化 853"/>
              <xdr:cNvGrpSpPr>
                <a:grpSpLocks/>
              </xdr:cNvGrpSpPr>
            </xdr:nvGrpSpPr>
            <xdr:grpSpPr bwMode="auto">
              <a:xfrm>
                <a:off x="3829048" y="2893406"/>
                <a:ext cx="324586" cy="189161"/>
                <a:chOff x="2482887" y="3553541"/>
                <a:chExt cx="295638" cy="185353"/>
              </a:xfrm>
            </xdr:grpSpPr>
            <xdr:sp macro="" textlink="">
              <xdr:nvSpPr>
                <xdr:cNvPr id="14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2" name="グループ化 1471"/>
          <xdr:cNvGrpSpPr/>
        </xdr:nvGrpSpPr>
        <xdr:grpSpPr>
          <a:xfrm>
            <a:off x="2214336" y="6690945"/>
            <a:ext cx="2239499" cy="204825"/>
            <a:chOff x="2305050" y="2893402"/>
            <a:chExt cx="2239499" cy="189166"/>
          </a:xfrm>
        </xdr:grpSpPr>
        <xdr:sp macro="" textlink="">
          <xdr:nvSpPr>
            <xdr:cNvPr id="14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74" name="グループ化 1473"/>
            <xdr:cNvGrpSpPr/>
          </xdr:nvGrpSpPr>
          <xdr:grpSpPr>
            <a:xfrm>
              <a:off x="2305050" y="2893402"/>
              <a:ext cx="2048999" cy="189166"/>
              <a:chOff x="2305050" y="2893402"/>
              <a:chExt cx="2048999" cy="189166"/>
            </a:xfrm>
          </xdr:grpSpPr>
          <xdr:sp macro="" textlink="">
            <xdr:nvSpPr>
              <xdr:cNvPr id="14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845"/>
              <xdr:cNvGrpSpPr>
                <a:grpSpLocks/>
              </xdr:cNvGrpSpPr>
            </xdr:nvGrpSpPr>
            <xdr:grpSpPr bwMode="auto">
              <a:xfrm>
                <a:off x="2686045" y="2893406"/>
                <a:ext cx="324588" cy="189162"/>
                <a:chOff x="2482886" y="3553541"/>
                <a:chExt cx="295640" cy="185354"/>
              </a:xfrm>
            </xdr:grpSpPr>
            <xdr:sp macro="" textlink="">
              <xdr:nvSpPr>
                <xdr:cNvPr id="14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1" name="グループ化 849"/>
              <xdr:cNvGrpSpPr>
                <a:grpSpLocks/>
              </xdr:cNvGrpSpPr>
            </xdr:nvGrpSpPr>
            <xdr:grpSpPr bwMode="auto">
              <a:xfrm>
                <a:off x="3257548" y="2893406"/>
                <a:ext cx="324586" cy="189161"/>
                <a:chOff x="2482887" y="3553541"/>
                <a:chExt cx="295638" cy="185353"/>
              </a:xfrm>
            </xdr:grpSpPr>
            <xdr:sp macro="" textlink="">
              <xdr:nvSpPr>
                <xdr:cNvPr id="14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2" name="グループ化 853"/>
              <xdr:cNvGrpSpPr>
                <a:grpSpLocks/>
              </xdr:cNvGrpSpPr>
            </xdr:nvGrpSpPr>
            <xdr:grpSpPr bwMode="auto">
              <a:xfrm>
                <a:off x="3829048" y="2893406"/>
                <a:ext cx="324586" cy="189161"/>
                <a:chOff x="2482887" y="3553541"/>
                <a:chExt cx="295638" cy="185353"/>
              </a:xfrm>
            </xdr:grpSpPr>
            <xdr:sp macro="" textlink="">
              <xdr:nvSpPr>
                <xdr:cNvPr id="14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2" name="グループ化 1491"/>
          <xdr:cNvGrpSpPr/>
        </xdr:nvGrpSpPr>
        <xdr:grpSpPr>
          <a:xfrm>
            <a:off x="2214336" y="6946003"/>
            <a:ext cx="2239499" cy="204825"/>
            <a:chOff x="2305050" y="2893402"/>
            <a:chExt cx="2239499" cy="189166"/>
          </a:xfrm>
        </xdr:grpSpPr>
        <xdr:sp macro="" textlink="">
          <xdr:nvSpPr>
            <xdr:cNvPr id="14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94" name="グループ化 1493"/>
            <xdr:cNvGrpSpPr/>
          </xdr:nvGrpSpPr>
          <xdr:grpSpPr>
            <a:xfrm>
              <a:off x="2305050" y="2893402"/>
              <a:ext cx="2048999" cy="189166"/>
              <a:chOff x="2305050" y="2893402"/>
              <a:chExt cx="2048999" cy="189166"/>
            </a:xfrm>
          </xdr:grpSpPr>
          <xdr:sp macro="" textlink="">
            <xdr:nvSpPr>
              <xdr:cNvPr id="14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845"/>
              <xdr:cNvGrpSpPr>
                <a:grpSpLocks/>
              </xdr:cNvGrpSpPr>
            </xdr:nvGrpSpPr>
            <xdr:grpSpPr bwMode="auto">
              <a:xfrm>
                <a:off x="2686045" y="2893406"/>
                <a:ext cx="324588" cy="189162"/>
                <a:chOff x="2482886" y="3553541"/>
                <a:chExt cx="295640" cy="185354"/>
              </a:xfrm>
            </xdr:grpSpPr>
            <xdr:sp macro="" textlink="">
              <xdr:nvSpPr>
                <xdr:cNvPr id="15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1" name="グループ化 849"/>
              <xdr:cNvGrpSpPr>
                <a:grpSpLocks/>
              </xdr:cNvGrpSpPr>
            </xdr:nvGrpSpPr>
            <xdr:grpSpPr bwMode="auto">
              <a:xfrm>
                <a:off x="3257548" y="2893406"/>
                <a:ext cx="324586" cy="189161"/>
                <a:chOff x="2482887" y="3553541"/>
                <a:chExt cx="295638" cy="185353"/>
              </a:xfrm>
            </xdr:grpSpPr>
            <xdr:sp macro="" textlink="">
              <xdr:nvSpPr>
                <xdr:cNvPr id="15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2" name="グループ化 853"/>
              <xdr:cNvGrpSpPr>
                <a:grpSpLocks/>
              </xdr:cNvGrpSpPr>
            </xdr:nvGrpSpPr>
            <xdr:grpSpPr bwMode="auto">
              <a:xfrm>
                <a:off x="3829048" y="2893406"/>
                <a:ext cx="324586" cy="189161"/>
                <a:chOff x="2482887" y="3553541"/>
                <a:chExt cx="295638" cy="185353"/>
              </a:xfrm>
            </xdr:grpSpPr>
            <xdr:sp macro="" textlink="">
              <xdr:nvSpPr>
                <xdr:cNvPr id="1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12" name="グループ化 1511"/>
          <xdr:cNvGrpSpPr/>
        </xdr:nvGrpSpPr>
        <xdr:grpSpPr>
          <a:xfrm>
            <a:off x="2214336" y="7201061"/>
            <a:ext cx="2239499" cy="204825"/>
            <a:chOff x="2305050" y="2893402"/>
            <a:chExt cx="2239499" cy="189166"/>
          </a:xfrm>
        </xdr:grpSpPr>
        <xdr:sp macro="" textlink="">
          <xdr:nvSpPr>
            <xdr:cNvPr id="15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4" name="グループ化 1513"/>
            <xdr:cNvGrpSpPr/>
          </xdr:nvGrpSpPr>
          <xdr:grpSpPr>
            <a:xfrm>
              <a:off x="2305050" y="2893402"/>
              <a:ext cx="2048999" cy="189166"/>
              <a:chOff x="2305050" y="2893402"/>
              <a:chExt cx="2048999" cy="189166"/>
            </a:xfrm>
          </xdr:grpSpPr>
          <xdr:sp macro="" textlink="">
            <xdr:nvSpPr>
              <xdr:cNvPr id="15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845"/>
              <xdr:cNvGrpSpPr>
                <a:grpSpLocks/>
              </xdr:cNvGrpSpPr>
            </xdr:nvGrpSpPr>
            <xdr:grpSpPr bwMode="auto">
              <a:xfrm>
                <a:off x="2686045" y="2893406"/>
                <a:ext cx="324588" cy="189162"/>
                <a:chOff x="2482886" y="3553541"/>
                <a:chExt cx="295640" cy="185354"/>
              </a:xfrm>
            </xdr:grpSpPr>
            <xdr:sp macro="" textlink="">
              <xdr:nvSpPr>
                <xdr:cNvPr id="15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1" name="グループ化 849"/>
              <xdr:cNvGrpSpPr>
                <a:grpSpLocks/>
              </xdr:cNvGrpSpPr>
            </xdr:nvGrpSpPr>
            <xdr:grpSpPr bwMode="auto">
              <a:xfrm>
                <a:off x="3257548" y="2893406"/>
                <a:ext cx="324586" cy="189161"/>
                <a:chOff x="2482887" y="3553541"/>
                <a:chExt cx="295638" cy="185353"/>
              </a:xfrm>
            </xdr:grpSpPr>
            <xdr:sp macro="" textlink="">
              <xdr:nvSpPr>
                <xdr:cNvPr id="15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2" name="グループ化 853"/>
              <xdr:cNvGrpSpPr>
                <a:grpSpLocks/>
              </xdr:cNvGrpSpPr>
            </xdr:nvGrpSpPr>
            <xdr:grpSpPr bwMode="auto">
              <a:xfrm>
                <a:off x="3829048" y="2893406"/>
                <a:ext cx="324586" cy="189161"/>
                <a:chOff x="2482887" y="3553541"/>
                <a:chExt cx="295638" cy="185353"/>
              </a:xfrm>
            </xdr:grpSpPr>
            <xdr:sp macro="" textlink="">
              <xdr:nvSpPr>
                <xdr:cNvPr id="15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2" name="グループ化 1531"/>
          <xdr:cNvGrpSpPr/>
        </xdr:nvGrpSpPr>
        <xdr:grpSpPr>
          <a:xfrm>
            <a:off x="2214336" y="7456119"/>
            <a:ext cx="2239499" cy="204825"/>
            <a:chOff x="2305050" y="2893402"/>
            <a:chExt cx="2239499" cy="189166"/>
          </a:xfrm>
        </xdr:grpSpPr>
        <xdr:sp macro="" textlink="">
          <xdr:nvSpPr>
            <xdr:cNvPr id="1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34" name="グループ化 1533"/>
            <xdr:cNvGrpSpPr/>
          </xdr:nvGrpSpPr>
          <xdr:grpSpPr>
            <a:xfrm>
              <a:off x="2305050" y="2893402"/>
              <a:ext cx="2048999" cy="189166"/>
              <a:chOff x="2305050" y="2893402"/>
              <a:chExt cx="2048999" cy="189166"/>
            </a:xfrm>
          </xdr:grpSpPr>
          <xdr:sp macro="" textlink="">
            <xdr:nvSpPr>
              <xdr:cNvPr id="1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845"/>
              <xdr:cNvGrpSpPr>
                <a:grpSpLocks/>
              </xdr:cNvGrpSpPr>
            </xdr:nvGrpSpPr>
            <xdr:grpSpPr bwMode="auto">
              <a:xfrm>
                <a:off x="2686045" y="2893406"/>
                <a:ext cx="324588" cy="189162"/>
                <a:chOff x="2482886" y="3553541"/>
                <a:chExt cx="295640" cy="185354"/>
              </a:xfrm>
            </xdr:grpSpPr>
            <xdr:sp macro="" textlink="">
              <xdr:nvSpPr>
                <xdr:cNvPr id="1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1" name="グループ化 849"/>
              <xdr:cNvGrpSpPr>
                <a:grpSpLocks/>
              </xdr:cNvGrpSpPr>
            </xdr:nvGrpSpPr>
            <xdr:grpSpPr bwMode="auto">
              <a:xfrm>
                <a:off x="3257548" y="2893406"/>
                <a:ext cx="324586" cy="189161"/>
                <a:chOff x="2482887" y="3553541"/>
                <a:chExt cx="295638" cy="185353"/>
              </a:xfrm>
            </xdr:grpSpPr>
            <xdr:sp macro="" textlink="">
              <xdr:nvSpPr>
                <xdr:cNvPr id="1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2" name="グループ化 853"/>
              <xdr:cNvGrpSpPr>
                <a:grpSpLocks/>
              </xdr:cNvGrpSpPr>
            </xdr:nvGrpSpPr>
            <xdr:grpSpPr bwMode="auto">
              <a:xfrm>
                <a:off x="3829048" y="2893406"/>
                <a:ext cx="324586" cy="189161"/>
                <a:chOff x="2482887" y="3553541"/>
                <a:chExt cx="295638" cy="185353"/>
              </a:xfrm>
            </xdr:grpSpPr>
            <xdr:sp macro="" textlink="">
              <xdr:nvSpPr>
                <xdr:cNvPr id="1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2" name="グループ化 1551"/>
          <xdr:cNvGrpSpPr/>
        </xdr:nvGrpSpPr>
        <xdr:grpSpPr>
          <a:xfrm>
            <a:off x="2214336" y="7711179"/>
            <a:ext cx="2239499" cy="204825"/>
            <a:chOff x="2305050" y="2893402"/>
            <a:chExt cx="2239499" cy="189166"/>
          </a:xfrm>
        </xdr:grpSpPr>
        <xdr:sp macro="" textlink="">
          <xdr:nvSpPr>
            <xdr:cNvPr id="1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4" name="グループ化 1553"/>
            <xdr:cNvGrpSpPr/>
          </xdr:nvGrpSpPr>
          <xdr:grpSpPr>
            <a:xfrm>
              <a:off x="2305050" y="2893402"/>
              <a:ext cx="2048999" cy="189166"/>
              <a:chOff x="2305050" y="2893402"/>
              <a:chExt cx="2048999" cy="189166"/>
            </a:xfrm>
          </xdr:grpSpPr>
          <xdr:sp macro="" textlink="">
            <xdr:nvSpPr>
              <xdr:cNvPr id="1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845"/>
              <xdr:cNvGrpSpPr>
                <a:grpSpLocks/>
              </xdr:cNvGrpSpPr>
            </xdr:nvGrpSpPr>
            <xdr:grpSpPr bwMode="auto">
              <a:xfrm>
                <a:off x="2686045" y="2893406"/>
                <a:ext cx="324588" cy="189162"/>
                <a:chOff x="2482886" y="3553541"/>
                <a:chExt cx="295640" cy="185354"/>
              </a:xfrm>
            </xdr:grpSpPr>
            <xdr:sp macro="" textlink="">
              <xdr:nvSpPr>
                <xdr:cNvPr id="1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1" name="グループ化 849"/>
              <xdr:cNvGrpSpPr>
                <a:grpSpLocks/>
              </xdr:cNvGrpSpPr>
            </xdr:nvGrpSpPr>
            <xdr:grpSpPr bwMode="auto">
              <a:xfrm>
                <a:off x="3257548" y="2893406"/>
                <a:ext cx="324586" cy="189161"/>
                <a:chOff x="2482887" y="3553541"/>
                <a:chExt cx="295638" cy="185353"/>
              </a:xfrm>
            </xdr:grpSpPr>
            <xdr:sp macro="" textlink="">
              <xdr:nvSpPr>
                <xdr:cNvPr id="15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2" name="グループ化 853"/>
              <xdr:cNvGrpSpPr>
                <a:grpSpLocks/>
              </xdr:cNvGrpSpPr>
            </xdr:nvGrpSpPr>
            <xdr:grpSpPr bwMode="auto">
              <a:xfrm>
                <a:off x="3829048" y="2893406"/>
                <a:ext cx="324586" cy="189161"/>
                <a:chOff x="2482887" y="3553541"/>
                <a:chExt cx="295638" cy="185353"/>
              </a:xfrm>
            </xdr:grpSpPr>
            <xdr:sp macro="" textlink="">
              <xdr:nvSpPr>
                <xdr:cNvPr id="15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45</xdr:row>
      <xdr:rowOff>27679</xdr:rowOff>
    </xdr:from>
    <xdr:to>
      <xdr:col>66</xdr:col>
      <xdr:colOff>72335</xdr:colOff>
      <xdr:row>58</xdr:row>
      <xdr:rowOff>105504</xdr:rowOff>
    </xdr:to>
    <xdr:grpSp>
      <xdr:nvGrpSpPr>
        <xdr:cNvPr id="1592" name="グループ化 1591"/>
        <xdr:cNvGrpSpPr/>
      </xdr:nvGrpSpPr>
      <xdr:grpSpPr>
        <a:xfrm>
          <a:off x="4712817" y="6695179"/>
          <a:ext cx="2239499" cy="1704402"/>
          <a:chOff x="2214336" y="6180829"/>
          <a:chExt cx="2239499" cy="1735175"/>
        </a:xfrm>
      </xdr:grpSpPr>
      <xdr:grpSp>
        <xdr:nvGrpSpPr>
          <xdr:cNvPr id="1593" name="グループ化 1592"/>
          <xdr:cNvGrpSpPr/>
        </xdr:nvGrpSpPr>
        <xdr:grpSpPr>
          <a:xfrm>
            <a:off x="2214336" y="6180829"/>
            <a:ext cx="2239499" cy="204825"/>
            <a:chOff x="2305050" y="2893402"/>
            <a:chExt cx="2239499" cy="189166"/>
          </a:xfrm>
        </xdr:grpSpPr>
        <xdr:sp macro="" textlink="">
          <xdr:nvSpPr>
            <xdr:cNvPr id="17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5" name="グループ化 1714"/>
            <xdr:cNvGrpSpPr/>
          </xdr:nvGrpSpPr>
          <xdr:grpSpPr>
            <a:xfrm>
              <a:off x="2305050" y="2893402"/>
              <a:ext cx="2048999" cy="189166"/>
              <a:chOff x="2305050" y="2893402"/>
              <a:chExt cx="2048999" cy="189166"/>
            </a:xfrm>
          </xdr:grpSpPr>
          <xdr:sp macro="" textlink="">
            <xdr:nvSpPr>
              <xdr:cNvPr id="17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1" name="グループ化 845"/>
              <xdr:cNvGrpSpPr>
                <a:grpSpLocks/>
              </xdr:cNvGrpSpPr>
            </xdr:nvGrpSpPr>
            <xdr:grpSpPr bwMode="auto">
              <a:xfrm>
                <a:off x="2686045" y="2893406"/>
                <a:ext cx="324588" cy="189162"/>
                <a:chOff x="2482886" y="3553541"/>
                <a:chExt cx="295640" cy="185354"/>
              </a:xfrm>
            </xdr:grpSpPr>
            <xdr:sp macro="" textlink="">
              <xdr:nvSpPr>
                <xdr:cNvPr id="17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2" name="グループ化 849"/>
              <xdr:cNvGrpSpPr>
                <a:grpSpLocks/>
              </xdr:cNvGrpSpPr>
            </xdr:nvGrpSpPr>
            <xdr:grpSpPr bwMode="auto">
              <a:xfrm>
                <a:off x="3257548" y="2893406"/>
                <a:ext cx="324586" cy="189161"/>
                <a:chOff x="2482887" y="3553541"/>
                <a:chExt cx="295638" cy="185353"/>
              </a:xfrm>
            </xdr:grpSpPr>
            <xdr:sp macro="" textlink="">
              <xdr:nvSpPr>
                <xdr:cNvPr id="17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3" name="グループ化 853"/>
              <xdr:cNvGrpSpPr>
                <a:grpSpLocks/>
              </xdr:cNvGrpSpPr>
            </xdr:nvGrpSpPr>
            <xdr:grpSpPr bwMode="auto">
              <a:xfrm>
                <a:off x="3829048" y="2893406"/>
                <a:ext cx="324586" cy="189161"/>
                <a:chOff x="2482887" y="3553541"/>
                <a:chExt cx="295638" cy="185353"/>
              </a:xfrm>
            </xdr:grpSpPr>
            <xdr:sp macro="" textlink="">
              <xdr:nvSpPr>
                <xdr:cNvPr id="1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4" name="グループ化 1593"/>
          <xdr:cNvGrpSpPr/>
        </xdr:nvGrpSpPr>
        <xdr:grpSpPr>
          <a:xfrm>
            <a:off x="2214336" y="6435887"/>
            <a:ext cx="2239499" cy="204825"/>
            <a:chOff x="2305050" y="2893402"/>
            <a:chExt cx="2239499" cy="189166"/>
          </a:xfrm>
        </xdr:grpSpPr>
        <xdr:sp macro="" textlink="">
          <xdr:nvSpPr>
            <xdr:cNvPr id="16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96" name="グループ化 1695"/>
            <xdr:cNvGrpSpPr/>
          </xdr:nvGrpSpPr>
          <xdr:grpSpPr>
            <a:xfrm>
              <a:off x="2305050" y="2893402"/>
              <a:ext cx="2048999" cy="189166"/>
              <a:chOff x="2305050" y="2893402"/>
              <a:chExt cx="2048999" cy="189166"/>
            </a:xfrm>
          </xdr:grpSpPr>
          <xdr:sp macro="" textlink="">
            <xdr:nvSpPr>
              <xdr:cNvPr id="16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2" name="グループ化 845"/>
              <xdr:cNvGrpSpPr>
                <a:grpSpLocks/>
              </xdr:cNvGrpSpPr>
            </xdr:nvGrpSpPr>
            <xdr:grpSpPr bwMode="auto">
              <a:xfrm>
                <a:off x="2686045" y="2893406"/>
                <a:ext cx="324588" cy="189162"/>
                <a:chOff x="2482886" y="3553541"/>
                <a:chExt cx="295640" cy="185354"/>
              </a:xfrm>
            </xdr:grpSpPr>
            <xdr:sp macro="" textlink="">
              <xdr:nvSpPr>
                <xdr:cNvPr id="17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3" name="グループ化 849"/>
              <xdr:cNvGrpSpPr>
                <a:grpSpLocks/>
              </xdr:cNvGrpSpPr>
            </xdr:nvGrpSpPr>
            <xdr:grpSpPr bwMode="auto">
              <a:xfrm>
                <a:off x="3257548" y="2893406"/>
                <a:ext cx="324586" cy="189161"/>
                <a:chOff x="2482887" y="3553541"/>
                <a:chExt cx="295638" cy="185353"/>
              </a:xfrm>
            </xdr:grpSpPr>
            <xdr:sp macro="" textlink="">
              <xdr:nvSpPr>
                <xdr:cNvPr id="17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4" name="グループ化 853"/>
              <xdr:cNvGrpSpPr>
                <a:grpSpLocks/>
              </xdr:cNvGrpSpPr>
            </xdr:nvGrpSpPr>
            <xdr:grpSpPr bwMode="auto">
              <a:xfrm>
                <a:off x="3829048" y="2893406"/>
                <a:ext cx="324586" cy="189161"/>
                <a:chOff x="2482887" y="3553541"/>
                <a:chExt cx="295638" cy="185353"/>
              </a:xfrm>
            </xdr:grpSpPr>
            <xdr:sp macro="" textlink="">
              <xdr:nvSpPr>
                <xdr:cNvPr id="1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5" name="グループ化 1594"/>
          <xdr:cNvGrpSpPr/>
        </xdr:nvGrpSpPr>
        <xdr:grpSpPr>
          <a:xfrm>
            <a:off x="2214336" y="6690945"/>
            <a:ext cx="2239499" cy="204825"/>
            <a:chOff x="2305050" y="2893402"/>
            <a:chExt cx="2239499" cy="189166"/>
          </a:xfrm>
        </xdr:grpSpPr>
        <xdr:sp macro="" textlink="">
          <xdr:nvSpPr>
            <xdr:cNvPr id="16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77" name="グループ化 1676"/>
            <xdr:cNvGrpSpPr/>
          </xdr:nvGrpSpPr>
          <xdr:grpSpPr>
            <a:xfrm>
              <a:off x="2305050" y="2893402"/>
              <a:ext cx="2048999" cy="189166"/>
              <a:chOff x="2305050" y="2893402"/>
              <a:chExt cx="2048999" cy="189166"/>
            </a:xfrm>
          </xdr:grpSpPr>
          <xdr:sp macro="" textlink="">
            <xdr:nvSpPr>
              <xdr:cNvPr id="16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3" name="グループ化 845"/>
              <xdr:cNvGrpSpPr>
                <a:grpSpLocks/>
              </xdr:cNvGrpSpPr>
            </xdr:nvGrpSpPr>
            <xdr:grpSpPr bwMode="auto">
              <a:xfrm>
                <a:off x="2686045" y="2893406"/>
                <a:ext cx="324588" cy="189162"/>
                <a:chOff x="2482886" y="3553541"/>
                <a:chExt cx="295640" cy="185354"/>
              </a:xfrm>
            </xdr:grpSpPr>
            <xdr:sp macro="" textlink="">
              <xdr:nvSpPr>
                <xdr:cNvPr id="16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4" name="グループ化 849"/>
              <xdr:cNvGrpSpPr>
                <a:grpSpLocks/>
              </xdr:cNvGrpSpPr>
            </xdr:nvGrpSpPr>
            <xdr:grpSpPr bwMode="auto">
              <a:xfrm>
                <a:off x="3257548" y="2893406"/>
                <a:ext cx="324586" cy="189161"/>
                <a:chOff x="2482887" y="3553541"/>
                <a:chExt cx="295638" cy="185353"/>
              </a:xfrm>
            </xdr:grpSpPr>
            <xdr:sp macro="" textlink="">
              <xdr:nvSpPr>
                <xdr:cNvPr id="16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5" name="グループ化 853"/>
              <xdr:cNvGrpSpPr>
                <a:grpSpLocks/>
              </xdr:cNvGrpSpPr>
            </xdr:nvGrpSpPr>
            <xdr:grpSpPr bwMode="auto">
              <a:xfrm>
                <a:off x="3829048" y="2893406"/>
                <a:ext cx="324586" cy="189161"/>
                <a:chOff x="2482887" y="3553541"/>
                <a:chExt cx="295638" cy="185353"/>
              </a:xfrm>
            </xdr:grpSpPr>
            <xdr:sp macro="" textlink="">
              <xdr:nvSpPr>
                <xdr:cNvPr id="1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6" name="グループ化 1595"/>
          <xdr:cNvGrpSpPr/>
        </xdr:nvGrpSpPr>
        <xdr:grpSpPr>
          <a:xfrm>
            <a:off x="2214336" y="6946003"/>
            <a:ext cx="2239499" cy="204825"/>
            <a:chOff x="2305050" y="2893402"/>
            <a:chExt cx="2239499" cy="189166"/>
          </a:xfrm>
        </xdr:grpSpPr>
        <xdr:sp macro="" textlink="">
          <xdr:nvSpPr>
            <xdr:cNvPr id="16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58" name="グループ化 1657"/>
            <xdr:cNvGrpSpPr/>
          </xdr:nvGrpSpPr>
          <xdr:grpSpPr>
            <a:xfrm>
              <a:off x="2305050" y="2893402"/>
              <a:ext cx="2048999" cy="189166"/>
              <a:chOff x="2305050" y="2893402"/>
              <a:chExt cx="2048999" cy="189166"/>
            </a:xfrm>
          </xdr:grpSpPr>
          <xdr:sp macro="" textlink="">
            <xdr:nvSpPr>
              <xdr:cNvPr id="16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4" name="グループ化 845"/>
              <xdr:cNvGrpSpPr>
                <a:grpSpLocks/>
              </xdr:cNvGrpSpPr>
            </xdr:nvGrpSpPr>
            <xdr:grpSpPr bwMode="auto">
              <a:xfrm>
                <a:off x="2686045" y="2893406"/>
                <a:ext cx="324588" cy="189162"/>
                <a:chOff x="2482886" y="3553541"/>
                <a:chExt cx="295640" cy="185354"/>
              </a:xfrm>
            </xdr:grpSpPr>
            <xdr:sp macro="" textlink="">
              <xdr:nvSpPr>
                <xdr:cNvPr id="16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5" name="グループ化 849"/>
              <xdr:cNvGrpSpPr>
                <a:grpSpLocks/>
              </xdr:cNvGrpSpPr>
            </xdr:nvGrpSpPr>
            <xdr:grpSpPr bwMode="auto">
              <a:xfrm>
                <a:off x="3257548" y="2893406"/>
                <a:ext cx="324586" cy="189161"/>
                <a:chOff x="2482887" y="3553541"/>
                <a:chExt cx="295638" cy="185353"/>
              </a:xfrm>
            </xdr:grpSpPr>
            <xdr:sp macro="" textlink="">
              <xdr:nvSpPr>
                <xdr:cNvPr id="16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6" name="グループ化 853"/>
              <xdr:cNvGrpSpPr>
                <a:grpSpLocks/>
              </xdr:cNvGrpSpPr>
            </xdr:nvGrpSpPr>
            <xdr:grpSpPr bwMode="auto">
              <a:xfrm>
                <a:off x="3829048" y="2893406"/>
                <a:ext cx="324586" cy="189161"/>
                <a:chOff x="2482887" y="3553541"/>
                <a:chExt cx="295638" cy="185353"/>
              </a:xfrm>
            </xdr:grpSpPr>
            <xdr:sp macro="" textlink="">
              <xdr:nvSpPr>
                <xdr:cNvPr id="1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7" name="グループ化 1596"/>
          <xdr:cNvGrpSpPr/>
        </xdr:nvGrpSpPr>
        <xdr:grpSpPr>
          <a:xfrm>
            <a:off x="2214336" y="7201061"/>
            <a:ext cx="2239499" cy="204825"/>
            <a:chOff x="2305050" y="2893402"/>
            <a:chExt cx="2239499" cy="189166"/>
          </a:xfrm>
        </xdr:grpSpPr>
        <xdr:sp macro="" textlink="">
          <xdr:nvSpPr>
            <xdr:cNvPr id="1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39" name="グループ化 1638"/>
            <xdr:cNvGrpSpPr/>
          </xdr:nvGrpSpPr>
          <xdr:grpSpPr>
            <a:xfrm>
              <a:off x="2305050" y="2893402"/>
              <a:ext cx="2048999" cy="189166"/>
              <a:chOff x="2305050" y="2893402"/>
              <a:chExt cx="2048999" cy="189166"/>
            </a:xfrm>
          </xdr:grpSpPr>
          <xdr:sp macro="" textlink="">
            <xdr:nvSpPr>
              <xdr:cNvPr id="1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5" name="グループ化 845"/>
              <xdr:cNvGrpSpPr>
                <a:grpSpLocks/>
              </xdr:cNvGrpSpPr>
            </xdr:nvGrpSpPr>
            <xdr:grpSpPr bwMode="auto">
              <a:xfrm>
                <a:off x="2686045" y="2893406"/>
                <a:ext cx="324588" cy="189162"/>
                <a:chOff x="2482886" y="3553541"/>
                <a:chExt cx="295640" cy="185354"/>
              </a:xfrm>
            </xdr:grpSpPr>
            <xdr:sp macro="" textlink="">
              <xdr:nvSpPr>
                <xdr:cNvPr id="1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6" name="グループ化 849"/>
              <xdr:cNvGrpSpPr>
                <a:grpSpLocks/>
              </xdr:cNvGrpSpPr>
            </xdr:nvGrpSpPr>
            <xdr:grpSpPr bwMode="auto">
              <a:xfrm>
                <a:off x="3257548" y="2893406"/>
                <a:ext cx="324586" cy="189161"/>
                <a:chOff x="2482887" y="3553541"/>
                <a:chExt cx="295638" cy="185353"/>
              </a:xfrm>
            </xdr:grpSpPr>
            <xdr:sp macro="" textlink="">
              <xdr:nvSpPr>
                <xdr:cNvPr id="1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53"/>
              <xdr:cNvGrpSpPr>
                <a:grpSpLocks/>
              </xdr:cNvGrpSpPr>
            </xdr:nvGrpSpPr>
            <xdr:grpSpPr bwMode="auto">
              <a:xfrm>
                <a:off x="3829048" y="2893406"/>
                <a:ext cx="324586" cy="189161"/>
                <a:chOff x="2482887" y="3553541"/>
                <a:chExt cx="295638" cy="185353"/>
              </a:xfrm>
            </xdr:grpSpPr>
            <xdr:sp macro="" textlink="">
              <xdr:nvSpPr>
                <xdr:cNvPr id="1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2214336" y="7456119"/>
            <a:ext cx="2239499" cy="204825"/>
            <a:chOff x="2305050" y="2893402"/>
            <a:chExt cx="2239499" cy="189166"/>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402"/>
              <a:ext cx="2048999" cy="189166"/>
              <a:chOff x="2305050" y="2893402"/>
              <a:chExt cx="2048999" cy="189166"/>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406"/>
                <a:ext cx="324588" cy="189162"/>
                <a:chOff x="2482886" y="3553541"/>
                <a:chExt cx="295640" cy="185354"/>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8" y="2893406"/>
                <a:ext cx="324586" cy="189161"/>
                <a:chOff x="2482887" y="3553541"/>
                <a:chExt cx="295638" cy="185353"/>
              </a:xfrm>
            </xdr:grpSpPr>
            <xdr:sp macro="" textlink="">
              <xdr:nvSpPr>
                <xdr:cNvPr id="1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8" y="2893406"/>
                <a:ext cx="324586" cy="189161"/>
                <a:chOff x="2482887" y="3553541"/>
                <a:chExt cx="295638" cy="185353"/>
              </a:xfrm>
            </xdr:grpSpPr>
            <xdr:sp macro="" textlink="">
              <xdr:nvSpPr>
                <xdr:cNvPr id="1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9" name="グループ化 1598"/>
          <xdr:cNvGrpSpPr/>
        </xdr:nvGrpSpPr>
        <xdr:grpSpPr>
          <a:xfrm>
            <a:off x="2214336" y="7711179"/>
            <a:ext cx="2239499" cy="204825"/>
            <a:chOff x="2305050" y="2893402"/>
            <a:chExt cx="2239499" cy="189166"/>
          </a:xfrm>
        </xdr:grpSpPr>
        <xdr:sp macro="" textlink="">
          <xdr:nvSpPr>
            <xdr:cNvPr id="1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1" name="グループ化 1600"/>
            <xdr:cNvGrpSpPr/>
          </xdr:nvGrpSpPr>
          <xdr:grpSpPr>
            <a:xfrm>
              <a:off x="2305050" y="2893402"/>
              <a:ext cx="2048999" cy="189166"/>
              <a:chOff x="2305050" y="2893402"/>
              <a:chExt cx="2048999" cy="189166"/>
            </a:xfrm>
          </xdr:grpSpPr>
          <xdr:sp macro="" textlink="">
            <xdr:nvSpPr>
              <xdr:cNvPr id="1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7" name="グループ化 845"/>
              <xdr:cNvGrpSpPr>
                <a:grpSpLocks/>
              </xdr:cNvGrpSpPr>
            </xdr:nvGrpSpPr>
            <xdr:grpSpPr bwMode="auto">
              <a:xfrm>
                <a:off x="2686045" y="2893406"/>
                <a:ext cx="324588" cy="189162"/>
                <a:chOff x="2482886" y="3553541"/>
                <a:chExt cx="295640" cy="185354"/>
              </a:xfrm>
            </xdr:grpSpPr>
            <xdr:sp macro="" textlink="">
              <xdr:nvSpPr>
                <xdr:cNvPr id="1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49"/>
              <xdr:cNvGrpSpPr>
                <a:grpSpLocks/>
              </xdr:cNvGrpSpPr>
            </xdr:nvGrpSpPr>
            <xdr:grpSpPr bwMode="auto">
              <a:xfrm>
                <a:off x="3257548" y="2893406"/>
                <a:ext cx="324586" cy="189161"/>
                <a:chOff x="2482887" y="3553541"/>
                <a:chExt cx="295638" cy="185353"/>
              </a:xfrm>
            </xdr:grpSpPr>
            <xdr:sp macro="" textlink="">
              <xdr:nvSpPr>
                <xdr:cNvPr id="1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9" name="グループ化 853"/>
              <xdr:cNvGrpSpPr>
                <a:grpSpLocks/>
              </xdr:cNvGrpSpPr>
            </xdr:nvGrpSpPr>
            <xdr:grpSpPr bwMode="auto">
              <a:xfrm>
                <a:off x="3829048" y="2893406"/>
                <a:ext cx="324586" cy="189161"/>
                <a:chOff x="2482887" y="3553541"/>
                <a:chExt cx="295638" cy="185353"/>
              </a:xfrm>
            </xdr:grpSpPr>
            <xdr:sp macro="" textlink="">
              <xdr:nvSpPr>
                <xdr:cNvPr id="1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59</xdr:row>
      <xdr:rowOff>26703</xdr:rowOff>
    </xdr:from>
    <xdr:to>
      <xdr:col>40</xdr:col>
      <xdr:colOff>68183</xdr:colOff>
      <xdr:row>68</xdr:row>
      <xdr:rowOff>99030</xdr:rowOff>
    </xdr:to>
    <xdr:grpSp>
      <xdr:nvGrpSpPr>
        <xdr:cNvPr id="76" name="グループ化 75"/>
        <xdr:cNvGrpSpPr/>
      </xdr:nvGrpSpPr>
      <xdr:grpSpPr>
        <a:xfrm>
          <a:off x="2188203" y="8445338"/>
          <a:ext cx="2239499" cy="1208000"/>
          <a:chOff x="2188203" y="7785915"/>
          <a:chExt cx="2239499" cy="1208000"/>
        </a:xfrm>
      </xdr:grpSpPr>
      <xdr:grpSp>
        <xdr:nvGrpSpPr>
          <xdr:cNvPr id="1572" name="グループ化 1571"/>
          <xdr:cNvGrpSpPr/>
        </xdr:nvGrpSpPr>
        <xdr:grpSpPr>
          <a:xfrm>
            <a:off x="2188203" y="7785915"/>
            <a:ext cx="2239499" cy="201277"/>
            <a:chOff x="2305050" y="2893402"/>
            <a:chExt cx="2239499" cy="189166"/>
          </a:xfrm>
        </xdr:grpSpPr>
        <xdr:sp macro="" textlink="">
          <xdr:nvSpPr>
            <xdr:cNvPr id="15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4" name="グループ化 1573"/>
            <xdr:cNvGrpSpPr/>
          </xdr:nvGrpSpPr>
          <xdr:grpSpPr>
            <a:xfrm>
              <a:off x="2305050" y="2893402"/>
              <a:ext cx="2048999" cy="189166"/>
              <a:chOff x="2305050" y="2893402"/>
              <a:chExt cx="2048999" cy="189166"/>
            </a:xfrm>
          </xdr:grpSpPr>
          <xdr:sp macro="" textlink="">
            <xdr:nvSpPr>
              <xdr:cNvPr id="15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845"/>
              <xdr:cNvGrpSpPr>
                <a:grpSpLocks/>
              </xdr:cNvGrpSpPr>
            </xdr:nvGrpSpPr>
            <xdr:grpSpPr bwMode="auto">
              <a:xfrm>
                <a:off x="2686045" y="2893406"/>
                <a:ext cx="324588" cy="189162"/>
                <a:chOff x="2482886" y="3553541"/>
                <a:chExt cx="295640" cy="185354"/>
              </a:xfrm>
            </xdr:grpSpPr>
            <xdr:sp macro="" textlink="">
              <xdr:nvSpPr>
                <xdr:cNvPr id="15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1" name="グループ化 849"/>
              <xdr:cNvGrpSpPr>
                <a:grpSpLocks/>
              </xdr:cNvGrpSpPr>
            </xdr:nvGrpSpPr>
            <xdr:grpSpPr bwMode="auto">
              <a:xfrm>
                <a:off x="3257548" y="2893406"/>
                <a:ext cx="324586" cy="189161"/>
                <a:chOff x="2482887" y="3553541"/>
                <a:chExt cx="295638" cy="185353"/>
              </a:xfrm>
            </xdr:grpSpPr>
            <xdr:sp macro="" textlink="">
              <xdr:nvSpPr>
                <xdr:cNvPr id="15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2" name="グループ化 853"/>
              <xdr:cNvGrpSpPr>
                <a:grpSpLocks/>
              </xdr:cNvGrpSpPr>
            </xdr:nvGrpSpPr>
            <xdr:grpSpPr bwMode="auto">
              <a:xfrm>
                <a:off x="3829048" y="2893406"/>
                <a:ext cx="324586" cy="189161"/>
                <a:chOff x="2482887" y="3553541"/>
                <a:chExt cx="295638" cy="185353"/>
              </a:xfrm>
            </xdr:grpSpPr>
            <xdr:sp macro="" textlink="">
              <xdr:nvSpPr>
                <xdr:cNvPr id="15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3" name="グループ化 1732"/>
          <xdr:cNvGrpSpPr/>
        </xdr:nvGrpSpPr>
        <xdr:grpSpPr>
          <a:xfrm>
            <a:off x="2188203" y="8037596"/>
            <a:ext cx="2239499" cy="201277"/>
            <a:chOff x="2305050" y="2893402"/>
            <a:chExt cx="2239499" cy="189166"/>
          </a:xfrm>
        </xdr:grpSpPr>
        <xdr:sp macro="" textlink="">
          <xdr:nvSpPr>
            <xdr:cNvPr id="1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35" name="グループ化 1734"/>
            <xdr:cNvGrpSpPr/>
          </xdr:nvGrpSpPr>
          <xdr:grpSpPr>
            <a:xfrm>
              <a:off x="2305050" y="2893402"/>
              <a:ext cx="2048999" cy="189166"/>
              <a:chOff x="2305050" y="2893402"/>
              <a:chExt cx="2048999" cy="189166"/>
            </a:xfrm>
          </xdr:grpSpPr>
          <xdr:sp macro="" textlink="">
            <xdr:nvSpPr>
              <xdr:cNvPr id="1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1" name="グループ化 845"/>
              <xdr:cNvGrpSpPr>
                <a:grpSpLocks/>
              </xdr:cNvGrpSpPr>
            </xdr:nvGrpSpPr>
            <xdr:grpSpPr bwMode="auto">
              <a:xfrm>
                <a:off x="2686045" y="2893406"/>
                <a:ext cx="324588" cy="189162"/>
                <a:chOff x="2482886" y="3553541"/>
                <a:chExt cx="295640" cy="185354"/>
              </a:xfrm>
            </xdr:grpSpPr>
            <xdr:sp macro="" textlink="">
              <xdr:nvSpPr>
                <xdr:cNvPr id="1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2" name="グループ化 849"/>
              <xdr:cNvGrpSpPr>
                <a:grpSpLocks/>
              </xdr:cNvGrpSpPr>
            </xdr:nvGrpSpPr>
            <xdr:grpSpPr bwMode="auto">
              <a:xfrm>
                <a:off x="3257548" y="2893406"/>
                <a:ext cx="324586" cy="189161"/>
                <a:chOff x="2482887" y="3553541"/>
                <a:chExt cx="295638" cy="185353"/>
              </a:xfrm>
            </xdr:grpSpPr>
            <xdr:sp macro="" textlink="">
              <xdr:nvSpPr>
                <xdr:cNvPr id="17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3" name="グループ化 853"/>
              <xdr:cNvGrpSpPr>
                <a:grpSpLocks/>
              </xdr:cNvGrpSpPr>
            </xdr:nvGrpSpPr>
            <xdr:grpSpPr bwMode="auto">
              <a:xfrm>
                <a:off x="3829048" y="2893406"/>
                <a:ext cx="324586" cy="189161"/>
                <a:chOff x="2482887" y="3553541"/>
                <a:chExt cx="295638" cy="185353"/>
              </a:xfrm>
            </xdr:grpSpPr>
            <xdr:sp macro="" textlink="">
              <xdr:nvSpPr>
                <xdr:cNvPr id="17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3" name="グループ化 1752"/>
          <xdr:cNvGrpSpPr/>
        </xdr:nvGrpSpPr>
        <xdr:grpSpPr>
          <a:xfrm>
            <a:off x="2188203" y="8289276"/>
            <a:ext cx="2239499" cy="201277"/>
            <a:chOff x="2305050" y="2893402"/>
            <a:chExt cx="2239499" cy="189166"/>
          </a:xfrm>
        </xdr:grpSpPr>
        <xdr:sp macro="" textlink="">
          <xdr:nvSpPr>
            <xdr:cNvPr id="1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55" name="グループ化 1754"/>
            <xdr:cNvGrpSpPr/>
          </xdr:nvGrpSpPr>
          <xdr:grpSpPr>
            <a:xfrm>
              <a:off x="2305050" y="2893402"/>
              <a:ext cx="2048999" cy="189166"/>
              <a:chOff x="2305050" y="2893402"/>
              <a:chExt cx="2048999" cy="189166"/>
            </a:xfrm>
          </xdr:grpSpPr>
          <xdr:sp macro="" textlink="">
            <xdr:nvSpPr>
              <xdr:cNvPr id="1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1" name="グループ化 845"/>
              <xdr:cNvGrpSpPr>
                <a:grpSpLocks/>
              </xdr:cNvGrpSpPr>
            </xdr:nvGrpSpPr>
            <xdr:grpSpPr bwMode="auto">
              <a:xfrm>
                <a:off x="2686045" y="2893406"/>
                <a:ext cx="324588" cy="189162"/>
                <a:chOff x="2482886" y="3553541"/>
                <a:chExt cx="295640" cy="185354"/>
              </a:xfrm>
            </xdr:grpSpPr>
            <xdr:sp macro="" textlink="">
              <xdr:nvSpPr>
                <xdr:cNvPr id="1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2" name="グループ化 849"/>
              <xdr:cNvGrpSpPr>
                <a:grpSpLocks/>
              </xdr:cNvGrpSpPr>
            </xdr:nvGrpSpPr>
            <xdr:grpSpPr bwMode="auto">
              <a:xfrm>
                <a:off x="3257548" y="2893406"/>
                <a:ext cx="324586" cy="189161"/>
                <a:chOff x="2482887" y="3553541"/>
                <a:chExt cx="295638" cy="185353"/>
              </a:xfrm>
            </xdr:grpSpPr>
            <xdr:sp macro="" textlink="">
              <xdr:nvSpPr>
                <xdr:cNvPr id="1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3" name="グループ化 853"/>
              <xdr:cNvGrpSpPr>
                <a:grpSpLocks/>
              </xdr:cNvGrpSpPr>
            </xdr:nvGrpSpPr>
            <xdr:grpSpPr bwMode="auto">
              <a:xfrm>
                <a:off x="3829048" y="2893406"/>
                <a:ext cx="324586" cy="189161"/>
                <a:chOff x="2482887" y="3553541"/>
                <a:chExt cx="295638" cy="185353"/>
              </a:xfrm>
            </xdr:grpSpPr>
            <xdr:sp macro="" textlink="">
              <xdr:nvSpPr>
                <xdr:cNvPr id="1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3" name="グループ化 1772"/>
          <xdr:cNvGrpSpPr/>
        </xdr:nvGrpSpPr>
        <xdr:grpSpPr>
          <a:xfrm>
            <a:off x="2188203" y="8540957"/>
            <a:ext cx="2239499" cy="201277"/>
            <a:chOff x="2305050" y="2893402"/>
            <a:chExt cx="2239499" cy="189166"/>
          </a:xfrm>
        </xdr:grpSpPr>
        <xdr:sp macro="" textlink="">
          <xdr:nvSpPr>
            <xdr:cNvPr id="17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5" name="グループ化 1774"/>
            <xdr:cNvGrpSpPr/>
          </xdr:nvGrpSpPr>
          <xdr:grpSpPr>
            <a:xfrm>
              <a:off x="2305050" y="2893402"/>
              <a:ext cx="2048999" cy="189166"/>
              <a:chOff x="2305050" y="2893402"/>
              <a:chExt cx="2048999" cy="189166"/>
            </a:xfrm>
          </xdr:grpSpPr>
          <xdr:sp macro="" textlink="">
            <xdr:nvSpPr>
              <xdr:cNvPr id="17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1" name="グループ化 845"/>
              <xdr:cNvGrpSpPr>
                <a:grpSpLocks/>
              </xdr:cNvGrpSpPr>
            </xdr:nvGrpSpPr>
            <xdr:grpSpPr bwMode="auto">
              <a:xfrm>
                <a:off x="2686045" y="2893406"/>
                <a:ext cx="324588" cy="189162"/>
                <a:chOff x="2482886" y="3553541"/>
                <a:chExt cx="295640" cy="185354"/>
              </a:xfrm>
            </xdr:grpSpPr>
            <xdr:sp macro="" textlink="">
              <xdr:nvSpPr>
                <xdr:cNvPr id="17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2" name="グループ化 849"/>
              <xdr:cNvGrpSpPr>
                <a:grpSpLocks/>
              </xdr:cNvGrpSpPr>
            </xdr:nvGrpSpPr>
            <xdr:grpSpPr bwMode="auto">
              <a:xfrm>
                <a:off x="3257548" y="2893406"/>
                <a:ext cx="324586" cy="189161"/>
                <a:chOff x="2482887" y="3553541"/>
                <a:chExt cx="295638" cy="185353"/>
              </a:xfrm>
            </xdr:grpSpPr>
            <xdr:sp macro="" textlink="">
              <xdr:nvSpPr>
                <xdr:cNvPr id="17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3" name="グループ化 853"/>
              <xdr:cNvGrpSpPr>
                <a:grpSpLocks/>
              </xdr:cNvGrpSpPr>
            </xdr:nvGrpSpPr>
            <xdr:grpSpPr bwMode="auto">
              <a:xfrm>
                <a:off x="3829048" y="2893406"/>
                <a:ext cx="324586" cy="189161"/>
                <a:chOff x="2482887" y="3553541"/>
                <a:chExt cx="295638" cy="185353"/>
              </a:xfrm>
            </xdr:grpSpPr>
            <xdr:sp macro="" textlink="">
              <xdr:nvSpPr>
                <xdr:cNvPr id="17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3" name="グループ化 1792"/>
          <xdr:cNvGrpSpPr/>
        </xdr:nvGrpSpPr>
        <xdr:grpSpPr>
          <a:xfrm>
            <a:off x="2188203" y="8792638"/>
            <a:ext cx="2239499" cy="201277"/>
            <a:chOff x="2305050" y="2893402"/>
            <a:chExt cx="2239499" cy="189166"/>
          </a:xfrm>
        </xdr:grpSpPr>
        <xdr:sp macro="" textlink="">
          <xdr:nvSpPr>
            <xdr:cNvPr id="17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95" name="グループ化 1794"/>
            <xdr:cNvGrpSpPr/>
          </xdr:nvGrpSpPr>
          <xdr:grpSpPr>
            <a:xfrm>
              <a:off x="2305050" y="2893402"/>
              <a:ext cx="2048999" cy="189166"/>
              <a:chOff x="2305050" y="2893402"/>
              <a:chExt cx="2048999" cy="189166"/>
            </a:xfrm>
          </xdr:grpSpPr>
          <xdr:sp macro="" textlink="">
            <xdr:nvSpPr>
              <xdr:cNvPr id="17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1" name="グループ化 845"/>
              <xdr:cNvGrpSpPr>
                <a:grpSpLocks/>
              </xdr:cNvGrpSpPr>
            </xdr:nvGrpSpPr>
            <xdr:grpSpPr bwMode="auto">
              <a:xfrm>
                <a:off x="2686045" y="2893406"/>
                <a:ext cx="324588" cy="189162"/>
                <a:chOff x="2482886" y="3553541"/>
                <a:chExt cx="295640" cy="185354"/>
              </a:xfrm>
            </xdr:grpSpPr>
            <xdr:sp macro="" textlink="">
              <xdr:nvSpPr>
                <xdr:cNvPr id="18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2" name="グループ化 849"/>
              <xdr:cNvGrpSpPr>
                <a:grpSpLocks/>
              </xdr:cNvGrpSpPr>
            </xdr:nvGrpSpPr>
            <xdr:grpSpPr bwMode="auto">
              <a:xfrm>
                <a:off x="3257548" y="2893406"/>
                <a:ext cx="324586" cy="189161"/>
                <a:chOff x="2482887" y="3553541"/>
                <a:chExt cx="295638" cy="185353"/>
              </a:xfrm>
            </xdr:grpSpPr>
            <xdr:sp macro="" textlink="">
              <xdr:nvSpPr>
                <xdr:cNvPr id="18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3" name="グループ化 853"/>
              <xdr:cNvGrpSpPr>
                <a:grpSpLocks/>
              </xdr:cNvGrpSpPr>
            </xdr:nvGrpSpPr>
            <xdr:grpSpPr bwMode="auto">
              <a:xfrm>
                <a:off x="3829048" y="2893406"/>
                <a:ext cx="324586" cy="189161"/>
                <a:chOff x="2482887" y="3553541"/>
                <a:chExt cx="295638" cy="185353"/>
              </a:xfrm>
            </xdr:grpSpPr>
            <xdr:sp macro="" textlink="">
              <xdr:nvSpPr>
                <xdr:cNvPr id="18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69</xdr:row>
      <xdr:rowOff>35130</xdr:rowOff>
    </xdr:from>
    <xdr:to>
      <xdr:col>40</xdr:col>
      <xdr:colOff>68183</xdr:colOff>
      <xdr:row>72</xdr:row>
      <xdr:rowOff>104522</xdr:rowOff>
    </xdr:to>
    <xdr:grpSp>
      <xdr:nvGrpSpPr>
        <xdr:cNvPr id="1893" name="グループ化 1892"/>
        <xdr:cNvGrpSpPr/>
      </xdr:nvGrpSpPr>
      <xdr:grpSpPr>
        <a:xfrm>
          <a:off x="2188203" y="9713995"/>
          <a:ext cx="2239499" cy="450392"/>
          <a:chOff x="2305050" y="2893402"/>
          <a:chExt cx="2239499" cy="423292"/>
        </a:xfrm>
      </xdr:grpSpPr>
      <xdr:sp macro="" textlink="">
        <xdr:nvSpPr>
          <xdr:cNvPr id="1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95" name="グループ化 1894"/>
          <xdr:cNvGrpSpPr/>
        </xdr:nvGrpSpPr>
        <xdr:grpSpPr>
          <a:xfrm>
            <a:off x="2305050" y="2893402"/>
            <a:ext cx="2048999" cy="423292"/>
            <a:chOff x="2305050" y="2893402"/>
            <a:chExt cx="2048999" cy="423292"/>
          </a:xfrm>
        </xdr:grpSpPr>
        <xdr:sp macro="" textlink="">
          <xdr:nvSpPr>
            <xdr:cNvPr id="1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1" name="グループ化 845"/>
            <xdr:cNvGrpSpPr>
              <a:grpSpLocks/>
            </xdr:cNvGrpSpPr>
          </xdr:nvGrpSpPr>
          <xdr:grpSpPr bwMode="auto">
            <a:xfrm>
              <a:off x="2686045" y="2893405"/>
              <a:ext cx="324588" cy="423289"/>
              <a:chOff x="2482886" y="3553541"/>
              <a:chExt cx="295640" cy="414768"/>
            </a:xfrm>
          </xdr:grpSpPr>
          <xdr:sp macro="" textlink="">
            <xdr:nvSpPr>
              <xdr:cNvPr id="1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3"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5"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2" name="グループ化 849"/>
            <xdr:cNvGrpSpPr>
              <a:grpSpLocks/>
            </xdr:cNvGrpSpPr>
          </xdr:nvGrpSpPr>
          <xdr:grpSpPr bwMode="auto">
            <a:xfrm>
              <a:off x="3257548" y="2893404"/>
              <a:ext cx="324586" cy="423288"/>
              <a:chOff x="2482887" y="3553541"/>
              <a:chExt cx="295638" cy="414767"/>
            </a:xfrm>
          </xdr:grpSpPr>
          <xdr:sp macro="" textlink="">
            <xdr:nvSpPr>
              <xdr:cNvPr id="19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6"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8"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3" name="グループ化 853"/>
            <xdr:cNvGrpSpPr>
              <a:grpSpLocks/>
            </xdr:cNvGrpSpPr>
          </xdr:nvGrpSpPr>
          <xdr:grpSpPr bwMode="auto">
            <a:xfrm>
              <a:off x="3829048" y="2893404"/>
              <a:ext cx="324586" cy="423288"/>
              <a:chOff x="2482887" y="3553541"/>
              <a:chExt cx="295638" cy="414767"/>
            </a:xfrm>
          </xdr:grpSpPr>
          <xdr:sp macro="" textlink="">
            <xdr:nvSpPr>
              <xdr:cNvPr id="19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9"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0"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08"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9"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2"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07"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59</xdr:row>
      <xdr:rowOff>26701</xdr:rowOff>
    </xdr:from>
    <xdr:to>
      <xdr:col>66</xdr:col>
      <xdr:colOff>68183</xdr:colOff>
      <xdr:row>68</xdr:row>
      <xdr:rowOff>99028</xdr:rowOff>
    </xdr:to>
    <xdr:grpSp>
      <xdr:nvGrpSpPr>
        <xdr:cNvPr id="77" name="グループ化 76"/>
        <xdr:cNvGrpSpPr/>
      </xdr:nvGrpSpPr>
      <xdr:grpSpPr>
        <a:xfrm>
          <a:off x="4708665" y="8445336"/>
          <a:ext cx="2239499" cy="1208000"/>
          <a:chOff x="4708665" y="7785913"/>
          <a:chExt cx="2239499" cy="1208000"/>
        </a:xfrm>
      </xdr:grpSpPr>
      <xdr:grpSp>
        <xdr:nvGrpSpPr>
          <xdr:cNvPr id="1914" name="グループ化 1913"/>
          <xdr:cNvGrpSpPr/>
        </xdr:nvGrpSpPr>
        <xdr:grpSpPr>
          <a:xfrm>
            <a:off x="4708665" y="7785913"/>
            <a:ext cx="2239499" cy="201277"/>
            <a:chOff x="2305050" y="2893402"/>
            <a:chExt cx="2239499" cy="189166"/>
          </a:xfrm>
        </xdr:grpSpPr>
        <xdr:sp macro="" textlink="">
          <xdr:nvSpPr>
            <xdr:cNvPr id="2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96" name="グループ化 2095"/>
            <xdr:cNvGrpSpPr/>
          </xdr:nvGrpSpPr>
          <xdr:grpSpPr>
            <a:xfrm>
              <a:off x="2305050" y="2893402"/>
              <a:ext cx="2048999" cy="189166"/>
              <a:chOff x="2305050" y="2893402"/>
              <a:chExt cx="2048999" cy="189166"/>
            </a:xfrm>
          </xdr:grpSpPr>
          <xdr:sp macro="" textlink="">
            <xdr:nvSpPr>
              <xdr:cNvPr id="2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845"/>
              <xdr:cNvGrpSpPr>
                <a:grpSpLocks/>
              </xdr:cNvGrpSpPr>
            </xdr:nvGrpSpPr>
            <xdr:grpSpPr bwMode="auto">
              <a:xfrm>
                <a:off x="2686045" y="2893406"/>
                <a:ext cx="324588" cy="189162"/>
                <a:chOff x="2482886" y="3553541"/>
                <a:chExt cx="295640" cy="185354"/>
              </a:xfrm>
            </xdr:grpSpPr>
            <xdr:sp macro="" textlink="">
              <xdr:nvSpPr>
                <xdr:cNvPr id="2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3" name="グループ化 849"/>
              <xdr:cNvGrpSpPr>
                <a:grpSpLocks/>
              </xdr:cNvGrpSpPr>
            </xdr:nvGrpSpPr>
            <xdr:grpSpPr bwMode="auto">
              <a:xfrm>
                <a:off x="3257548" y="2893406"/>
                <a:ext cx="324586" cy="189161"/>
                <a:chOff x="2482887" y="3553541"/>
                <a:chExt cx="295638" cy="185353"/>
              </a:xfrm>
            </xdr:grpSpPr>
            <xdr:sp macro="" textlink="">
              <xdr:nvSpPr>
                <xdr:cNvPr id="21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4" name="グループ化 853"/>
              <xdr:cNvGrpSpPr>
                <a:grpSpLocks/>
              </xdr:cNvGrpSpPr>
            </xdr:nvGrpSpPr>
            <xdr:grpSpPr bwMode="auto">
              <a:xfrm>
                <a:off x="3829048" y="2893406"/>
                <a:ext cx="324586" cy="189161"/>
                <a:chOff x="2482887" y="3553541"/>
                <a:chExt cx="295638" cy="185353"/>
              </a:xfrm>
            </xdr:grpSpPr>
            <xdr:sp macro="" textlink="">
              <xdr:nvSpPr>
                <xdr:cNvPr id="21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5" name="グループ化 1914"/>
          <xdr:cNvGrpSpPr/>
        </xdr:nvGrpSpPr>
        <xdr:grpSpPr>
          <a:xfrm>
            <a:off x="4708665" y="8037594"/>
            <a:ext cx="2239499" cy="201277"/>
            <a:chOff x="2305050" y="2893402"/>
            <a:chExt cx="2239499" cy="189166"/>
          </a:xfrm>
        </xdr:grpSpPr>
        <xdr:sp macro="" textlink="">
          <xdr:nvSpPr>
            <xdr:cNvPr id="2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77" name="グループ化 2076"/>
            <xdr:cNvGrpSpPr/>
          </xdr:nvGrpSpPr>
          <xdr:grpSpPr>
            <a:xfrm>
              <a:off x="2305050" y="2893402"/>
              <a:ext cx="2048999" cy="189166"/>
              <a:chOff x="2305050" y="2893402"/>
              <a:chExt cx="2048999" cy="189166"/>
            </a:xfrm>
          </xdr:grpSpPr>
          <xdr:sp macro="" textlink="">
            <xdr:nvSpPr>
              <xdr:cNvPr id="2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83" name="グループ化 845"/>
              <xdr:cNvGrpSpPr>
                <a:grpSpLocks/>
              </xdr:cNvGrpSpPr>
            </xdr:nvGrpSpPr>
            <xdr:grpSpPr bwMode="auto">
              <a:xfrm>
                <a:off x="2686045" y="2893406"/>
                <a:ext cx="324588" cy="189162"/>
                <a:chOff x="2482886" y="3553541"/>
                <a:chExt cx="295640" cy="185354"/>
              </a:xfrm>
            </xdr:grpSpPr>
            <xdr:sp macro="" textlink="">
              <xdr:nvSpPr>
                <xdr:cNvPr id="2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4" name="グループ化 849"/>
              <xdr:cNvGrpSpPr>
                <a:grpSpLocks/>
              </xdr:cNvGrpSpPr>
            </xdr:nvGrpSpPr>
            <xdr:grpSpPr bwMode="auto">
              <a:xfrm>
                <a:off x="3257548" y="2893406"/>
                <a:ext cx="324586" cy="189161"/>
                <a:chOff x="2482887" y="3553541"/>
                <a:chExt cx="295638" cy="185353"/>
              </a:xfrm>
            </xdr:grpSpPr>
            <xdr:sp macro="" textlink="">
              <xdr:nvSpPr>
                <xdr:cNvPr id="20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5" name="グループ化 853"/>
              <xdr:cNvGrpSpPr>
                <a:grpSpLocks/>
              </xdr:cNvGrpSpPr>
            </xdr:nvGrpSpPr>
            <xdr:grpSpPr bwMode="auto">
              <a:xfrm>
                <a:off x="3829048" y="2893406"/>
                <a:ext cx="324586" cy="189161"/>
                <a:chOff x="2482887" y="3553541"/>
                <a:chExt cx="295638" cy="185353"/>
              </a:xfrm>
            </xdr:grpSpPr>
            <xdr:sp macro="" textlink="">
              <xdr:nvSpPr>
                <xdr:cNvPr id="20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6" name="グループ化 1915"/>
          <xdr:cNvGrpSpPr/>
        </xdr:nvGrpSpPr>
        <xdr:grpSpPr>
          <a:xfrm>
            <a:off x="4708665" y="8289274"/>
            <a:ext cx="2239499" cy="201277"/>
            <a:chOff x="2305050" y="2893402"/>
            <a:chExt cx="2239499" cy="189166"/>
          </a:xfrm>
        </xdr:grpSpPr>
        <xdr:sp macro="" textlink="">
          <xdr:nvSpPr>
            <xdr:cNvPr id="2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58" name="グループ化 2057"/>
            <xdr:cNvGrpSpPr/>
          </xdr:nvGrpSpPr>
          <xdr:grpSpPr>
            <a:xfrm>
              <a:off x="2305050" y="2893402"/>
              <a:ext cx="2048999" cy="189166"/>
              <a:chOff x="2305050" y="2893402"/>
              <a:chExt cx="2048999" cy="189166"/>
            </a:xfrm>
          </xdr:grpSpPr>
          <xdr:sp macro="" textlink="">
            <xdr:nvSpPr>
              <xdr:cNvPr id="2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64" name="グループ化 845"/>
              <xdr:cNvGrpSpPr>
                <a:grpSpLocks/>
              </xdr:cNvGrpSpPr>
            </xdr:nvGrpSpPr>
            <xdr:grpSpPr bwMode="auto">
              <a:xfrm>
                <a:off x="2686045" y="2893406"/>
                <a:ext cx="324588" cy="189162"/>
                <a:chOff x="2482886" y="3553541"/>
                <a:chExt cx="295640" cy="185354"/>
              </a:xfrm>
            </xdr:grpSpPr>
            <xdr:sp macro="" textlink="">
              <xdr:nvSpPr>
                <xdr:cNvPr id="2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5" name="グループ化 849"/>
              <xdr:cNvGrpSpPr>
                <a:grpSpLocks/>
              </xdr:cNvGrpSpPr>
            </xdr:nvGrpSpPr>
            <xdr:grpSpPr bwMode="auto">
              <a:xfrm>
                <a:off x="3257548" y="2893406"/>
                <a:ext cx="324586" cy="189161"/>
                <a:chOff x="2482887" y="3553541"/>
                <a:chExt cx="295638" cy="185353"/>
              </a:xfrm>
            </xdr:grpSpPr>
            <xdr:sp macro="" textlink="">
              <xdr:nvSpPr>
                <xdr:cNvPr id="20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6" name="グループ化 853"/>
              <xdr:cNvGrpSpPr>
                <a:grpSpLocks/>
              </xdr:cNvGrpSpPr>
            </xdr:nvGrpSpPr>
            <xdr:grpSpPr bwMode="auto">
              <a:xfrm>
                <a:off x="3829048" y="2893406"/>
                <a:ext cx="324586" cy="189161"/>
                <a:chOff x="2482887" y="3553541"/>
                <a:chExt cx="295638" cy="185353"/>
              </a:xfrm>
            </xdr:grpSpPr>
            <xdr:sp macro="" textlink="">
              <xdr:nvSpPr>
                <xdr:cNvPr id="20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7" name="グループ化 1916"/>
          <xdr:cNvGrpSpPr/>
        </xdr:nvGrpSpPr>
        <xdr:grpSpPr>
          <a:xfrm>
            <a:off x="4708665" y="8540955"/>
            <a:ext cx="2239499" cy="201277"/>
            <a:chOff x="2305050" y="2893402"/>
            <a:chExt cx="2239499" cy="189166"/>
          </a:xfrm>
        </xdr:grpSpPr>
        <xdr:sp macro="" textlink="">
          <xdr:nvSpPr>
            <xdr:cNvPr id="2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39" name="グループ化 2038"/>
            <xdr:cNvGrpSpPr/>
          </xdr:nvGrpSpPr>
          <xdr:grpSpPr>
            <a:xfrm>
              <a:off x="2305050" y="2893402"/>
              <a:ext cx="2048999" cy="189166"/>
              <a:chOff x="2305050" y="2893402"/>
              <a:chExt cx="2048999" cy="189166"/>
            </a:xfrm>
          </xdr:grpSpPr>
          <xdr:sp macro="" textlink="">
            <xdr:nvSpPr>
              <xdr:cNvPr id="2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45" name="グループ化 845"/>
              <xdr:cNvGrpSpPr>
                <a:grpSpLocks/>
              </xdr:cNvGrpSpPr>
            </xdr:nvGrpSpPr>
            <xdr:grpSpPr bwMode="auto">
              <a:xfrm>
                <a:off x="2686045" y="2893406"/>
                <a:ext cx="324588" cy="189162"/>
                <a:chOff x="2482886" y="3553541"/>
                <a:chExt cx="295640" cy="185354"/>
              </a:xfrm>
            </xdr:grpSpPr>
            <xdr:sp macro="" textlink="">
              <xdr:nvSpPr>
                <xdr:cNvPr id="2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6" name="グループ化 849"/>
              <xdr:cNvGrpSpPr>
                <a:grpSpLocks/>
              </xdr:cNvGrpSpPr>
            </xdr:nvGrpSpPr>
            <xdr:grpSpPr bwMode="auto">
              <a:xfrm>
                <a:off x="3257548" y="2893406"/>
                <a:ext cx="324586" cy="189161"/>
                <a:chOff x="2482887" y="3553541"/>
                <a:chExt cx="295638" cy="185353"/>
              </a:xfrm>
            </xdr:grpSpPr>
            <xdr:sp macro="" textlink="">
              <xdr:nvSpPr>
                <xdr:cNvPr id="20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7" name="グループ化 853"/>
              <xdr:cNvGrpSpPr>
                <a:grpSpLocks/>
              </xdr:cNvGrpSpPr>
            </xdr:nvGrpSpPr>
            <xdr:grpSpPr bwMode="auto">
              <a:xfrm>
                <a:off x="3829048" y="2893406"/>
                <a:ext cx="324586" cy="189161"/>
                <a:chOff x="2482887" y="3553541"/>
                <a:chExt cx="295638" cy="185353"/>
              </a:xfrm>
            </xdr:grpSpPr>
            <xdr:sp macro="" textlink="">
              <xdr:nvSpPr>
                <xdr:cNvPr id="20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4708665" y="8792636"/>
            <a:ext cx="2239499" cy="201277"/>
            <a:chOff x="2305050" y="2893402"/>
            <a:chExt cx="2239499" cy="189166"/>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2"/>
              <a:ext cx="2048999" cy="189166"/>
              <a:chOff x="2305050" y="2893402"/>
              <a:chExt cx="2048999" cy="189166"/>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6"/>
                <a:ext cx="324588" cy="189162"/>
                <a:chOff x="2482886" y="3553541"/>
                <a:chExt cx="295640" cy="185354"/>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8" y="2893406"/>
                <a:ext cx="324586" cy="189161"/>
                <a:chOff x="2482887" y="3553541"/>
                <a:chExt cx="295638" cy="185353"/>
              </a:xfrm>
            </xdr:grpSpPr>
            <xdr:sp macro="" textlink="">
              <xdr:nvSpPr>
                <xdr:cNvPr id="20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8" y="2893406"/>
                <a:ext cx="324586" cy="189161"/>
                <a:chOff x="2482887" y="3553541"/>
                <a:chExt cx="295638" cy="185353"/>
              </a:xfrm>
            </xdr:grpSpPr>
            <xdr:sp macro="" textlink="">
              <xdr:nvSpPr>
                <xdr:cNvPr id="20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69</xdr:row>
      <xdr:rowOff>35128</xdr:rowOff>
    </xdr:from>
    <xdr:to>
      <xdr:col>66</xdr:col>
      <xdr:colOff>68183</xdr:colOff>
      <xdr:row>72</xdr:row>
      <xdr:rowOff>104520</xdr:rowOff>
    </xdr:to>
    <xdr:grpSp>
      <xdr:nvGrpSpPr>
        <xdr:cNvPr id="1923" name="グループ化 1922"/>
        <xdr:cNvGrpSpPr/>
      </xdr:nvGrpSpPr>
      <xdr:grpSpPr>
        <a:xfrm>
          <a:off x="4708665" y="9713993"/>
          <a:ext cx="2239499" cy="450392"/>
          <a:chOff x="2305050" y="2893402"/>
          <a:chExt cx="2239499" cy="423292"/>
        </a:xfrm>
      </xdr:grpSpPr>
      <xdr:sp macro="" textlink="">
        <xdr:nvSpPr>
          <xdr:cNvPr id="1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5" name="グループ化 1924"/>
          <xdr:cNvGrpSpPr/>
        </xdr:nvGrpSpPr>
        <xdr:grpSpPr>
          <a:xfrm>
            <a:off x="2305050" y="2893402"/>
            <a:ext cx="2048999" cy="423292"/>
            <a:chOff x="2305050" y="2893402"/>
            <a:chExt cx="2048999" cy="423292"/>
          </a:xfrm>
        </xdr:grpSpPr>
        <xdr:sp macro="" textlink="">
          <xdr:nvSpPr>
            <xdr:cNvPr id="1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1" name="グループ化 845"/>
            <xdr:cNvGrpSpPr>
              <a:grpSpLocks/>
            </xdr:cNvGrpSpPr>
          </xdr:nvGrpSpPr>
          <xdr:grpSpPr bwMode="auto">
            <a:xfrm>
              <a:off x="2686045" y="2893405"/>
              <a:ext cx="324588" cy="423289"/>
              <a:chOff x="2482886" y="3553541"/>
              <a:chExt cx="295640" cy="414768"/>
            </a:xfrm>
          </xdr:grpSpPr>
          <xdr:sp macro="" textlink="">
            <xdr:nvSpPr>
              <xdr:cNvPr id="1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28"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2" name="グループ化 849"/>
            <xdr:cNvGrpSpPr>
              <a:grpSpLocks/>
            </xdr:cNvGrpSpPr>
          </xdr:nvGrpSpPr>
          <xdr:grpSpPr bwMode="auto">
            <a:xfrm>
              <a:off x="3257548" y="2893404"/>
              <a:ext cx="324586" cy="423288"/>
              <a:chOff x="2482887" y="3553541"/>
              <a:chExt cx="295638" cy="414767"/>
            </a:xfrm>
          </xdr:grpSpPr>
          <xdr:sp macro="" textlink="">
            <xdr:nvSpPr>
              <xdr:cNvPr id="1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1"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3" name="グループ化 853"/>
            <xdr:cNvGrpSpPr>
              <a:grpSpLocks/>
            </xdr:cNvGrpSpPr>
          </xdr:nvGrpSpPr>
          <xdr:grpSpPr bwMode="auto">
            <a:xfrm>
              <a:off x="3829048" y="2893404"/>
              <a:ext cx="324586" cy="423288"/>
              <a:chOff x="2482887" y="3553541"/>
              <a:chExt cx="295638" cy="414767"/>
            </a:xfrm>
          </xdr:grpSpPr>
          <xdr:sp macro="" textlink="">
            <xdr:nvSpPr>
              <xdr:cNvPr id="1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4"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2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5"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6"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7"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2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139</xdr:row>
      <xdr:rowOff>26703</xdr:rowOff>
    </xdr:from>
    <xdr:to>
      <xdr:col>66</xdr:col>
      <xdr:colOff>68183</xdr:colOff>
      <xdr:row>148</xdr:row>
      <xdr:rowOff>99030</xdr:rowOff>
    </xdr:to>
    <xdr:grpSp>
      <xdr:nvGrpSpPr>
        <xdr:cNvPr id="75" name="グループ化 74"/>
        <xdr:cNvGrpSpPr/>
      </xdr:nvGrpSpPr>
      <xdr:grpSpPr>
        <a:xfrm>
          <a:off x="4708665" y="19648203"/>
          <a:ext cx="2239499" cy="1208000"/>
          <a:chOff x="4708665" y="19193934"/>
          <a:chExt cx="2239499" cy="1208000"/>
        </a:xfrm>
      </xdr:grpSpPr>
      <xdr:grpSp>
        <xdr:nvGrpSpPr>
          <xdr:cNvPr id="2115" name="グループ化 2114"/>
          <xdr:cNvGrpSpPr/>
        </xdr:nvGrpSpPr>
        <xdr:grpSpPr>
          <a:xfrm>
            <a:off x="4708665" y="19193934"/>
            <a:ext cx="2239499" cy="201277"/>
            <a:chOff x="2305050" y="2893402"/>
            <a:chExt cx="2239499" cy="189166"/>
          </a:xfrm>
        </xdr:grpSpPr>
        <xdr:sp macro="" textlink="">
          <xdr:nvSpPr>
            <xdr:cNvPr id="2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7" name="グループ化 2296"/>
            <xdr:cNvGrpSpPr/>
          </xdr:nvGrpSpPr>
          <xdr:grpSpPr>
            <a:xfrm>
              <a:off x="2305050" y="2893402"/>
              <a:ext cx="2048999" cy="189166"/>
              <a:chOff x="2305050" y="2893402"/>
              <a:chExt cx="2048999" cy="189166"/>
            </a:xfrm>
          </xdr:grpSpPr>
          <xdr:sp macro="" textlink="">
            <xdr:nvSpPr>
              <xdr:cNvPr id="2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3" name="グループ化 845"/>
              <xdr:cNvGrpSpPr>
                <a:grpSpLocks/>
              </xdr:cNvGrpSpPr>
            </xdr:nvGrpSpPr>
            <xdr:grpSpPr bwMode="auto">
              <a:xfrm>
                <a:off x="2686045" y="2893406"/>
                <a:ext cx="324588" cy="189162"/>
                <a:chOff x="2482886" y="3553541"/>
                <a:chExt cx="295640" cy="185354"/>
              </a:xfrm>
            </xdr:grpSpPr>
            <xdr:sp macro="" textlink="">
              <xdr:nvSpPr>
                <xdr:cNvPr id="2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4" name="グループ化 849"/>
              <xdr:cNvGrpSpPr>
                <a:grpSpLocks/>
              </xdr:cNvGrpSpPr>
            </xdr:nvGrpSpPr>
            <xdr:grpSpPr bwMode="auto">
              <a:xfrm>
                <a:off x="3257548" y="2893406"/>
                <a:ext cx="324586" cy="189161"/>
                <a:chOff x="2482887" y="3553541"/>
                <a:chExt cx="295638" cy="185353"/>
              </a:xfrm>
            </xdr:grpSpPr>
            <xdr:sp macro="" textlink="">
              <xdr:nvSpPr>
                <xdr:cNvPr id="2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5" name="グループ化 853"/>
              <xdr:cNvGrpSpPr>
                <a:grpSpLocks/>
              </xdr:cNvGrpSpPr>
            </xdr:nvGrpSpPr>
            <xdr:grpSpPr bwMode="auto">
              <a:xfrm>
                <a:off x="3829048" y="2893406"/>
                <a:ext cx="324586" cy="189161"/>
                <a:chOff x="2482887" y="3553541"/>
                <a:chExt cx="295638" cy="185353"/>
              </a:xfrm>
            </xdr:grpSpPr>
            <xdr:sp macro="" textlink="">
              <xdr:nvSpPr>
                <xdr:cNvPr id="2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6" name="グループ化 2115"/>
          <xdr:cNvGrpSpPr/>
        </xdr:nvGrpSpPr>
        <xdr:grpSpPr>
          <a:xfrm>
            <a:off x="4708665" y="19445615"/>
            <a:ext cx="2239499" cy="201277"/>
            <a:chOff x="2305050" y="2893402"/>
            <a:chExt cx="2239499" cy="189166"/>
          </a:xfrm>
        </xdr:grpSpPr>
        <xdr:sp macro="" textlink="">
          <xdr:nvSpPr>
            <xdr:cNvPr id="2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8" name="グループ化 2277"/>
            <xdr:cNvGrpSpPr/>
          </xdr:nvGrpSpPr>
          <xdr:grpSpPr>
            <a:xfrm>
              <a:off x="2305050" y="2893402"/>
              <a:ext cx="2048999" cy="189166"/>
              <a:chOff x="2305050" y="2893402"/>
              <a:chExt cx="2048999" cy="189166"/>
            </a:xfrm>
          </xdr:grpSpPr>
          <xdr:sp macro="" textlink="">
            <xdr:nvSpPr>
              <xdr:cNvPr id="2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4" name="グループ化 845"/>
              <xdr:cNvGrpSpPr>
                <a:grpSpLocks/>
              </xdr:cNvGrpSpPr>
            </xdr:nvGrpSpPr>
            <xdr:grpSpPr bwMode="auto">
              <a:xfrm>
                <a:off x="2686045" y="2893406"/>
                <a:ext cx="324588" cy="189162"/>
                <a:chOff x="2482886" y="3553541"/>
                <a:chExt cx="295640" cy="185354"/>
              </a:xfrm>
            </xdr:grpSpPr>
            <xdr:sp macro="" textlink="">
              <xdr:nvSpPr>
                <xdr:cNvPr id="2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5" name="グループ化 849"/>
              <xdr:cNvGrpSpPr>
                <a:grpSpLocks/>
              </xdr:cNvGrpSpPr>
            </xdr:nvGrpSpPr>
            <xdr:grpSpPr bwMode="auto">
              <a:xfrm>
                <a:off x="3257548" y="2893406"/>
                <a:ext cx="324586" cy="189161"/>
                <a:chOff x="2482887" y="3553541"/>
                <a:chExt cx="295638" cy="185353"/>
              </a:xfrm>
            </xdr:grpSpPr>
            <xdr:sp macro="" textlink="">
              <xdr:nvSpPr>
                <xdr:cNvPr id="2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6" name="グループ化 853"/>
              <xdr:cNvGrpSpPr>
                <a:grpSpLocks/>
              </xdr:cNvGrpSpPr>
            </xdr:nvGrpSpPr>
            <xdr:grpSpPr bwMode="auto">
              <a:xfrm>
                <a:off x="3829048" y="2893406"/>
                <a:ext cx="324586" cy="189161"/>
                <a:chOff x="2482887" y="3553541"/>
                <a:chExt cx="295638" cy="185353"/>
              </a:xfrm>
            </xdr:grpSpPr>
            <xdr:sp macro="" textlink="">
              <xdr:nvSpPr>
                <xdr:cNvPr id="2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7" name="グループ化 2116"/>
          <xdr:cNvGrpSpPr/>
        </xdr:nvGrpSpPr>
        <xdr:grpSpPr>
          <a:xfrm>
            <a:off x="4708665" y="19697296"/>
            <a:ext cx="2239499" cy="201277"/>
            <a:chOff x="2305050" y="2893402"/>
            <a:chExt cx="2239499" cy="189166"/>
          </a:xfrm>
        </xdr:grpSpPr>
        <xdr:sp macro="" textlink="">
          <xdr:nvSpPr>
            <xdr:cNvPr id="2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59" name="グループ化 2258"/>
            <xdr:cNvGrpSpPr/>
          </xdr:nvGrpSpPr>
          <xdr:grpSpPr>
            <a:xfrm>
              <a:off x="2305050" y="2893402"/>
              <a:ext cx="2048999" cy="189166"/>
              <a:chOff x="2305050" y="2893402"/>
              <a:chExt cx="2048999" cy="189166"/>
            </a:xfrm>
          </xdr:grpSpPr>
          <xdr:sp macro="" textlink="">
            <xdr:nvSpPr>
              <xdr:cNvPr id="2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5" name="グループ化 845"/>
              <xdr:cNvGrpSpPr>
                <a:grpSpLocks/>
              </xdr:cNvGrpSpPr>
            </xdr:nvGrpSpPr>
            <xdr:grpSpPr bwMode="auto">
              <a:xfrm>
                <a:off x="2686045" y="2893406"/>
                <a:ext cx="324588" cy="189162"/>
                <a:chOff x="2482886" y="3553541"/>
                <a:chExt cx="295640" cy="185354"/>
              </a:xfrm>
            </xdr:grpSpPr>
            <xdr:sp macro="" textlink="">
              <xdr:nvSpPr>
                <xdr:cNvPr id="2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6" name="グループ化 849"/>
              <xdr:cNvGrpSpPr>
                <a:grpSpLocks/>
              </xdr:cNvGrpSpPr>
            </xdr:nvGrpSpPr>
            <xdr:grpSpPr bwMode="auto">
              <a:xfrm>
                <a:off x="3257548" y="2893406"/>
                <a:ext cx="324586" cy="189161"/>
                <a:chOff x="2482887" y="3553541"/>
                <a:chExt cx="295638" cy="185353"/>
              </a:xfrm>
            </xdr:grpSpPr>
            <xdr:sp macro="" textlink="">
              <xdr:nvSpPr>
                <xdr:cNvPr id="2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7" name="グループ化 853"/>
              <xdr:cNvGrpSpPr>
                <a:grpSpLocks/>
              </xdr:cNvGrpSpPr>
            </xdr:nvGrpSpPr>
            <xdr:grpSpPr bwMode="auto">
              <a:xfrm>
                <a:off x="3829048" y="2893406"/>
                <a:ext cx="324586" cy="189161"/>
                <a:chOff x="2482887" y="3553541"/>
                <a:chExt cx="295638" cy="185353"/>
              </a:xfrm>
            </xdr:grpSpPr>
            <xdr:sp macro="" textlink="">
              <xdr:nvSpPr>
                <xdr:cNvPr id="2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8" name="グループ化 2117"/>
          <xdr:cNvGrpSpPr/>
        </xdr:nvGrpSpPr>
        <xdr:grpSpPr>
          <a:xfrm>
            <a:off x="4708665" y="19948977"/>
            <a:ext cx="2239499" cy="201277"/>
            <a:chOff x="2305050" y="2893402"/>
            <a:chExt cx="2239499" cy="189166"/>
          </a:xfrm>
        </xdr:grpSpPr>
        <xdr:sp macro="" textlink="">
          <xdr:nvSpPr>
            <xdr:cNvPr id="2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0" name="グループ化 2239"/>
            <xdr:cNvGrpSpPr/>
          </xdr:nvGrpSpPr>
          <xdr:grpSpPr>
            <a:xfrm>
              <a:off x="2305050" y="2893402"/>
              <a:ext cx="2048999" cy="189166"/>
              <a:chOff x="2305050" y="2893402"/>
              <a:chExt cx="2048999" cy="189166"/>
            </a:xfrm>
          </xdr:grpSpPr>
          <xdr:sp macro="" textlink="">
            <xdr:nvSpPr>
              <xdr:cNvPr id="2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6" name="グループ化 845"/>
              <xdr:cNvGrpSpPr>
                <a:grpSpLocks/>
              </xdr:cNvGrpSpPr>
            </xdr:nvGrpSpPr>
            <xdr:grpSpPr bwMode="auto">
              <a:xfrm>
                <a:off x="2686045" y="2893406"/>
                <a:ext cx="324588" cy="189162"/>
                <a:chOff x="2482886" y="3553541"/>
                <a:chExt cx="295640" cy="185354"/>
              </a:xfrm>
            </xdr:grpSpPr>
            <xdr:sp macro="" textlink="">
              <xdr:nvSpPr>
                <xdr:cNvPr id="2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7" name="グループ化 849"/>
              <xdr:cNvGrpSpPr>
                <a:grpSpLocks/>
              </xdr:cNvGrpSpPr>
            </xdr:nvGrpSpPr>
            <xdr:grpSpPr bwMode="auto">
              <a:xfrm>
                <a:off x="3257548" y="2893406"/>
                <a:ext cx="324586" cy="189161"/>
                <a:chOff x="2482887" y="3553541"/>
                <a:chExt cx="295638" cy="185353"/>
              </a:xfrm>
            </xdr:grpSpPr>
            <xdr:sp macro="" textlink="">
              <xdr:nvSpPr>
                <xdr:cNvPr id="225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8" name="グループ化 853"/>
              <xdr:cNvGrpSpPr>
                <a:grpSpLocks/>
              </xdr:cNvGrpSpPr>
            </xdr:nvGrpSpPr>
            <xdr:grpSpPr bwMode="auto">
              <a:xfrm>
                <a:off x="3829048" y="2893406"/>
                <a:ext cx="324586" cy="189161"/>
                <a:chOff x="2482887" y="3553541"/>
                <a:chExt cx="295638" cy="185353"/>
              </a:xfrm>
            </xdr:grpSpPr>
            <xdr:sp macro="" textlink="">
              <xdr:nvSpPr>
                <xdr:cNvPr id="224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9" name="グループ化 2118"/>
          <xdr:cNvGrpSpPr/>
        </xdr:nvGrpSpPr>
        <xdr:grpSpPr>
          <a:xfrm>
            <a:off x="4708665" y="20200657"/>
            <a:ext cx="2239499" cy="201277"/>
            <a:chOff x="2305050" y="2893402"/>
            <a:chExt cx="2239499" cy="189166"/>
          </a:xfrm>
        </xdr:grpSpPr>
        <xdr:sp macro="" textlink="">
          <xdr:nvSpPr>
            <xdr:cNvPr id="2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1" name="グループ化 2220"/>
            <xdr:cNvGrpSpPr/>
          </xdr:nvGrpSpPr>
          <xdr:grpSpPr>
            <a:xfrm>
              <a:off x="2305050" y="2893402"/>
              <a:ext cx="2048999" cy="189166"/>
              <a:chOff x="2305050" y="2893402"/>
              <a:chExt cx="2048999" cy="189166"/>
            </a:xfrm>
          </xdr:grpSpPr>
          <xdr:sp macro="" textlink="">
            <xdr:nvSpPr>
              <xdr:cNvPr id="2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7" name="グループ化 845"/>
              <xdr:cNvGrpSpPr>
                <a:grpSpLocks/>
              </xdr:cNvGrpSpPr>
            </xdr:nvGrpSpPr>
            <xdr:grpSpPr bwMode="auto">
              <a:xfrm>
                <a:off x="2686045" y="2893406"/>
                <a:ext cx="324588" cy="189162"/>
                <a:chOff x="2482886" y="3553541"/>
                <a:chExt cx="295640" cy="185354"/>
              </a:xfrm>
            </xdr:grpSpPr>
            <xdr:sp macro="" textlink="">
              <xdr:nvSpPr>
                <xdr:cNvPr id="2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8" name="グループ化 849"/>
              <xdr:cNvGrpSpPr>
                <a:grpSpLocks/>
              </xdr:cNvGrpSpPr>
            </xdr:nvGrpSpPr>
            <xdr:grpSpPr bwMode="auto">
              <a:xfrm>
                <a:off x="3257548" y="2893406"/>
                <a:ext cx="324586" cy="189161"/>
                <a:chOff x="2482887" y="3553541"/>
                <a:chExt cx="295638" cy="185353"/>
              </a:xfrm>
            </xdr:grpSpPr>
            <xdr:sp macro="" textlink="">
              <xdr:nvSpPr>
                <xdr:cNvPr id="223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9" name="グループ化 853"/>
              <xdr:cNvGrpSpPr>
                <a:grpSpLocks/>
              </xdr:cNvGrpSpPr>
            </xdr:nvGrpSpPr>
            <xdr:grpSpPr bwMode="auto">
              <a:xfrm>
                <a:off x="3829048" y="2893406"/>
                <a:ext cx="324586" cy="189161"/>
                <a:chOff x="2482887" y="3553541"/>
                <a:chExt cx="295638" cy="185353"/>
              </a:xfrm>
            </xdr:grpSpPr>
            <xdr:sp macro="" textlink="">
              <xdr:nvSpPr>
                <xdr:cNvPr id="22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149</xdr:row>
      <xdr:rowOff>35139</xdr:rowOff>
    </xdr:from>
    <xdr:to>
      <xdr:col>66</xdr:col>
      <xdr:colOff>68183</xdr:colOff>
      <xdr:row>152</xdr:row>
      <xdr:rowOff>104531</xdr:rowOff>
    </xdr:to>
    <xdr:grpSp>
      <xdr:nvGrpSpPr>
        <xdr:cNvPr id="2124" name="グループ化 2123"/>
        <xdr:cNvGrpSpPr/>
      </xdr:nvGrpSpPr>
      <xdr:grpSpPr>
        <a:xfrm>
          <a:off x="4708665" y="20916870"/>
          <a:ext cx="2239499" cy="450392"/>
          <a:chOff x="2305050" y="2893402"/>
          <a:chExt cx="2239499" cy="423291"/>
        </a:xfrm>
      </xdr:grpSpPr>
      <xdr:sp macro="" textlink="">
        <xdr:nvSpPr>
          <xdr:cNvPr id="2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26" name="グループ化 2125"/>
          <xdr:cNvGrpSpPr/>
        </xdr:nvGrpSpPr>
        <xdr:grpSpPr>
          <a:xfrm>
            <a:off x="2305050" y="2893402"/>
            <a:ext cx="2048999" cy="423291"/>
            <a:chOff x="2305050" y="2893402"/>
            <a:chExt cx="2048999" cy="423291"/>
          </a:xfrm>
        </xdr:grpSpPr>
        <xdr:sp macro="" textlink="">
          <xdr:nvSpPr>
            <xdr:cNvPr id="2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2" name="グループ化 845"/>
            <xdr:cNvGrpSpPr>
              <a:grpSpLocks/>
            </xdr:cNvGrpSpPr>
          </xdr:nvGrpSpPr>
          <xdr:grpSpPr bwMode="auto">
            <a:xfrm>
              <a:off x="2686045" y="2893405"/>
              <a:ext cx="324588" cy="423288"/>
              <a:chOff x="2482886" y="3553541"/>
              <a:chExt cx="295640" cy="414767"/>
            </a:xfrm>
          </xdr:grpSpPr>
          <xdr:sp macro="" textlink="">
            <xdr:nvSpPr>
              <xdr:cNvPr id="2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9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3" name="グループ化 849"/>
            <xdr:cNvGrpSpPr>
              <a:grpSpLocks/>
            </xdr:cNvGrpSpPr>
          </xdr:nvGrpSpPr>
          <xdr:grpSpPr bwMode="auto">
            <a:xfrm>
              <a:off x="3257548" y="2893405"/>
              <a:ext cx="324586" cy="423287"/>
              <a:chOff x="2482887" y="3553541"/>
              <a:chExt cx="295638" cy="414766"/>
            </a:xfrm>
          </xdr:grpSpPr>
          <xdr:sp macro="" textlink="">
            <xdr:nvSpPr>
              <xdr:cNvPr id="21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4" name="グループ化 853"/>
            <xdr:cNvGrpSpPr>
              <a:grpSpLocks/>
            </xdr:cNvGrpSpPr>
          </xdr:nvGrpSpPr>
          <xdr:grpSpPr bwMode="auto">
            <a:xfrm>
              <a:off x="3829048" y="2893405"/>
              <a:ext cx="324586" cy="423287"/>
              <a:chOff x="2482887" y="3553541"/>
              <a:chExt cx="295638" cy="414766"/>
            </a:xfrm>
          </xdr:grpSpPr>
          <xdr:sp macro="" textlink="">
            <xdr:nvSpPr>
              <xdr:cNvPr id="21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9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9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25784</xdr:colOff>
      <xdr:row>139</xdr:row>
      <xdr:rowOff>27679</xdr:rowOff>
    </xdr:from>
    <xdr:to>
      <xdr:col>40</xdr:col>
      <xdr:colOff>74533</xdr:colOff>
      <xdr:row>148</xdr:row>
      <xdr:rowOff>100006</xdr:rowOff>
    </xdr:to>
    <xdr:grpSp>
      <xdr:nvGrpSpPr>
        <xdr:cNvPr id="74" name="グループ化 73"/>
        <xdr:cNvGrpSpPr/>
      </xdr:nvGrpSpPr>
      <xdr:grpSpPr>
        <a:xfrm>
          <a:off x="2194553" y="19649179"/>
          <a:ext cx="2239499" cy="1208000"/>
          <a:chOff x="2194553" y="19194910"/>
          <a:chExt cx="2239499" cy="1208000"/>
        </a:xfrm>
      </xdr:grpSpPr>
      <xdr:grpSp>
        <xdr:nvGrpSpPr>
          <xdr:cNvPr id="2316" name="グループ化 2315"/>
          <xdr:cNvGrpSpPr/>
        </xdr:nvGrpSpPr>
        <xdr:grpSpPr>
          <a:xfrm>
            <a:off x="2194553" y="19194910"/>
            <a:ext cx="2239499" cy="201277"/>
            <a:chOff x="2305050" y="2893402"/>
            <a:chExt cx="2239499" cy="189166"/>
          </a:xfrm>
        </xdr:grpSpPr>
        <xdr:sp macro="" textlink="">
          <xdr:nvSpPr>
            <xdr:cNvPr id="24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8" name="グループ化 2497"/>
            <xdr:cNvGrpSpPr/>
          </xdr:nvGrpSpPr>
          <xdr:grpSpPr>
            <a:xfrm>
              <a:off x="2305050" y="2893402"/>
              <a:ext cx="2048999" cy="189166"/>
              <a:chOff x="2305050" y="2893402"/>
              <a:chExt cx="2048999" cy="189166"/>
            </a:xfrm>
          </xdr:grpSpPr>
          <xdr:sp macro="" textlink="">
            <xdr:nvSpPr>
              <xdr:cNvPr id="24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4" name="グループ化 845"/>
              <xdr:cNvGrpSpPr>
                <a:grpSpLocks/>
              </xdr:cNvGrpSpPr>
            </xdr:nvGrpSpPr>
            <xdr:grpSpPr bwMode="auto">
              <a:xfrm>
                <a:off x="2686045" y="2893406"/>
                <a:ext cx="324588" cy="189162"/>
                <a:chOff x="2482886" y="3553541"/>
                <a:chExt cx="295640" cy="185354"/>
              </a:xfrm>
            </xdr:grpSpPr>
            <xdr:sp macro="" textlink="">
              <xdr:nvSpPr>
                <xdr:cNvPr id="25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5" name="グループ化 849"/>
              <xdr:cNvGrpSpPr>
                <a:grpSpLocks/>
              </xdr:cNvGrpSpPr>
            </xdr:nvGrpSpPr>
            <xdr:grpSpPr bwMode="auto">
              <a:xfrm>
                <a:off x="3257548" y="2893406"/>
                <a:ext cx="324586" cy="189161"/>
                <a:chOff x="2482887" y="3553541"/>
                <a:chExt cx="295638" cy="185353"/>
              </a:xfrm>
            </xdr:grpSpPr>
            <xdr:sp macro="" textlink="">
              <xdr:nvSpPr>
                <xdr:cNvPr id="25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6" name="グループ化 853"/>
              <xdr:cNvGrpSpPr>
                <a:grpSpLocks/>
              </xdr:cNvGrpSpPr>
            </xdr:nvGrpSpPr>
            <xdr:grpSpPr bwMode="auto">
              <a:xfrm>
                <a:off x="3829048" y="2893406"/>
                <a:ext cx="324586" cy="189161"/>
                <a:chOff x="2482887" y="3553541"/>
                <a:chExt cx="295638" cy="185353"/>
              </a:xfrm>
            </xdr:grpSpPr>
            <xdr:sp macro="" textlink="">
              <xdr:nvSpPr>
                <xdr:cNvPr id="25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7" name="グループ化 2316"/>
          <xdr:cNvGrpSpPr/>
        </xdr:nvGrpSpPr>
        <xdr:grpSpPr>
          <a:xfrm>
            <a:off x="2194553" y="19446591"/>
            <a:ext cx="2239499" cy="201277"/>
            <a:chOff x="2305050" y="2893402"/>
            <a:chExt cx="2239499" cy="189166"/>
          </a:xfrm>
        </xdr:grpSpPr>
        <xdr:sp macro="" textlink="">
          <xdr:nvSpPr>
            <xdr:cNvPr id="24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9" name="グループ化 2478"/>
            <xdr:cNvGrpSpPr/>
          </xdr:nvGrpSpPr>
          <xdr:grpSpPr>
            <a:xfrm>
              <a:off x="2305050" y="2893402"/>
              <a:ext cx="2048999" cy="189166"/>
              <a:chOff x="2305050" y="2893402"/>
              <a:chExt cx="2048999" cy="189166"/>
            </a:xfrm>
          </xdr:grpSpPr>
          <xdr:sp macro="" textlink="">
            <xdr:nvSpPr>
              <xdr:cNvPr id="24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5" name="グループ化 845"/>
              <xdr:cNvGrpSpPr>
                <a:grpSpLocks/>
              </xdr:cNvGrpSpPr>
            </xdr:nvGrpSpPr>
            <xdr:grpSpPr bwMode="auto">
              <a:xfrm>
                <a:off x="2686045" y="2893406"/>
                <a:ext cx="324588" cy="189162"/>
                <a:chOff x="2482886" y="3553541"/>
                <a:chExt cx="295640" cy="185354"/>
              </a:xfrm>
            </xdr:grpSpPr>
            <xdr:sp macro="" textlink="">
              <xdr:nvSpPr>
                <xdr:cNvPr id="24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6" name="グループ化 849"/>
              <xdr:cNvGrpSpPr>
                <a:grpSpLocks/>
              </xdr:cNvGrpSpPr>
            </xdr:nvGrpSpPr>
            <xdr:grpSpPr bwMode="auto">
              <a:xfrm>
                <a:off x="3257548" y="2893406"/>
                <a:ext cx="324586" cy="189161"/>
                <a:chOff x="2482887" y="3553541"/>
                <a:chExt cx="295638" cy="185353"/>
              </a:xfrm>
            </xdr:grpSpPr>
            <xdr:sp macro="" textlink="">
              <xdr:nvSpPr>
                <xdr:cNvPr id="24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7" name="グループ化 853"/>
              <xdr:cNvGrpSpPr>
                <a:grpSpLocks/>
              </xdr:cNvGrpSpPr>
            </xdr:nvGrpSpPr>
            <xdr:grpSpPr bwMode="auto">
              <a:xfrm>
                <a:off x="3829048" y="2893406"/>
                <a:ext cx="324586" cy="189161"/>
                <a:chOff x="2482887" y="3553541"/>
                <a:chExt cx="295638" cy="185353"/>
              </a:xfrm>
            </xdr:grpSpPr>
            <xdr:sp macro="" textlink="">
              <xdr:nvSpPr>
                <xdr:cNvPr id="24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8" name="グループ化 2317"/>
          <xdr:cNvGrpSpPr/>
        </xdr:nvGrpSpPr>
        <xdr:grpSpPr>
          <a:xfrm>
            <a:off x="2194553" y="19705599"/>
            <a:ext cx="2239499" cy="201277"/>
            <a:chOff x="2305050" y="2893402"/>
            <a:chExt cx="2239499" cy="189166"/>
          </a:xfrm>
        </xdr:grpSpPr>
        <xdr:sp macro="" textlink="">
          <xdr:nvSpPr>
            <xdr:cNvPr id="2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0" name="グループ化 2459"/>
            <xdr:cNvGrpSpPr/>
          </xdr:nvGrpSpPr>
          <xdr:grpSpPr>
            <a:xfrm>
              <a:off x="2305050" y="2893402"/>
              <a:ext cx="2048999" cy="189166"/>
              <a:chOff x="2305050" y="2893402"/>
              <a:chExt cx="2048999" cy="189166"/>
            </a:xfrm>
          </xdr:grpSpPr>
          <xdr:sp macro="" textlink="">
            <xdr:nvSpPr>
              <xdr:cNvPr id="2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6" name="グループ化 845"/>
              <xdr:cNvGrpSpPr>
                <a:grpSpLocks/>
              </xdr:cNvGrpSpPr>
            </xdr:nvGrpSpPr>
            <xdr:grpSpPr bwMode="auto">
              <a:xfrm>
                <a:off x="2686045" y="2893406"/>
                <a:ext cx="324588" cy="189162"/>
                <a:chOff x="2482886" y="3553541"/>
                <a:chExt cx="295640" cy="185354"/>
              </a:xfrm>
            </xdr:grpSpPr>
            <xdr:sp macro="" textlink="">
              <xdr:nvSpPr>
                <xdr:cNvPr id="2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7" name="グループ化 849"/>
              <xdr:cNvGrpSpPr>
                <a:grpSpLocks/>
              </xdr:cNvGrpSpPr>
            </xdr:nvGrpSpPr>
            <xdr:grpSpPr bwMode="auto">
              <a:xfrm>
                <a:off x="3257548" y="2893406"/>
                <a:ext cx="324586" cy="189161"/>
                <a:chOff x="2482887" y="3553541"/>
                <a:chExt cx="295638" cy="185353"/>
              </a:xfrm>
            </xdr:grpSpPr>
            <xdr:sp macro="" textlink="">
              <xdr:nvSpPr>
                <xdr:cNvPr id="24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8" name="グループ化 853"/>
              <xdr:cNvGrpSpPr>
                <a:grpSpLocks/>
              </xdr:cNvGrpSpPr>
            </xdr:nvGrpSpPr>
            <xdr:grpSpPr bwMode="auto">
              <a:xfrm>
                <a:off x="3829048" y="2893406"/>
                <a:ext cx="324586" cy="189161"/>
                <a:chOff x="2482887" y="3553541"/>
                <a:chExt cx="295638" cy="185353"/>
              </a:xfrm>
            </xdr:grpSpPr>
            <xdr:sp macro="" textlink="">
              <xdr:nvSpPr>
                <xdr:cNvPr id="24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9" name="グループ化 2318"/>
          <xdr:cNvGrpSpPr/>
        </xdr:nvGrpSpPr>
        <xdr:grpSpPr>
          <a:xfrm>
            <a:off x="2194553" y="19949953"/>
            <a:ext cx="2239499" cy="201277"/>
            <a:chOff x="2305050" y="2893402"/>
            <a:chExt cx="2239499" cy="189166"/>
          </a:xfrm>
        </xdr:grpSpPr>
        <xdr:sp macro="" textlink="">
          <xdr:nvSpPr>
            <xdr:cNvPr id="24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1" name="グループ化 2440"/>
            <xdr:cNvGrpSpPr/>
          </xdr:nvGrpSpPr>
          <xdr:grpSpPr>
            <a:xfrm>
              <a:off x="2305050" y="2893402"/>
              <a:ext cx="2048999" cy="189166"/>
              <a:chOff x="2305050" y="2893402"/>
              <a:chExt cx="2048999" cy="189166"/>
            </a:xfrm>
          </xdr:grpSpPr>
          <xdr:sp macro="" textlink="">
            <xdr:nvSpPr>
              <xdr:cNvPr id="24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7" name="グループ化 845"/>
              <xdr:cNvGrpSpPr>
                <a:grpSpLocks/>
              </xdr:cNvGrpSpPr>
            </xdr:nvGrpSpPr>
            <xdr:grpSpPr bwMode="auto">
              <a:xfrm>
                <a:off x="2686045" y="2893406"/>
                <a:ext cx="324588" cy="189162"/>
                <a:chOff x="2482886" y="3553541"/>
                <a:chExt cx="295640" cy="185354"/>
              </a:xfrm>
            </xdr:grpSpPr>
            <xdr:sp macro="" textlink="">
              <xdr:nvSpPr>
                <xdr:cNvPr id="24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8" name="グループ化 849"/>
              <xdr:cNvGrpSpPr>
                <a:grpSpLocks/>
              </xdr:cNvGrpSpPr>
            </xdr:nvGrpSpPr>
            <xdr:grpSpPr bwMode="auto">
              <a:xfrm>
                <a:off x="3257548" y="2893406"/>
                <a:ext cx="324586" cy="189161"/>
                <a:chOff x="2482887" y="3553541"/>
                <a:chExt cx="295638" cy="185353"/>
              </a:xfrm>
            </xdr:grpSpPr>
            <xdr:sp macro="" textlink="">
              <xdr:nvSpPr>
                <xdr:cNvPr id="24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9" name="グループ化 853"/>
              <xdr:cNvGrpSpPr>
                <a:grpSpLocks/>
              </xdr:cNvGrpSpPr>
            </xdr:nvGrpSpPr>
            <xdr:grpSpPr bwMode="auto">
              <a:xfrm>
                <a:off x="3829048" y="2893406"/>
                <a:ext cx="324586" cy="189161"/>
                <a:chOff x="2482887" y="3553541"/>
                <a:chExt cx="295638" cy="185353"/>
              </a:xfrm>
            </xdr:grpSpPr>
            <xdr:sp macro="" textlink="">
              <xdr:nvSpPr>
                <xdr:cNvPr id="24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20" name="グループ化 2319"/>
          <xdr:cNvGrpSpPr/>
        </xdr:nvGrpSpPr>
        <xdr:grpSpPr>
          <a:xfrm>
            <a:off x="2194553" y="20201633"/>
            <a:ext cx="2239499" cy="201277"/>
            <a:chOff x="2305050" y="2893402"/>
            <a:chExt cx="2239499" cy="189166"/>
          </a:xfrm>
        </xdr:grpSpPr>
        <xdr:sp macro="" textlink="">
          <xdr:nvSpPr>
            <xdr:cNvPr id="24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2" name="グループ化 2421"/>
            <xdr:cNvGrpSpPr/>
          </xdr:nvGrpSpPr>
          <xdr:grpSpPr>
            <a:xfrm>
              <a:off x="2305050" y="2893402"/>
              <a:ext cx="2048999" cy="189166"/>
              <a:chOff x="2305050" y="2893402"/>
              <a:chExt cx="2048999" cy="189166"/>
            </a:xfrm>
          </xdr:grpSpPr>
          <xdr:sp macro="" textlink="">
            <xdr:nvSpPr>
              <xdr:cNvPr id="24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8" name="グループ化 845"/>
              <xdr:cNvGrpSpPr>
                <a:grpSpLocks/>
              </xdr:cNvGrpSpPr>
            </xdr:nvGrpSpPr>
            <xdr:grpSpPr bwMode="auto">
              <a:xfrm>
                <a:off x="2686045" y="2893406"/>
                <a:ext cx="324588" cy="189162"/>
                <a:chOff x="2482886" y="3553541"/>
                <a:chExt cx="295640" cy="185354"/>
              </a:xfrm>
            </xdr:grpSpPr>
            <xdr:sp macro="" textlink="">
              <xdr:nvSpPr>
                <xdr:cNvPr id="24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9" name="グループ化 849"/>
              <xdr:cNvGrpSpPr>
                <a:grpSpLocks/>
              </xdr:cNvGrpSpPr>
            </xdr:nvGrpSpPr>
            <xdr:grpSpPr bwMode="auto">
              <a:xfrm>
                <a:off x="3257548" y="2893406"/>
                <a:ext cx="324586" cy="189161"/>
                <a:chOff x="2482887" y="3553541"/>
                <a:chExt cx="295638" cy="185353"/>
              </a:xfrm>
            </xdr:grpSpPr>
            <xdr:sp macro="" textlink="">
              <xdr:nvSpPr>
                <xdr:cNvPr id="24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0" name="グループ化 853"/>
              <xdr:cNvGrpSpPr>
                <a:grpSpLocks/>
              </xdr:cNvGrpSpPr>
            </xdr:nvGrpSpPr>
            <xdr:grpSpPr bwMode="auto">
              <a:xfrm>
                <a:off x="3829048" y="2893406"/>
                <a:ext cx="324586" cy="189161"/>
                <a:chOff x="2482887" y="3553541"/>
                <a:chExt cx="295638" cy="185353"/>
              </a:xfrm>
            </xdr:grpSpPr>
            <xdr:sp macro="" textlink="">
              <xdr:nvSpPr>
                <xdr:cNvPr id="24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25784</xdr:colOff>
      <xdr:row>149</xdr:row>
      <xdr:rowOff>36112</xdr:rowOff>
    </xdr:from>
    <xdr:to>
      <xdr:col>40</xdr:col>
      <xdr:colOff>74533</xdr:colOff>
      <xdr:row>152</xdr:row>
      <xdr:rowOff>98183</xdr:rowOff>
    </xdr:to>
    <xdr:grpSp>
      <xdr:nvGrpSpPr>
        <xdr:cNvPr id="2325" name="グループ化 2324"/>
        <xdr:cNvGrpSpPr/>
      </xdr:nvGrpSpPr>
      <xdr:grpSpPr>
        <a:xfrm>
          <a:off x="2194553" y="20917843"/>
          <a:ext cx="2239499" cy="443071"/>
          <a:chOff x="2305050" y="2893402"/>
          <a:chExt cx="2239499" cy="416411"/>
        </a:xfrm>
      </xdr:grpSpPr>
      <xdr:sp macro="" textlink="">
        <xdr:nvSpPr>
          <xdr:cNvPr id="23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7" name="グループ化 2326"/>
          <xdr:cNvGrpSpPr/>
        </xdr:nvGrpSpPr>
        <xdr:grpSpPr>
          <a:xfrm>
            <a:off x="2305050" y="2893402"/>
            <a:ext cx="2048999" cy="416411"/>
            <a:chOff x="2305050" y="2893402"/>
            <a:chExt cx="2048999" cy="416411"/>
          </a:xfrm>
        </xdr:grpSpPr>
        <xdr:sp macro="" textlink="">
          <xdr:nvSpPr>
            <xdr:cNvPr id="23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3" name="グループ化 845"/>
            <xdr:cNvGrpSpPr>
              <a:grpSpLocks/>
            </xdr:cNvGrpSpPr>
          </xdr:nvGrpSpPr>
          <xdr:grpSpPr bwMode="auto">
            <a:xfrm>
              <a:off x="2686045" y="2893410"/>
              <a:ext cx="324588" cy="416403"/>
              <a:chOff x="2482886" y="3553541"/>
              <a:chExt cx="295640" cy="408020"/>
            </a:xfrm>
          </xdr:grpSpPr>
          <xdr:sp macro="" textlink="">
            <xdr:nvSpPr>
              <xdr:cNvPr id="23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3" name="Rectangle 2448"/>
              <xdr:cNvSpPr>
                <a:spLocks noChangeArrowheads="1"/>
              </xdr:cNvSpPr>
            </xdr:nvSpPr>
            <xdr:spPr bwMode="auto">
              <a:xfrm>
                <a:off x="2647368" y="377620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49"/>
              <xdr:cNvSpPr>
                <a:spLocks noChangeArrowheads="1"/>
              </xdr:cNvSpPr>
            </xdr:nvSpPr>
            <xdr:spPr bwMode="auto">
              <a:xfrm>
                <a:off x="2482886"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正方形/長方形 848"/>
              <xdr:cNvSpPr>
                <a:spLocks noChangeArrowheads="1"/>
              </xdr:cNvSpPr>
            </xdr:nvSpPr>
            <xdr:spPr bwMode="auto">
              <a:xfrm>
                <a:off x="2609740" y="3776646"/>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4" name="グループ化 849"/>
            <xdr:cNvGrpSpPr>
              <a:grpSpLocks/>
            </xdr:cNvGrpSpPr>
          </xdr:nvGrpSpPr>
          <xdr:grpSpPr bwMode="auto">
            <a:xfrm>
              <a:off x="3257548" y="2893410"/>
              <a:ext cx="324586" cy="416402"/>
              <a:chOff x="2482887" y="3553541"/>
              <a:chExt cx="295638" cy="408019"/>
            </a:xfrm>
          </xdr:grpSpPr>
          <xdr:sp macro="" textlink="">
            <xdr:nvSpPr>
              <xdr:cNvPr id="23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6"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7"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8" name="正方形/長方形 852"/>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5" name="グループ化 853"/>
            <xdr:cNvGrpSpPr>
              <a:grpSpLocks/>
            </xdr:cNvGrpSpPr>
          </xdr:nvGrpSpPr>
          <xdr:grpSpPr bwMode="auto">
            <a:xfrm>
              <a:off x="3829048" y="2893410"/>
              <a:ext cx="324586" cy="416402"/>
              <a:chOff x="2482887" y="3553541"/>
              <a:chExt cx="295638" cy="408019"/>
            </a:xfrm>
          </xdr:grpSpPr>
          <xdr:sp macro="" textlink="">
            <xdr:nvSpPr>
              <xdr:cNvPr id="23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9"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0"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正方形/長方形 856"/>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78" name="Rectangle 2452"/>
            <xdr:cNvSpPr>
              <a:spLocks noChangeArrowheads="1"/>
            </xdr:cNvSpPr>
          </xdr:nvSpPr>
          <xdr:spPr bwMode="auto">
            <a:xfrm>
              <a:off x="23050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Rectangle 2453"/>
            <xdr:cNvSpPr>
              <a:spLocks noChangeArrowheads="1"/>
            </xdr:cNvSpPr>
          </xdr:nvSpPr>
          <xdr:spPr bwMode="auto">
            <a:xfrm>
              <a:off x="24955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0" name="Rectangle 2456"/>
            <xdr:cNvSpPr>
              <a:spLocks noChangeArrowheads="1"/>
            </xdr:cNvSpPr>
          </xdr:nvSpPr>
          <xdr:spPr bwMode="auto">
            <a:xfrm>
              <a:off x="3067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1" name="Rectangle 2459"/>
            <xdr:cNvSpPr>
              <a:spLocks noChangeArrowheads="1"/>
            </xdr:cNvSpPr>
          </xdr:nvSpPr>
          <xdr:spPr bwMode="auto">
            <a:xfrm>
              <a:off x="3638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2" name="Rectangle 3346"/>
            <xdr:cNvSpPr>
              <a:spLocks noChangeArrowheads="1"/>
            </xdr:cNvSpPr>
          </xdr:nvSpPr>
          <xdr:spPr bwMode="auto">
            <a:xfrm>
              <a:off x="4210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77" name="Rectangle 3347"/>
          <xdr:cNvSpPr>
            <a:spLocks noChangeArrowheads="1"/>
          </xdr:cNvSpPr>
        </xdr:nvSpPr>
        <xdr:spPr bwMode="auto">
          <a:xfrm>
            <a:off x="4400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23586</xdr:colOff>
      <xdr:row>125</xdr:row>
      <xdr:rowOff>34029</xdr:rowOff>
    </xdr:from>
    <xdr:to>
      <xdr:col>66</xdr:col>
      <xdr:colOff>72335</xdr:colOff>
      <xdr:row>138</xdr:row>
      <xdr:rowOff>111854</xdr:rowOff>
    </xdr:to>
    <xdr:grpSp>
      <xdr:nvGrpSpPr>
        <xdr:cNvPr id="2516" name="グループ化 2515"/>
        <xdr:cNvGrpSpPr/>
      </xdr:nvGrpSpPr>
      <xdr:grpSpPr>
        <a:xfrm>
          <a:off x="4712817" y="17904394"/>
          <a:ext cx="2239499" cy="1704402"/>
          <a:chOff x="2214336" y="6180829"/>
          <a:chExt cx="2239499" cy="1735175"/>
        </a:xfrm>
      </xdr:grpSpPr>
      <xdr:grpSp>
        <xdr:nvGrpSpPr>
          <xdr:cNvPr id="2517" name="グループ化 2516"/>
          <xdr:cNvGrpSpPr/>
        </xdr:nvGrpSpPr>
        <xdr:grpSpPr>
          <a:xfrm>
            <a:off x="2214336" y="6180829"/>
            <a:ext cx="2239499" cy="204825"/>
            <a:chOff x="2305050" y="2893402"/>
            <a:chExt cx="2239499" cy="189166"/>
          </a:xfrm>
        </xdr:grpSpPr>
        <xdr:sp macro="" textlink="">
          <xdr:nvSpPr>
            <xdr:cNvPr id="2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39" name="グループ化 2638"/>
            <xdr:cNvGrpSpPr/>
          </xdr:nvGrpSpPr>
          <xdr:grpSpPr>
            <a:xfrm>
              <a:off x="2305050" y="2893402"/>
              <a:ext cx="2048999" cy="189166"/>
              <a:chOff x="2305050" y="2893402"/>
              <a:chExt cx="2048999" cy="189166"/>
            </a:xfrm>
          </xdr:grpSpPr>
          <xdr:sp macro="" textlink="">
            <xdr:nvSpPr>
              <xdr:cNvPr id="2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5" name="グループ化 845"/>
              <xdr:cNvGrpSpPr>
                <a:grpSpLocks/>
              </xdr:cNvGrpSpPr>
            </xdr:nvGrpSpPr>
            <xdr:grpSpPr bwMode="auto">
              <a:xfrm>
                <a:off x="2686045" y="2893406"/>
                <a:ext cx="324588" cy="189162"/>
                <a:chOff x="2482886" y="3553541"/>
                <a:chExt cx="295640" cy="185354"/>
              </a:xfrm>
            </xdr:grpSpPr>
            <xdr:sp macro="" textlink="">
              <xdr:nvSpPr>
                <xdr:cNvPr id="2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6" name="グループ化 849"/>
              <xdr:cNvGrpSpPr>
                <a:grpSpLocks/>
              </xdr:cNvGrpSpPr>
            </xdr:nvGrpSpPr>
            <xdr:grpSpPr bwMode="auto">
              <a:xfrm>
                <a:off x="3257548" y="2893406"/>
                <a:ext cx="324586" cy="189161"/>
                <a:chOff x="2482887" y="3553541"/>
                <a:chExt cx="295638" cy="185353"/>
              </a:xfrm>
            </xdr:grpSpPr>
            <xdr:sp macro="" textlink="">
              <xdr:nvSpPr>
                <xdr:cNvPr id="2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7" name="グループ化 853"/>
              <xdr:cNvGrpSpPr>
                <a:grpSpLocks/>
              </xdr:cNvGrpSpPr>
            </xdr:nvGrpSpPr>
            <xdr:grpSpPr bwMode="auto">
              <a:xfrm>
                <a:off x="3829048" y="2893406"/>
                <a:ext cx="324586" cy="189161"/>
                <a:chOff x="2482887" y="3553541"/>
                <a:chExt cx="295638" cy="185353"/>
              </a:xfrm>
            </xdr:grpSpPr>
            <xdr:sp macro="" textlink="">
              <xdr:nvSpPr>
                <xdr:cNvPr id="2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8" name="グループ化 2517"/>
          <xdr:cNvGrpSpPr/>
        </xdr:nvGrpSpPr>
        <xdr:grpSpPr>
          <a:xfrm>
            <a:off x="2214336" y="6435887"/>
            <a:ext cx="2239499" cy="204825"/>
            <a:chOff x="2305050" y="2893402"/>
            <a:chExt cx="2239499" cy="189166"/>
          </a:xfrm>
        </xdr:grpSpPr>
        <xdr:sp macro="" textlink="">
          <xdr:nvSpPr>
            <xdr:cNvPr id="2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0" name="グループ化 2619"/>
            <xdr:cNvGrpSpPr/>
          </xdr:nvGrpSpPr>
          <xdr:grpSpPr>
            <a:xfrm>
              <a:off x="2305050" y="2893402"/>
              <a:ext cx="2048999" cy="189166"/>
              <a:chOff x="2305050" y="2893402"/>
              <a:chExt cx="2048999" cy="189166"/>
            </a:xfrm>
          </xdr:grpSpPr>
          <xdr:sp macro="" textlink="">
            <xdr:nvSpPr>
              <xdr:cNvPr id="2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6" name="グループ化 845"/>
              <xdr:cNvGrpSpPr>
                <a:grpSpLocks/>
              </xdr:cNvGrpSpPr>
            </xdr:nvGrpSpPr>
            <xdr:grpSpPr bwMode="auto">
              <a:xfrm>
                <a:off x="2686045" y="2893406"/>
                <a:ext cx="324588" cy="189162"/>
                <a:chOff x="2482886" y="3553541"/>
                <a:chExt cx="295640" cy="185354"/>
              </a:xfrm>
            </xdr:grpSpPr>
            <xdr:sp macro="" textlink="">
              <xdr:nvSpPr>
                <xdr:cNvPr id="2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7" name="グループ化 849"/>
              <xdr:cNvGrpSpPr>
                <a:grpSpLocks/>
              </xdr:cNvGrpSpPr>
            </xdr:nvGrpSpPr>
            <xdr:grpSpPr bwMode="auto">
              <a:xfrm>
                <a:off x="3257548" y="2893406"/>
                <a:ext cx="324586" cy="189161"/>
                <a:chOff x="2482887" y="3553541"/>
                <a:chExt cx="295638" cy="185353"/>
              </a:xfrm>
            </xdr:grpSpPr>
            <xdr:sp macro="" textlink="">
              <xdr:nvSpPr>
                <xdr:cNvPr id="2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8" name="グループ化 853"/>
              <xdr:cNvGrpSpPr>
                <a:grpSpLocks/>
              </xdr:cNvGrpSpPr>
            </xdr:nvGrpSpPr>
            <xdr:grpSpPr bwMode="auto">
              <a:xfrm>
                <a:off x="3829048" y="2893406"/>
                <a:ext cx="324586" cy="189161"/>
                <a:chOff x="2482887" y="3553541"/>
                <a:chExt cx="295638" cy="185353"/>
              </a:xfrm>
            </xdr:grpSpPr>
            <xdr:sp macro="" textlink="">
              <xdr:nvSpPr>
                <xdr:cNvPr id="2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9" name="グループ化 2518"/>
          <xdr:cNvGrpSpPr/>
        </xdr:nvGrpSpPr>
        <xdr:grpSpPr>
          <a:xfrm>
            <a:off x="2214336" y="6690945"/>
            <a:ext cx="2239499" cy="204825"/>
            <a:chOff x="2305050" y="2893402"/>
            <a:chExt cx="2239499" cy="189166"/>
          </a:xfrm>
        </xdr:grpSpPr>
        <xdr:sp macro="" textlink="">
          <xdr:nvSpPr>
            <xdr:cNvPr id="2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1" name="グループ化 2600"/>
            <xdr:cNvGrpSpPr/>
          </xdr:nvGrpSpPr>
          <xdr:grpSpPr>
            <a:xfrm>
              <a:off x="2305050" y="2893402"/>
              <a:ext cx="2048999" cy="189166"/>
              <a:chOff x="2305050" y="2893402"/>
              <a:chExt cx="2048999" cy="189166"/>
            </a:xfrm>
          </xdr:grpSpPr>
          <xdr:sp macro="" textlink="">
            <xdr:nvSpPr>
              <xdr:cNvPr id="2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7" name="グループ化 845"/>
              <xdr:cNvGrpSpPr>
                <a:grpSpLocks/>
              </xdr:cNvGrpSpPr>
            </xdr:nvGrpSpPr>
            <xdr:grpSpPr bwMode="auto">
              <a:xfrm>
                <a:off x="2686045" y="2893406"/>
                <a:ext cx="324588" cy="189162"/>
                <a:chOff x="2482886" y="3553541"/>
                <a:chExt cx="295640" cy="185354"/>
              </a:xfrm>
            </xdr:grpSpPr>
            <xdr:sp macro="" textlink="">
              <xdr:nvSpPr>
                <xdr:cNvPr id="2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8" name="グループ化 849"/>
              <xdr:cNvGrpSpPr>
                <a:grpSpLocks/>
              </xdr:cNvGrpSpPr>
            </xdr:nvGrpSpPr>
            <xdr:grpSpPr bwMode="auto">
              <a:xfrm>
                <a:off x="3257548" y="2893406"/>
                <a:ext cx="324586" cy="189161"/>
                <a:chOff x="2482887" y="3553541"/>
                <a:chExt cx="295638" cy="185353"/>
              </a:xfrm>
            </xdr:grpSpPr>
            <xdr:sp macro="" textlink="">
              <xdr:nvSpPr>
                <xdr:cNvPr id="2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9" name="グループ化 853"/>
              <xdr:cNvGrpSpPr>
                <a:grpSpLocks/>
              </xdr:cNvGrpSpPr>
            </xdr:nvGrpSpPr>
            <xdr:grpSpPr bwMode="auto">
              <a:xfrm>
                <a:off x="3829048" y="2893406"/>
                <a:ext cx="324586" cy="189161"/>
                <a:chOff x="2482887" y="3553541"/>
                <a:chExt cx="295638" cy="185353"/>
              </a:xfrm>
            </xdr:grpSpPr>
            <xdr:sp macro="" textlink="">
              <xdr:nvSpPr>
                <xdr:cNvPr id="2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0" name="グループ化 2519"/>
          <xdr:cNvGrpSpPr/>
        </xdr:nvGrpSpPr>
        <xdr:grpSpPr>
          <a:xfrm>
            <a:off x="2214336" y="6946003"/>
            <a:ext cx="2239499" cy="204825"/>
            <a:chOff x="2305050" y="2893402"/>
            <a:chExt cx="2239499" cy="189166"/>
          </a:xfrm>
        </xdr:grpSpPr>
        <xdr:sp macro="" textlink="">
          <xdr:nvSpPr>
            <xdr:cNvPr id="2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2" name="グループ化 2581"/>
            <xdr:cNvGrpSpPr/>
          </xdr:nvGrpSpPr>
          <xdr:grpSpPr>
            <a:xfrm>
              <a:off x="2305050" y="2893402"/>
              <a:ext cx="2048999" cy="189166"/>
              <a:chOff x="2305050" y="2893402"/>
              <a:chExt cx="2048999" cy="189166"/>
            </a:xfrm>
          </xdr:grpSpPr>
          <xdr:sp macro="" textlink="">
            <xdr:nvSpPr>
              <xdr:cNvPr id="2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8" name="グループ化 845"/>
              <xdr:cNvGrpSpPr>
                <a:grpSpLocks/>
              </xdr:cNvGrpSpPr>
            </xdr:nvGrpSpPr>
            <xdr:grpSpPr bwMode="auto">
              <a:xfrm>
                <a:off x="2686045" y="2893406"/>
                <a:ext cx="324588" cy="189162"/>
                <a:chOff x="2482886" y="3553541"/>
                <a:chExt cx="295640" cy="185354"/>
              </a:xfrm>
            </xdr:grpSpPr>
            <xdr:sp macro="" textlink="">
              <xdr:nvSpPr>
                <xdr:cNvPr id="2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9" name="グループ化 849"/>
              <xdr:cNvGrpSpPr>
                <a:grpSpLocks/>
              </xdr:cNvGrpSpPr>
            </xdr:nvGrpSpPr>
            <xdr:grpSpPr bwMode="auto">
              <a:xfrm>
                <a:off x="3257548" y="2893406"/>
                <a:ext cx="324586" cy="189161"/>
                <a:chOff x="2482887" y="3553541"/>
                <a:chExt cx="295638" cy="185353"/>
              </a:xfrm>
            </xdr:grpSpPr>
            <xdr:sp macro="" textlink="">
              <xdr:nvSpPr>
                <xdr:cNvPr id="25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0" name="グループ化 853"/>
              <xdr:cNvGrpSpPr>
                <a:grpSpLocks/>
              </xdr:cNvGrpSpPr>
            </xdr:nvGrpSpPr>
            <xdr:grpSpPr bwMode="auto">
              <a:xfrm>
                <a:off x="3829048" y="2893406"/>
                <a:ext cx="324586" cy="189161"/>
                <a:chOff x="2482887" y="3553541"/>
                <a:chExt cx="295638" cy="185353"/>
              </a:xfrm>
            </xdr:grpSpPr>
            <xdr:sp macro="" textlink="">
              <xdr:nvSpPr>
                <xdr:cNvPr id="25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1" name="グループ化 2520"/>
          <xdr:cNvGrpSpPr/>
        </xdr:nvGrpSpPr>
        <xdr:grpSpPr>
          <a:xfrm>
            <a:off x="2214336" y="7201061"/>
            <a:ext cx="2239499" cy="204825"/>
            <a:chOff x="2305050" y="2893402"/>
            <a:chExt cx="2239499" cy="189166"/>
          </a:xfrm>
        </xdr:grpSpPr>
        <xdr:sp macro="" textlink="">
          <xdr:nvSpPr>
            <xdr:cNvPr id="25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3" name="グループ化 2562"/>
            <xdr:cNvGrpSpPr/>
          </xdr:nvGrpSpPr>
          <xdr:grpSpPr>
            <a:xfrm>
              <a:off x="2305050" y="2893402"/>
              <a:ext cx="2048999" cy="189166"/>
              <a:chOff x="2305050" y="2893402"/>
              <a:chExt cx="2048999" cy="189166"/>
            </a:xfrm>
          </xdr:grpSpPr>
          <xdr:sp macro="" textlink="">
            <xdr:nvSpPr>
              <xdr:cNvPr id="25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9" name="グループ化 845"/>
              <xdr:cNvGrpSpPr>
                <a:grpSpLocks/>
              </xdr:cNvGrpSpPr>
            </xdr:nvGrpSpPr>
            <xdr:grpSpPr bwMode="auto">
              <a:xfrm>
                <a:off x="2686045" y="2893406"/>
                <a:ext cx="324588" cy="189162"/>
                <a:chOff x="2482886" y="3553541"/>
                <a:chExt cx="295640" cy="185354"/>
              </a:xfrm>
            </xdr:grpSpPr>
            <xdr:sp macro="" textlink="">
              <xdr:nvSpPr>
                <xdr:cNvPr id="25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0" name="グループ化 849"/>
              <xdr:cNvGrpSpPr>
                <a:grpSpLocks/>
              </xdr:cNvGrpSpPr>
            </xdr:nvGrpSpPr>
            <xdr:grpSpPr bwMode="auto">
              <a:xfrm>
                <a:off x="3257548" y="2893406"/>
                <a:ext cx="324586" cy="189161"/>
                <a:chOff x="2482887" y="3553541"/>
                <a:chExt cx="295638" cy="185353"/>
              </a:xfrm>
            </xdr:grpSpPr>
            <xdr:sp macro="" textlink="">
              <xdr:nvSpPr>
                <xdr:cNvPr id="25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1" name="グループ化 853"/>
              <xdr:cNvGrpSpPr>
                <a:grpSpLocks/>
              </xdr:cNvGrpSpPr>
            </xdr:nvGrpSpPr>
            <xdr:grpSpPr bwMode="auto">
              <a:xfrm>
                <a:off x="3829048" y="2893406"/>
                <a:ext cx="324586" cy="189161"/>
                <a:chOff x="2482887" y="3553541"/>
                <a:chExt cx="295638" cy="185353"/>
              </a:xfrm>
            </xdr:grpSpPr>
            <xdr:sp macro="" textlink="">
              <xdr:nvSpPr>
                <xdr:cNvPr id="25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2" name="グループ化 2521"/>
          <xdr:cNvGrpSpPr/>
        </xdr:nvGrpSpPr>
        <xdr:grpSpPr>
          <a:xfrm>
            <a:off x="2214336" y="7456119"/>
            <a:ext cx="2239499" cy="204825"/>
            <a:chOff x="2305050" y="2893402"/>
            <a:chExt cx="2239499" cy="189166"/>
          </a:xfrm>
        </xdr:grpSpPr>
        <xdr:sp macro="" textlink="">
          <xdr:nvSpPr>
            <xdr:cNvPr id="25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44" name="グループ化 2543"/>
            <xdr:cNvGrpSpPr/>
          </xdr:nvGrpSpPr>
          <xdr:grpSpPr>
            <a:xfrm>
              <a:off x="2305050" y="2893402"/>
              <a:ext cx="2048999" cy="189166"/>
              <a:chOff x="2305050" y="2893402"/>
              <a:chExt cx="2048999" cy="189166"/>
            </a:xfrm>
          </xdr:grpSpPr>
          <xdr:sp macro="" textlink="">
            <xdr:nvSpPr>
              <xdr:cNvPr id="25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50" name="グループ化 845"/>
              <xdr:cNvGrpSpPr>
                <a:grpSpLocks/>
              </xdr:cNvGrpSpPr>
            </xdr:nvGrpSpPr>
            <xdr:grpSpPr bwMode="auto">
              <a:xfrm>
                <a:off x="2686045" y="2893406"/>
                <a:ext cx="324588" cy="189162"/>
                <a:chOff x="2482886" y="3553541"/>
                <a:chExt cx="295640" cy="185354"/>
              </a:xfrm>
            </xdr:grpSpPr>
            <xdr:sp macro="" textlink="">
              <xdr:nvSpPr>
                <xdr:cNvPr id="25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1" name="グループ化 849"/>
              <xdr:cNvGrpSpPr>
                <a:grpSpLocks/>
              </xdr:cNvGrpSpPr>
            </xdr:nvGrpSpPr>
            <xdr:grpSpPr bwMode="auto">
              <a:xfrm>
                <a:off x="3257548" y="2893406"/>
                <a:ext cx="324586" cy="189161"/>
                <a:chOff x="2482887" y="3553541"/>
                <a:chExt cx="295638" cy="185353"/>
              </a:xfrm>
            </xdr:grpSpPr>
            <xdr:sp macro="" textlink="">
              <xdr:nvSpPr>
                <xdr:cNvPr id="25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2" name="グループ化 853"/>
              <xdr:cNvGrpSpPr>
                <a:grpSpLocks/>
              </xdr:cNvGrpSpPr>
            </xdr:nvGrpSpPr>
            <xdr:grpSpPr bwMode="auto">
              <a:xfrm>
                <a:off x="3829048" y="2893406"/>
                <a:ext cx="324586" cy="189161"/>
                <a:chOff x="2482887" y="3553541"/>
                <a:chExt cx="295638" cy="185353"/>
              </a:xfrm>
            </xdr:grpSpPr>
            <xdr:sp macro="" textlink="">
              <xdr:nvSpPr>
                <xdr:cNvPr id="25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3" name="グループ化 2522"/>
          <xdr:cNvGrpSpPr/>
        </xdr:nvGrpSpPr>
        <xdr:grpSpPr>
          <a:xfrm>
            <a:off x="2214336" y="7711179"/>
            <a:ext cx="2239499" cy="204825"/>
            <a:chOff x="2305050" y="2893402"/>
            <a:chExt cx="2239499" cy="189166"/>
          </a:xfrm>
        </xdr:grpSpPr>
        <xdr:sp macro="" textlink="">
          <xdr:nvSpPr>
            <xdr:cNvPr id="25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25" name="グループ化 2524"/>
            <xdr:cNvGrpSpPr/>
          </xdr:nvGrpSpPr>
          <xdr:grpSpPr>
            <a:xfrm>
              <a:off x="2305050" y="2893402"/>
              <a:ext cx="2048999" cy="189166"/>
              <a:chOff x="2305050" y="2893402"/>
              <a:chExt cx="2048999" cy="189166"/>
            </a:xfrm>
          </xdr:grpSpPr>
          <xdr:sp macro="" textlink="">
            <xdr:nvSpPr>
              <xdr:cNvPr id="25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31" name="グループ化 845"/>
              <xdr:cNvGrpSpPr>
                <a:grpSpLocks/>
              </xdr:cNvGrpSpPr>
            </xdr:nvGrpSpPr>
            <xdr:grpSpPr bwMode="auto">
              <a:xfrm>
                <a:off x="2686045" y="2893406"/>
                <a:ext cx="324588" cy="189162"/>
                <a:chOff x="2482886" y="3553541"/>
                <a:chExt cx="295640" cy="185354"/>
              </a:xfrm>
            </xdr:grpSpPr>
            <xdr:sp macro="" textlink="">
              <xdr:nvSpPr>
                <xdr:cNvPr id="25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2" name="グループ化 849"/>
              <xdr:cNvGrpSpPr>
                <a:grpSpLocks/>
              </xdr:cNvGrpSpPr>
            </xdr:nvGrpSpPr>
            <xdr:grpSpPr bwMode="auto">
              <a:xfrm>
                <a:off x="3257548" y="2893406"/>
                <a:ext cx="324586" cy="189161"/>
                <a:chOff x="2482887" y="3553541"/>
                <a:chExt cx="295638" cy="185353"/>
              </a:xfrm>
            </xdr:grpSpPr>
            <xdr:sp macro="" textlink="">
              <xdr:nvSpPr>
                <xdr:cNvPr id="25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3" name="グループ化 853"/>
              <xdr:cNvGrpSpPr>
                <a:grpSpLocks/>
              </xdr:cNvGrpSpPr>
            </xdr:nvGrpSpPr>
            <xdr:grpSpPr bwMode="auto">
              <a:xfrm>
                <a:off x="3829048" y="2893406"/>
                <a:ext cx="324586" cy="189161"/>
                <a:chOff x="2482887" y="3553541"/>
                <a:chExt cx="295638" cy="185353"/>
              </a:xfrm>
            </xdr:grpSpPr>
            <xdr:sp macro="" textlink="">
              <xdr:nvSpPr>
                <xdr:cNvPr id="25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125</xdr:row>
      <xdr:rowOff>27679</xdr:rowOff>
    </xdr:from>
    <xdr:to>
      <xdr:col>40</xdr:col>
      <xdr:colOff>78685</xdr:colOff>
      <xdr:row>138</xdr:row>
      <xdr:rowOff>105504</xdr:rowOff>
    </xdr:to>
    <xdr:grpSp>
      <xdr:nvGrpSpPr>
        <xdr:cNvPr id="2657" name="グループ化 2656"/>
        <xdr:cNvGrpSpPr/>
      </xdr:nvGrpSpPr>
      <xdr:grpSpPr>
        <a:xfrm>
          <a:off x="2198705" y="17898044"/>
          <a:ext cx="2239499" cy="1704402"/>
          <a:chOff x="2214336" y="6180829"/>
          <a:chExt cx="2239499" cy="1735175"/>
        </a:xfrm>
      </xdr:grpSpPr>
      <xdr:grpSp>
        <xdr:nvGrpSpPr>
          <xdr:cNvPr id="2658" name="グループ化 2657"/>
          <xdr:cNvGrpSpPr/>
        </xdr:nvGrpSpPr>
        <xdr:grpSpPr>
          <a:xfrm>
            <a:off x="2214336" y="6180829"/>
            <a:ext cx="2239499" cy="204825"/>
            <a:chOff x="2305050" y="2893402"/>
            <a:chExt cx="2239499" cy="189166"/>
          </a:xfrm>
        </xdr:grpSpPr>
        <xdr:sp macro="" textlink="">
          <xdr:nvSpPr>
            <xdr:cNvPr id="2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2779"/>
            <xdr:cNvGrpSpPr/>
          </xdr:nvGrpSpPr>
          <xdr:grpSpPr>
            <a:xfrm>
              <a:off x="2305050" y="2893402"/>
              <a:ext cx="2048999" cy="189166"/>
              <a:chOff x="2305050" y="2893402"/>
              <a:chExt cx="2048999" cy="189166"/>
            </a:xfrm>
          </xdr:grpSpPr>
          <xdr:sp macro="" textlink="">
            <xdr:nvSpPr>
              <xdr:cNvPr id="2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6" name="グループ化 845"/>
              <xdr:cNvGrpSpPr>
                <a:grpSpLocks/>
              </xdr:cNvGrpSpPr>
            </xdr:nvGrpSpPr>
            <xdr:grpSpPr bwMode="auto">
              <a:xfrm>
                <a:off x="2686045" y="2893406"/>
                <a:ext cx="324588" cy="189162"/>
                <a:chOff x="2482886" y="3553541"/>
                <a:chExt cx="295640" cy="185354"/>
              </a:xfrm>
            </xdr:grpSpPr>
            <xdr:sp macro="" textlink="">
              <xdr:nvSpPr>
                <xdr:cNvPr id="2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7" name="グループ化 849"/>
              <xdr:cNvGrpSpPr>
                <a:grpSpLocks/>
              </xdr:cNvGrpSpPr>
            </xdr:nvGrpSpPr>
            <xdr:grpSpPr bwMode="auto">
              <a:xfrm>
                <a:off x="3257548" y="2893406"/>
                <a:ext cx="324586" cy="189161"/>
                <a:chOff x="2482887" y="3553541"/>
                <a:chExt cx="295638" cy="185353"/>
              </a:xfrm>
            </xdr:grpSpPr>
            <xdr:sp macro="" textlink="">
              <xdr:nvSpPr>
                <xdr:cNvPr id="27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8" name="グループ化 853"/>
              <xdr:cNvGrpSpPr>
                <a:grpSpLocks/>
              </xdr:cNvGrpSpPr>
            </xdr:nvGrpSpPr>
            <xdr:grpSpPr bwMode="auto">
              <a:xfrm>
                <a:off x="3829048" y="2893406"/>
                <a:ext cx="324586" cy="189161"/>
                <a:chOff x="2482887" y="3553541"/>
                <a:chExt cx="295638" cy="185353"/>
              </a:xfrm>
            </xdr:grpSpPr>
            <xdr:sp macro="" textlink="">
              <xdr:nvSpPr>
                <xdr:cNvPr id="27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59" name="グループ化 2658"/>
          <xdr:cNvGrpSpPr/>
        </xdr:nvGrpSpPr>
        <xdr:grpSpPr>
          <a:xfrm>
            <a:off x="2214336" y="6435887"/>
            <a:ext cx="2239499" cy="204825"/>
            <a:chOff x="2305050" y="2893402"/>
            <a:chExt cx="2239499" cy="189166"/>
          </a:xfrm>
        </xdr:grpSpPr>
        <xdr:sp macro="" textlink="">
          <xdr:nvSpPr>
            <xdr:cNvPr id="27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2760"/>
            <xdr:cNvGrpSpPr/>
          </xdr:nvGrpSpPr>
          <xdr:grpSpPr>
            <a:xfrm>
              <a:off x="2305050" y="2893402"/>
              <a:ext cx="2048999" cy="189166"/>
              <a:chOff x="2305050" y="2893402"/>
              <a:chExt cx="2048999" cy="189166"/>
            </a:xfrm>
          </xdr:grpSpPr>
          <xdr:sp macro="" textlink="">
            <xdr:nvSpPr>
              <xdr:cNvPr id="27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7" name="グループ化 845"/>
              <xdr:cNvGrpSpPr>
                <a:grpSpLocks/>
              </xdr:cNvGrpSpPr>
            </xdr:nvGrpSpPr>
            <xdr:grpSpPr bwMode="auto">
              <a:xfrm>
                <a:off x="2686045" y="2893406"/>
                <a:ext cx="324588" cy="189162"/>
                <a:chOff x="2482886" y="3553541"/>
                <a:chExt cx="295640" cy="185354"/>
              </a:xfrm>
            </xdr:grpSpPr>
            <xdr:sp macro="" textlink="">
              <xdr:nvSpPr>
                <xdr:cNvPr id="27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8" name="グループ化 849"/>
              <xdr:cNvGrpSpPr>
                <a:grpSpLocks/>
              </xdr:cNvGrpSpPr>
            </xdr:nvGrpSpPr>
            <xdr:grpSpPr bwMode="auto">
              <a:xfrm>
                <a:off x="3257548" y="2893406"/>
                <a:ext cx="324586" cy="189161"/>
                <a:chOff x="2482887" y="3553541"/>
                <a:chExt cx="295638" cy="185353"/>
              </a:xfrm>
            </xdr:grpSpPr>
            <xdr:sp macro="" textlink="">
              <xdr:nvSpPr>
                <xdr:cNvPr id="277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9" name="グループ化 853"/>
              <xdr:cNvGrpSpPr>
                <a:grpSpLocks/>
              </xdr:cNvGrpSpPr>
            </xdr:nvGrpSpPr>
            <xdr:grpSpPr bwMode="auto">
              <a:xfrm>
                <a:off x="3829048" y="2893406"/>
                <a:ext cx="324586" cy="189161"/>
                <a:chOff x="2482887" y="3553541"/>
                <a:chExt cx="295638" cy="185353"/>
              </a:xfrm>
            </xdr:grpSpPr>
            <xdr:sp macro="" textlink="">
              <xdr:nvSpPr>
                <xdr:cNvPr id="27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0" name="グループ化 2659"/>
          <xdr:cNvGrpSpPr/>
        </xdr:nvGrpSpPr>
        <xdr:grpSpPr>
          <a:xfrm>
            <a:off x="2214336" y="6690945"/>
            <a:ext cx="2239499" cy="204825"/>
            <a:chOff x="2305050" y="2893402"/>
            <a:chExt cx="2239499" cy="189166"/>
          </a:xfrm>
        </xdr:grpSpPr>
        <xdr:sp macro="" textlink="">
          <xdr:nvSpPr>
            <xdr:cNvPr id="27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2741"/>
            <xdr:cNvGrpSpPr/>
          </xdr:nvGrpSpPr>
          <xdr:grpSpPr>
            <a:xfrm>
              <a:off x="2305050" y="2893402"/>
              <a:ext cx="2048999" cy="189166"/>
              <a:chOff x="2305050" y="2893402"/>
              <a:chExt cx="2048999" cy="189166"/>
            </a:xfrm>
          </xdr:grpSpPr>
          <xdr:sp macro="" textlink="">
            <xdr:nvSpPr>
              <xdr:cNvPr id="27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8" name="グループ化 845"/>
              <xdr:cNvGrpSpPr>
                <a:grpSpLocks/>
              </xdr:cNvGrpSpPr>
            </xdr:nvGrpSpPr>
            <xdr:grpSpPr bwMode="auto">
              <a:xfrm>
                <a:off x="2686045" y="2893406"/>
                <a:ext cx="324588" cy="189162"/>
                <a:chOff x="2482886" y="3553541"/>
                <a:chExt cx="295640" cy="185354"/>
              </a:xfrm>
            </xdr:grpSpPr>
            <xdr:sp macro="" textlink="">
              <xdr:nvSpPr>
                <xdr:cNvPr id="27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9" name="グループ化 849"/>
              <xdr:cNvGrpSpPr>
                <a:grpSpLocks/>
              </xdr:cNvGrpSpPr>
            </xdr:nvGrpSpPr>
            <xdr:grpSpPr bwMode="auto">
              <a:xfrm>
                <a:off x="3257548" y="2893406"/>
                <a:ext cx="324586" cy="189161"/>
                <a:chOff x="2482887" y="3553541"/>
                <a:chExt cx="295638" cy="185353"/>
              </a:xfrm>
            </xdr:grpSpPr>
            <xdr:sp macro="" textlink="">
              <xdr:nvSpPr>
                <xdr:cNvPr id="27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50" name="グループ化 853"/>
              <xdr:cNvGrpSpPr>
                <a:grpSpLocks/>
              </xdr:cNvGrpSpPr>
            </xdr:nvGrpSpPr>
            <xdr:grpSpPr bwMode="auto">
              <a:xfrm>
                <a:off x="3829048" y="2893406"/>
                <a:ext cx="324586" cy="189161"/>
                <a:chOff x="2482887" y="3553541"/>
                <a:chExt cx="295638" cy="185353"/>
              </a:xfrm>
            </xdr:grpSpPr>
            <xdr:sp macro="" textlink="">
              <xdr:nvSpPr>
                <xdr:cNvPr id="27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1" name="グループ化 2660"/>
          <xdr:cNvGrpSpPr/>
        </xdr:nvGrpSpPr>
        <xdr:grpSpPr>
          <a:xfrm>
            <a:off x="2214336" y="6946003"/>
            <a:ext cx="2239499" cy="204825"/>
            <a:chOff x="2305050" y="2893402"/>
            <a:chExt cx="2239499" cy="189166"/>
          </a:xfrm>
        </xdr:grpSpPr>
        <xdr:sp macro="" textlink="">
          <xdr:nvSpPr>
            <xdr:cNvPr id="27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2722"/>
            <xdr:cNvGrpSpPr/>
          </xdr:nvGrpSpPr>
          <xdr:grpSpPr>
            <a:xfrm>
              <a:off x="2305050" y="2893402"/>
              <a:ext cx="2048999" cy="189166"/>
              <a:chOff x="2305050" y="2893402"/>
              <a:chExt cx="2048999" cy="189166"/>
            </a:xfrm>
          </xdr:grpSpPr>
          <xdr:sp macro="" textlink="">
            <xdr:nvSpPr>
              <xdr:cNvPr id="27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9" name="グループ化 845"/>
              <xdr:cNvGrpSpPr>
                <a:grpSpLocks/>
              </xdr:cNvGrpSpPr>
            </xdr:nvGrpSpPr>
            <xdr:grpSpPr bwMode="auto">
              <a:xfrm>
                <a:off x="2686045" y="2893406"/>
                <a:ext cx="324588" cy="189162"/>
                <a:chOff x="2482886" y="3553541"/>
                <a:chExt cx="295640" cy="185354"/>
              </a:xfrm>
            </xdr:grpSpPr>
            <xdr:sp macro="" textlink="">
              <xdr:nvSpPr>
                <xdr:cNvPr id="27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0" name="グループ化 849"/>
              <xdr:cNvGrpSpPr>
                <a:grpSpLocks/>
              </xdr:cNvGrpSpPr>
            </xdr:nvGrpSpPr>
            <xdr:grpSpPr bwMode="auto">
              <a:xfrm>
                <a:off x="3257548" y="2893406"/>
                <a:ext cx="324586" cy="189161"/>
                <a:chOff x="2482887" y="3553541"/>
                <a:chExt cx="295638" cy="185353"/>
              </a:xfrm>
            </xdr:grpSpPr>
            <xdr:sp macro="" textlink="">
              <xdr:nvSpPr>
                <xdr:cNvPr id="27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1" name="グループ化 853"/>
              <xdr:cNvGrpSpPr>
                <a:grpSpLocks/>
              </xdr:cNvGrpSpPr>
            </xdr:nvGrpSpPr>
            <xdr:grpSpPr bwMode="auto">
              <a:xfrm>
                <a:off x="3829048" y="2893406"/>
                <a:ext cx="324586" cy="189161"/>
                <a:chOff x="2482887" y="3553541"/>
                <a:chExt cx="295638" cy="185353"/>
              </a:xfrm>
            </xdr:grpSpPr>
            <xdr:sp macro="" textlink="">
              <xdr:nvSpPr>
                <xdr:cNvPr id="27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2" name="グループ化 2661"/>
          <xdr:cNvGrpSpPr/>
        </xdr:nvGrpSpPr>
        <xdr:grpSpPr>
          <a:xfrm>
            <a:off x="2214336" y="7201061"/>
            <a:ext cx="2239499" cy="204825"/>
            <a:chOff x="2305050" y="2893402"/>
            <a:chExt cx="2239499" cy="189166"/>
          </a:xfrm>
        </xdr:grpSpPr>
        <xdr:sp macro="" textlink="">
          <xdr:nvSpPr>
            <xdr:cNvPr id="27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04" name="グループ化 2703"/>
            <xdr:cNvGrpSpPr/>
          </xdr:nvGrpSpPr>
          <xdr:grpSpPr>
            <a:xfrm>
              <a:off x="2305050" y="2893402"/>
              <a:ext cx="2048999" cy="189166"/>
              <a:chOff x="2305050" y="2893402"/>
              <a:chExt cx="2048999" cy="189166"/>
            </a:xfrm>
          </xdr:grpSpPr>
          <xdr:sp macro="" textlink="">
            <xdr:nvSpPr>
              <xdr:cNvPr id="27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0" name="グループ化 845"/>
              <xdr:cNvGrpSpPr>
                <a:grpSpLocks/>
              </xdr:cNvGrpSpPr>
            </xdr:nvGrpSpPr>
            <xdr:grpSpPr bwMode="auto">
              <a:xfrm>
                <a:off x="2686045" y="2893406"/>
                <a:ext cx="324588" cy="189162"/>
                <a:chOff x="2482886" y="3553541"/>
                <a:chExt cx="295640" cy="185354"/>
              </a:xfrm>
            </xdr:grpSpPr>
            <xdr:sp macro="" textlink="">
              <xdr:nvSpPr>
                <xdr:cNvPr id="27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11" name="グループ化 849"/>
              <xdr:cNvGrpSpPr>
                <a:grpSpLocks/>
              </xdr:cNvGrpSpPr>
            </xdr:nvGrpSpPr>
            <xdr:grpSpPr bwMode="auto">
              <a:xfrm>
                <a:off x="3257548" y="2893406"/>
                <a:ext cx="324586" cy="189161"/>
                <a:chOff x="2482887" y="3553541"/>
                <a:chExt cx="295638" cy="185353"/>
              </a:xfrm>
            </xdr:grpSpPr>
            <xdr:sp macro="" textlink="">
              <xdr:nvSpPr>
                <xdr:cNvPr id="27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12" name="グループ化 853"/>
              <xdr:cNvGrpSpPr>
                <a:grpSpLocks/>
              </xdr:cNvGrpSpPr>
            </xdr:nvGrpSpPr>
            <xdr:grpSpPr bwMode="auto">
              <a:xfrm>
                <a:off x="3829048" y="2893406"/>
                <a:ext cx="324586" cy="189161"/>
                <a:chOff x="2482887" y="3553541"/>
                <a:chExt cx="295638" cy="185353"/>
              </a:xfrm>
            </xdr:grpSpPr>
            <xdr:sp macro="" textlink="">
              <xdr:nvSpPr>
                <xdr:cNvPr id="27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3" name="グループ化 2662"/>
          <xdr:cNvGrpSpPr/>
        </xdr:nvGrpSpPr>
        <xdr:grpSpPr>
          <a:xfrm>
            <a:off x="2214336" y="7456119"/>
            <a:ext cx="2239499" cy="204825"/>
            <a:chOff x="2305050" y="2893402"/>
            <a:chExt cx="2239499" cy="189166"/>
          </a:xfrm>
        </xdr:grpSpPr>
        <xdr:sp macro="" textlink="">
          <xdr:nvSpPr>
            <xdr:cNvPr id="26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85" name="グループ化 2684"/>
            <xdr:cNvGrpSpPr/>
          </xdr:nvGrpSpPr>
          <xdr:grpSpPr>
            <a:xfrm>
              <a:off x="2305050" y="2893402"/>
              <a:ext cx="2048999" cy="189166"/>
              <a:chOff x="2305050" y="2893402"/>
              <a:chExt cx="2048999" cy="189166"/>
            </a:xfrm>
          </xdr:grpSpPr>
          <xdr:sp macro="" textlink="">
            <xdr:nvSpPr>
              <xdr:cNvPr id="26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91" name="グループ化 845"/>
              <xdr:cNvGrpSpPr>
                <a:grpSpLocks/>
              </xdr:cNvGrpSpPr>
            </xdr:nvGrpSpPr>
            <xdr:grpSpPr bwMode="auto">
              <a:xfrm>
                <a:off x="2686045" y="2893406"/>
                <a:ext cx="324588" cy="189162"/>
                <a:chOff x="2482886" y="3553541"/>
                <a:chExt cx="295640" cy="185354"/>
              </a:xfrm>
            </xdr:grpSpPr>
            <xdr:sp macro="" textlink="">
              <xdr:nvSpPr>
                <xdr:cNvPr id="27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92" name="グループ化 849"/>
              <xdr:cNvGrpSpPr>
                <a:grpSpLocks/>
              </xdr:cNvGrpSpPr>
            </xdr:nvGrpSpPr>
            <xdr:grpSpPr bwMode="auto">
              <a:xfrm>
                <a:off x="3257548" y="2893406"/>
                <a:ext cx="324586" cy="189161"/>
                <a:chOff x="2482887" y="3553541"/>
                <a:chExt cx="295638" cy="185353"/>
              </a:xfrm>
            </xdr:grpSpPr>
            <xdr:sp macro="" textlink="">
              <xdr:nvSpPr>
                <xdr:cNvPr id="26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93" name="グループ化 853"/>
              <xdr:cNvGrpSpPr>
                <a:grpSpLocks/>
              </xdr:cNvGrpSpPr>
            </xdr:nvGrpSpPr>
            <xdr:grpSpPr bwMode="auto">
              <a:xfrm>
                <a:off x="3829048" y="2893406"/>
                <a:ext cx="324586" cy="189161"/>
                <a:chOff x="2482887" y="3553541"/>
                <a:chExt cx="295638" cy="185353"/>
              </a:xfrm>
            </xdr:grpSpPr>
            <xdr:sp macro="" textlink="">
              <xdr:nvSpPr>
                <xdr:cNvPr id="26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4" name="グループ化 2663"/>
          <xdr:cNvGrpSpPr/>
        </xdr:nvGrpSpPr>
        <xdr:grpSpPr>
          <a:xfrm>
            <a:off x="2214336" y="7711179"/>
            <a:ext cx="2239499" cy="204825"/>
            <a:chOff x="2305050" y="2893402"/>
            <a:chExt cx="2239499" cy="189166"/>
          </a:xfrm>
        </xdr:grpSpPr>
        <xdr:sp macro="" textlink="">
          <xdr:nvSpPr>
            <xdr:cNvPr id="26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6" name="グループ化 2665"/>
            <xdr:cNvGrpSpPr/>
          </xdr:nvGrpSpPr>
          <xdr:grpSpPr>
            <a:xfrm>
              <a:off x="2305050" y="2893402"/>
              <a:ext cx="2048999" cy="189166"/>
              <a:chOff x="2305050" y="2893402"/>
              <a:chExt cx="2048999" cy="189166"/>
            </a:xfrm>
          </xdr:grpSpPr>
          <xdr:sp macro="" textlink="">
            <xdr:nvSpPr>
              <xdr:cNvPr id="26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72" name="グループ化 845"/>
              <xdr:cNvGrpSpPr>
                <a:grpSpLocks/>
              </xdr:cNvGrpSpPr>
            </xdr:nvGrpSpPr>
            <xdr:grpSpPr bwMode="auto">
              <a:xfrm>
                <a:off x="2686045" y="2893406"/>
                <a:ext cx="324588" cy="189162"/>
                <a:chOff x="2482886" y="3553541"/>
                <a:chExt cx="295640" cy="185354"/>
              </a:xfrm>
            </xdr:grpSpPr>
            <xdr:sp macro="" textlink="">
              <xdr:nvSpPr>
                <xdr:cNvPr id="26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73" name="グループ化 849"/>
              <xdr:cNvGrpSpPr>
                <a:grpSpLocks/>
              </xdr:cNvGrpSpPr>
            </xdr:nvGrpSpPr>
            <xdr:grpSpPr bwMode="auto">
              <a:xfrm>
                <a:off x="3257548" y="2893406"/>
                <a:ext cx="324586" cy="189161"/>
                <a:chOff x="2482887" y="3553541"/>
                <a:chExt cx="295638" cy="185353"/>
              </a:xfrm>
            </xdr:grpSpPr>
            <xdr:sp macro="" textlink="">
              <xdr:nvSpPr>
                <xdr:cNvPr id="26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74" name="グループ化 853"/>
              <xdr:cNvGrpSpPr>
                <a:grpSpLocks/>
              </xdr:cNvGrpSpPr>
            </xdr:nvGrpSpPr>
            <xdr:grpSpPr bwMode="auto">
              <a:xfrm>
                <a:off x="3829048" y="2893406"/>
                <a:ext cx="324586" cy="189161"/>
                <a:chOff x="2482887" y="3553541"/>
                <a:chExt cx="295638" cy="185353"/>
              </a:xfrm>
            </xdr:grpSpPr>
            <xdr:sp macro="" textlink="">
              <xdr:nvSpPr>
                <xdr:cNvPr id="26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101</xdr:row>
      <xdr:rowOff>26702</xdr:rowOff>
    </xdr:from>
    <xdr:to>
      <xdr:col>66</xdr:col>
      <xdr:colOff>78685</xdr:colOff>
      <xdr:row>112</xdr:row>
      <xdr:rowOff>98177</xdr:rowOff>
    </xdr:to>
    <xdr:grpSp>
      <xdr:nvGrpSpPr>
        <xdr:cNvPr id="2879" name="グループ化 2878"/>
        <xdr:cNvGrpSpPr/>
      </xdr:nvGrpSpPr>
      <xdr:grpSpPr>
        <a:xfrm>
          <a:off x="4719167" y="14863721"/>
          <a:ext cx="2239499" cy="1485571"/>
          <a:chOff x="2220686" y="3094729"/>
          <a:chExt cx="2239499" cy="1506575"/>
        </a:xfrm>
      </xdr:grpSpPr>
      <xdr:grpSp>
        <xdr:nvGrpSpPr>
          <xdr:cNvPr id="2880" name="グループ化 2879"/>
          <xdr:cNvGrpSpPr/>
        </xdr:nvGrpSpPr>
        <xdr:grpSpPr>
          <a:xfrm>
            <a:off x="2220686" y="3094729"/>
            <a:ext cx="2239499" cy="204825"/>
            <a:chOff x="2305050" y="2893402"/>
            <a:chExt cx="2239499" cy="189166"/>
          </a:xfrm>
        </xdr:grpSpPr>
        <xdr:sp macro="" textlink="">
          <xdr:nvSpPr>
            <xdr:cNvPr id="2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2" name="グループ化 2981"/>
            <xdr:cNvGrpSpPr/>
          </xdr:nvGrpSpPr>
          <xdr:grpSpPr>
            <a:xfrm>
              <a:off x="2305050" y="2893402"/>
              <a:ext cx="2048999" cy="189166"/>
              <a:chOff x="2305050" y="2893402"/>
              <a:chExt cx="2048999" cy="189166"/>
            </a:xfrm>
          </xdr:grpSpPr>
          <xdr:sp macro="" textlink="">
            <xdr:nvSpPr>
              <xdr:cNvPr id="2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8" name="グループ化 845"/>
              <xdr:cNvGrpSpPr>
                <a:grpSpLocks/>
              </xdr:cNvGrpSpPr>
            </xdr:nvGrpSpPr>
            <xdr:grpSpPr bwMode="auto">
              <a:xfrm>
                <a:off x="2686045" y="2893406"/>
                <a:ext cx="324588" cy="189162"/>
                <a:chOff x="2482886" y="3553541"/>
                <a:chExt cx="295640" cy="185354"/>
              </a:xfrm>
            </xdr:grpSpPr>
            <xdr:sp macro="" textlink="">
              <xdr:nvSpPr>
                <xdr:cNvPr id="2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9" name="グループ化 849"/>
              <xdr:cNvGrpSpPr>
                <a:grpSpLocks/>
              </xdr:cNvGrpSpPr>
            </xdr:nvGrpSpPr>
            <xdr:grpSpPr bwMode="auto">
              <a:xfrm>
                <a:off x="3257548" y="2893406"/>
                <a:ext cx="324586" cy="189161"/>
                <a:chOff x="2482887" y="3553541"/>
                <a:chExt cx="295638" cy="185353"/>
              </a:xfrm>
            </xdr:grpSpPr>
            <xdr:sp macro="" textlink="">
              <xdr:nvSpPr>
                <xdr:cNvPr id="29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0" name="グループ化 853"/>
              <xdr:cNvGrpSpPr>
                <a:grpSpLocks/>
              </xdr:cNvGrpSpPr>
            </xdr:nvGrpSpPr>
            <xdr:grpSpPr bwMode="auto">
              <a:xfrm>
                <a:off x="3829048" y="2893406"/>
                <a:ext cx="324586" cy="189161"/>
                <a:chOff x="2482887" y="3553541"/>
                <a:chExt cx="295638" cy="185353"/>
              </a:xfrm>
            </xdr:grpSpPr>
            <xdr:sp macro="" textlink="">
              <xdr:nvSpPr>
                <xdr:cNvPr id="29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1" name="グループ化 2880"/>
          <xdr:cNvGrpSpPr/>
        </xdr:nvGrpSpPr>
        <xdr:grpSpPr>
          <a:xfrm>
            <a:off x="2220686" y="3355079"/>
            <a:ext cx="2239499" cy="204825"/>
            <a:chOff x="2305050" y="2893402"/>
            <a:chExt cx="2239499" cy="189166"/>
          </a:xfrm>
        </xdr:grpSpPr>
        <xdr:sp macro="" textlink="">
          <xdr:nvSpPr>
            <xdr:cNvPr id="2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3" name="グループ化 2962"/>
            <xdr:cNvGrpSpPr/>
          </xdr:nvGrpSpPr>
          <xdr:grpSpPr>
            <a:xfrm>
              <a:off x="2305050" y="2893402"/>
              <a:ext cx="2048999" cy="189166"/>
              <a:chOff x="2305050" y="2893402"/>
              <a:chExt cx="2048999" cy="189166"/>
            </a:xfrm>
          </xdr:grpSpPr>
          <xdr:sp macro="" textlink="">
            <xdr:nvSpPr>
              <xdr:cNvPr id="2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9" name="グループ化 845"/>
              <xdr:cNvGrpSpPr>
                <a:grpSpLocks/>
              </xdr:cNvGrpSpPr>
            </xdr:nvGrpSpPr>
            <xdr:grpSpPr bwMode="auto">
              <a:xfrm>
                <a:off x="2686045" y="2893406"/>
                <a:ext cx="324588" cy="189162"/>
                <a:chOff x="2482886" y="3553541"/>
                <a:chExt cx="295640" cy="185354"/>
              </a:xfrm>
            </xdr:grpSpPr>
            <xdr:sp macro="" textlink="">
              <xdr:nvSpPr>
                <xdr:cNvPr id="2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0" name="グループ化 849"/>
              <xdr:cNvGrpSpPr>
                <a:grpSpLocks/>
              </xdr:cNvGrpSpPr>
            </xdr:nvGrpSpPr>
            <xdr:grpSpPr bwMode="auto">
              <a:xfrm>
                <a:off x="3257548" y="2893406"/>
                <a:ext cx="324586" cy="189161"/>
                <a:chOff x="2482887" y="3553541"/>
                <a:chExt cx="295638" cy="185353"/>
              </a:xfrm>
            </xdr:grpSpPr>
            <xdr:sp macro="" textlink="">
              <xdr:nvSpPr>
                <xdr:cNvPr id="29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1" name="グループ化 853"/>
              <xdr:cNvGrpSpPr>
                <a:grpSpLocks/>
              </xdr:cNvGrpSpPr>
            </xdr:nvGrpSpPr>
            <xdr:grpSpPr bwMode="auto">
              <a:xfrm>
                <a:off x="3829048" y="2893406"/>
                <a:ext cx="324586" cy="189161"/>
                <a:chOff x="2482887" y="3553541"/>
                <a:chExt cx="295638" cy="185353"/>
              </a:xfrm>
            </xdr:grpSpPr>
            <xdr:sp macro="" textlink="">
              <xdr:nvSpPr>
                <xdr:cNvPr id="29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2" name="グループ化 2881"/>
          <xdr:cNvGrpSpPr/>
        </xdr:nvGrpSpPr>
        <xdr:grpSpPr>
          <a:xfrm>
            <a:off x="2220686" y="3615429"/>
            <a:ext cx="2239499" cy="204825"/>
            <a:chOff x="2305050" y="2893402"/>
            <a:chExt cx="2239499" cy="189166"/>
          </a:xfrm>
        </xdr:grpSpPr>
        <xdr:sp macro="" textlink="">
          <xdr:nvSpPr>
            <xdr:cNvPr id="2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4" name="グループ化 2943"/>
            <xdr:cNvGrpSpPr/>
          </xdr:nvGrpSpPr>
          <xdr:grpSpPr>
            <a:xfrm>
              <a:off x="2305050" y="2893402"/>
              <a:ext cx="2048999" cy="189166"/>
              <a:chOff x="2305050" y="2893402"/>
              <a:chExt cx="2048999" cy="189166"/>
            </a:xfrm>
          </xdr:grpSpPr>
          <xdr:sp macro="" textlink="">
            <xdr:nvSpPr>
              <xdr:cNvPr id="2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0" name="グループ化 845"/>
              <xdr:cNvGrpSpPr>
                <a:grpSpLocks/>
              </xdr:cNvGrpSpPr>
            </xdr:nvGrpSpPr>
            <xdr:grpSpPr bwMode="auto">
              <a:xfrm>
                <a:off x="2686045" y="2893406"/>
                <a:ext cx="324588" cy="189162"/>
                <a:chOff x="2482886" y="3553541"/>
                <a:chExt cx="295640" cy="185354"/>
              </a:xfrm>
            </xdr:grpSpPr>
            <xdr:sp macro="" textlink="">
              <xdr:nvSpPr>
                <xdr:cNvPr id="2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1" name="グループ化 849"/>
              <xdr:cNvGrpSpPr>
                <a:grpSpLocks/>
              </xdr:cNvGrpSpPr>
            </xdr:nvGrpSpPr>
            <xdr:grpSpPr bwMode="auto">
              <a:xfrm>
                <a:off x="3257548" y="2893406"/>
                <a:ext cx="324586" cy="189161"/>
                <a:chOff x="2482887" y="3553541"/>
                <a:chExt cx="295638" cy="185353"/>
              </a:xfrm>
            </xdr:grpSpPr>
            <xdr:sp macro="" textlink="">
              <xdr:nvSpPr>
                <xdr:cNvPr id="29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2" name="グループ化 853"/>
              <xdr:cNvGrpSpPr>
                <a:grpSpLocks/>
              </xdr:cNvGrpSpPr>
            </xdr:nvGrpSpPr>
            <xdr:grpSpPr bwMode="auto">
              <a:xfrm>
                <a:off x="3829048" y="2893406"/>
                <a:ext cx="324586" cy="189161"/>
                <a:chOff x="2482887" y="3553541"/>
                <a:chExt cx="295638" cy="185353"/>
              </a:xfrm>
            </xdr:grpSpPr>
            <xdr:sp macro="" textlink="">
              <xdr:nvSpPr>
                <xdr:cNvPr id="29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3" name="グループ化 2882"/>
          <xdr:cNvGrpSpPr/>
        </xdr:nvGrpSpPr>
        <xdr:grpSpPr>
          <a:xfrm>
            <a:off x="2220686" y="3875779"/>
            <a:ext cx="2239499" cy="204825"/>
            <a:chOff x="2305050" y="2893402"/>
            <a:chExt cx="2239499" cy="189166"/>
          </a:xfrm>
        </xdr:grpSpPr>
        <xdr:sp macro="" textlink="">
          <xdr:nvSpPr>
            <xdr:cNvPr id="2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25" name="グループ化 2924"/>
            <xdr:cNvGrpSpPr/>
          </xdr:nvGrpSpPr>
          <xdr:grpSpPr>
            <a:xfrm>
              <a:off x="2305050" y="2893402"/>
              <a:ext cx="2048999" cy="189166"/>
              <a:chOff x="2305050" y="2893402"/>
              <a:chExt cx="2048999" cy="189166"/>
            </a:xfrm>
          </xdr:grpSpPr>
          <xdr:sp macro="" textlink="">
            <xdr:nvSpPr>
              <xdr:cNvPr id="2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31" name="グループ化 845"/>
              <xdr:cNvGrpSpPr>
                <a:grpSpLocks/>
              </xdr:cNvGrpSpPr>
            </xdr:nvGrpSpPr>
            <xdr:grpSpPr bwMode="auto">
              <a:xfrm>
                <a:off x="2686045" y="2893406"/>
                <a:ext cx="324588" cy="189162"/>
                <a:chOff x="2482886" y="3553541"/>
                <a:chExt cx="295640" cy="185354"/>
              </a:xfrm>
            </xdr:grpSpPr>
            <xdr:sp macro="" textlink="">
              <xdr:nvSpPr>
                <xdr:cNvPr id="2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2" name="グループ化 849"/>
              <xdr:cNvGrpSpPr>
                <a:grpSpLocks/>
              </xdr:cNvGrpSpPr>
            </xdr:nvGrpSpPr>
            <xdr:grpSpPr bwMode="auto">
              <a:xfrm>
                <a:off x="3257548" y="2893406"/>
                <a:ext cx="324586" cy="189161"/>
                <a:chOff x="2482887" y="3553541"/>
                <a:chExt cx="295638" cy="185353"/>
              </a:xfrm>
            </xdr:grpSpPr>
            <xdr:sp macro="" textlink="">
              <xdr:nvSpPr>
                <xdr:cNvPr id="2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3" name="グループ化 853"/>
              <xdr:cNvGrpSpPr>
                <a:grpSpLocks/>
              </xdr:cNvGrpSpPr>
            </xdr:nvGrpSpPr>
            <xdr:grpSpPr bwMode="auto">
              <a:xfrm>
                <a:off x="3829048" y="2893406"/>
                <a:ext cx="324586" cy="189161"/>
                <a:chOff x="2482887" y="3553541"/>
                <a:chExt cx="295638" cy="185353"/>
              </a:xfrm>
            </xdr:grpSpPr>
            <xdr:sp macro="" textlink="">
              <xdr:nvSpPr>
                <xdr:cNvPr id="2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4" name="グループ化 2883"/>
          <xdr:cNvGrpSpPr/>
        </xdr:nvGrpSpPr>
        <xdr:grpSpPr>
          <a:xfrm>
            <a:off x="2220686" y="4136129"/>
            <a:ext cx="2239499" cy="204825"/>
            <a:chOff x="2305050" y="2893402"/>
            <a:chExt cx="2239499" cy="189166"/>
          </a:xfrm>
        </xdr:grpSpPr>
        <xdr:sp macro="" textlink="">
          <xdr:nvSpPr>
            <xdr:cNvPr id="2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06" name="グループ化 2905"/>
            <xdr:cNvGrpSpPr/>
          </xdr:nvGrpSpPr>
          <xdr:grpSpPr>
            <a:xfrm>
              <a:off x="2305050" y="2893402"/>
              <a:ext cx="2048999" cy="189166"/>
              <a:chOff x="2305050" y="2893402"/>
              <a:chExt cx="2048999" cy="189166"/>
            </a:xfrm>
          </xdr:grpSpPr>
          <xdr:sp macro="" textlink="">
            <xdr:nvSpPr>
              <xdr:cNvPr id="2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2" name="グループ化 845"/>
              <xdr:cNvGrpSpPr>
                <a:grpSpLocks/>
              </xdr:cNvGrpSpPr>
            </xdr:nvGrpSpPr>
            <xdr:grpSpPr bwMode="auto">
              <a:xfrm>
                <a:off x="2686045" y="2893406"/>
                <a:ext cx="324588" cy="189162"/>
                <a:chOff x="2482886" y="3553541"/>
                <a:chExt cx="295640" cy="185354"/>
              </a:xfrm>
            </xdr:grpSpPr>
            <xdr:sp macro="" textlink="">
              <xdr:nvSpPr>
                <xdr:cNvPr id="2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3" name="グループ化 849"/>
              <xdr:cNvGrpSpPr>
                <a:grpSpLocks/>
              </xdr:cNvGrpSpPr>
            </xdr:nvGrpSpPr>
            <xdr:grpSpPr bwMode="auto">
              <a:xfrm>
                <a:off x="3257548" y="2893406"/>
                <a:ext cx="324586" cy="189161"/>
                <a:chOff x="2482887" y="3553541"/>
                <a:chExt cx="295638" cy="185353"/>
              </a:xfrm>
            </xdr:grpSpPr>
            <xdr:sp macro="" textlink="">
              <xdr:nvSpPr>
                <xdr:cNvPr id="29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4" name="グループ化 853"/>
              <xdr:cNvGrpSpPr>
                <a:grpSpLocks/>
              </xdr:cNvGrpSpPr>
            </xdr:nvGrpSpPr>
            <xdr:grpSpPr bwMode="auto">
              <a:xfrm>
                <a:off x="3829048" y="2893406"/>
                <a:ext cx="324586" cy="189161"/>
                <a:chOff x="2482887" y="3553541"/>
                <a:chExt cx="295638" cy="185353"/>
              </a:xfrm>
            </xdr:grpSpPr>
            <xdr:sp macro="" textlink="">
              <xdr:nvSpPr>
                <xdr:cNvPr id="29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5" name="グループ化 2884"/>
          <xdr:cNvGrpSpPr/>
        </xdr:nvGrpSpPr>
        <xdr:grpSpPr>
          <a:xfrm>
            <a:off x="2220686" y="4396479"/>
            <a:ext cx="2239499" cy="204825"/>
            <a:chOff x="2305050" y="2893402"/>
            <a:chExt cx="2239499" cy="189166"/>
          </a:xfrm>
        </xdr:grpSpPr>
        <xdr:sp macro="" textlink="">
          <xdr:nvSpPr>
            <xdr:cNvPr id="2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7" name="グループ化 2886"/>
            <xdr:cNvGrpSpPr/>
          </xdr:nvGrpSpPr>
          <xdr:grpSpPr>
            <a:xfrm>
              <a:off x="2305050" y="2893402"/>
              <a:ext cx="2048999" cy="189166"/>
              <a:chOff x="2305050" y="2893402"/>
              <a:chExt cx="2048999" cy="189166"/>
            </a:xfrm>
          </xdr:grpSpPr>
          <xdr:sp macro="" textlink="">
            <xdr:nvSpPr>
              <xdr:cNvPr id="2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3" name="グループ化 845"/>
              <xdr:cNvGrpSpPr>
                <a:grpSpLocks/>
              </xdr:cNvGrpSpPr>
            </xdr:nvGrpSpPr>
            <xdr:grpSpPr bwMode="auto">
              <a:xfrm>
                <a:off x="2686045" y="2893406"/>
                <a:ext cx="324588" cy="189162"/>
                <a:chOff x="2482886" y="3553541"/>
                <a:chExt cx="295640" cy="185354"/>
              </a:xfrm>
            </xdr:grpSpPr>
            <xdr:sp macro="" textlink="">
              <xdr:nvSpPr>
                <xdr:cNvPr id="2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4" name="グループ化 849"/>
              <xdr:cNvGrpSpPr>
                <a:grpSpLocks/>
              </xdr:cNvGrpSpPr>
            </xdr:nvGrpSpPr>
            <xdr:grpSpPr bwMode="auto">
              <a:xfrm>
                <a:off x="3257548" y="2893406"/>
                <a:ext cx="324586" cy="189161"/>
                <a:chOff x="2482887" y="3553541"/>
                <a:chExt cx="295638" cy="185353"/>
              </a:xfrm>
            </xdr:grpSpPr>
            <xdr:sp macro="" textlink="">
              <xdr:nvSpPr>
                <xdr:cNvPr id="28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53"/>
              <xdr:cNvGrpSpPr>
                <a:grpSpLocks/>
              </xdr:cNvGrpSpPr>
            </xdr:nvGrpSpPr>
            <xdr:grpSpPr bwMode="auto">
              <a:xfrm>
                <a:off x="3829048" y="2893406"/>
                <a:ext cx="324586" cy="189161"/>
                <a:chOff x="2482887" y="3553541"/>
                <a:chExt cx="295638" cy="185353"/>
              </a:xfrm>
            </xdr:grpSpPr>
            <xdr:sp macro="" textlink="">
              <xdr:nvSpPr>
                <xdr:cNvPr id="28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101</xdr:row>
      <xdr:rowOff>26702</xdr:rowOff>
    </xdr:from>
    <xdr:to>
      <xdr:col>40</xdr:col>
      <xdr:colOff>78685</xdr:colOff>
      <xdr:row>112</xdr:row>
      <xdr:rowOff>98177</xdr:rowOff>
    </xdr:to>
    <xdr:grpSp>
      <xdr:nvGrpSpPr>
        <xdr:cNvPr id="3000" name="グループ化 2999"/>
        <xdr:cNvGrpSpPr/>
      </xdr:nvGrpSpPr>
      <xdr:grpSpPr>
        <a:xfrm>
          <a:off x="2198705" y="14863721"/>
          <a:ext cx="2239499" cy="1485571"/>
          <a:chOff x="2220686" y="3094729"/>
          <a:chExt cx="2239499" cy="1506575"/>
        </a:xfrm>
      </xdr:grpSpPr>
      <xdr:grpSp>
        <xdr:nvGrpSpPr>
          <xdr:cNvPr id="3001" name="グループ化 3000"/>
          <xdr:cNvGrpSpPr/>
        </xdr:nvGrpSpPr>
        <xdr:grpSpPr>
          <a:xfrm>
            <a:off x="2220686" y="3094729"/>
            <a:ext cx="2239499" cy="204825"/>
            <a:chOff x="2305050" y="2893402"/>
            <a:chExt cx="2239499" cy="189166"/>
          </a:xfrm>
        </xdr:grpSpPr>
        <xdr:sp macro="" textlink="">
          <xdr:nvSpPr>
            <xdr:cNvPr id="31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3" name="グループ化 3102"/>
            <xdr:cNvGrpSpPr/>
          </xdr:nvGrpSpPr>
          <xdr:grpSpPr>
            <a:xfrm>
              <a:off x="2305050" y="2893402"/>
              <a:ext cx="2048999" cy="189166"/>
              <a:chOff x="2305050" y="2893402"/>
              <a:chExt cx="2048999" cy="189166"/>
            </a:xfrm>
          </xdr:grpSpPr>
          <xdr:sp macro="" textlink="">
            <xdr:nvSpPr>
              <xdr:cNvPr id="31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9" name="グループ化 845"/>
              <xdr:cNvGrpSpPr>
                <a:grpSpLocks/>
              </xdr:cNvGrpSpPr>
            </xdr:nvGrpSpPr>
            <xdr:grpSpPr bwMode="auto">
              <a:xfrm>
                <a:off x="2686045" y="2893406"/>
                <a:ext cx="324588" cy="189162"/>
                <a:chOff x="2482886" y="3553541"/>
                <a:chExt cx="295640" cy="185354"/>
              </a:xfrm>
            </xdr:grpSpPr>
            <xdr:sp macro="" textlink="">
              <xdr:nvSpPr>
                <xdr:cNvPr id="31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0" name="グループ化 849"/>
              <xdr:cNvGrpSpPr>
                <a:grpSpLocks/>
              </xdr:cNvGrpSpPr>
            </xdr:nvGrpSpPr>
            <xdr:grpSpPr bwMode="auto">
              <a:xfrm>
                <a:off x="3257548" y="2893406"/>
                <a:ext cx="324586" cy="189161"/>
                <a:chOff x="2482887" y="3553541"/>
                <a:chExt cx="295638" cy="185353"/>
              </a:xfrm>
            </xdr:grpSpPr>
            <xdr:sp macro="" textlink="">
              <xdr:nvSpPr>
                <xdr:cNvPr id="31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1" name="グループ化 853"/>
              <xdr:cNvGrpSpPr>
                <a:grpSpLocks/>
              </xdr:cNvGrpSpPr>
            </xdr:nvGrpSpPr>
            <xdr:grpSpPr bwMode="auto">
              <a:xfrm>
                <a:off x="3829048" y="2893406"/>
                <a:ext cx="324586" cy="189161"/>
                <a:chOff x="2482887" y="3553541"/>
                <a:chExt cx="295638" cy="185353"/>
              </a:xfrm>
            </xdr:grpSpPr>
            <xdr:sp macro="" textlink="">
              <xdr:nvSpPr>
                <xdr:cNvPr id="31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2" name="グループ化 3001"/>
          <xdr:cNvGrpSpPr/>
        </xdr:nvGrpSpPr>
        <xdr:grpSpPr>
          <a:xfrm>
            <a:off x="2220686" y="3355079"/>
            <a:ext cx="2239499" cy="204825"/>
            <a:chOff x="2305050" y="2893402"/>
            <a:chExt cx="2239499" cy="189166"/>
          </a:xfrm>
        </xdr:grpSpPr>
        <xdr:sp macro="" textlink="">
          <xdr:nvSpPr>
            <xdr:cNvPr id="30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4" name="グループ化 3083"/>
            <xdr:cNvGrpSpPr/>
          </xdr:nvGrpSpPr>
          <xdr:grpSpPr>
            <a:xfrm>
              <a:off x="2305050" y="2893402"/>
              <a:ext cx="2048999" cy="189166"/>
              <a:chOff x="2305050" y="2893402"/>
              <a:chExt cx="2048999" cy="189166"/>
            </a:xfrm>
          </xdr:grpSpPr>
          <xdr:sp macro="" textlink="">
            <xdr:nvSpPr>
              <xdr:cNvPr id="30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0" name="グループ化 845"/>
              <xdr:cNvGrpSpPr>
                <a:grpSpLocks/>
              </xdr:cNvGrpSpPr>
            </xdr:nvGrpSpPr>
            <xdr:grpSpPr bwMode="auto">
              <a:xfrm>
                <a:off x="2686045" y="2893406"/>
                <a:ext cx="324588" cy="189162"/>
                <a:chOff x="2482886" y="3553541"/>
                <a:chExt cx="295640" cy="185354"/>
              </a:xfrm>
            </xdr:grpSpPr>
            <xdr:sp macro="" textlink="">
              <xdr:nvSpPr>
                <xdr:cNvPr id="30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1" name="グループ化 849"/>
              <xdr:cNvGrpSpPr>
                <a:grpSpLocks/>
              </xdr:cNvGrpSpPr>
            </xdr:nvGrpSpPr>
            <xdr:grpSpPr bwMode="auto">
              <a:xfrm>
                <a:off x="3257548" y="2893406"/>
                <a:ext cx="324586" cy="189161"/>
                <a:chOff x="2482887" y="3553541"/>
                <a:chExt cx="295638" cy="185353"/>
              </a:xfrm>
            </xdr:grpSpPr>
            <xdr:sp macro="" textlink="">
              <xdr:nvSpPr>
                <xdr:cNvPr id="30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2" name="グループ化 853"/>
              <xdr:cNvGrpSpPr>
                <a:grpSpLocks/>
              </xdr:cNvGrpSpPr>
            </xdr:nvGrpSpPr>
            <xdr:grpSpPr bwMode="auto">
              <a:xfrm>
                <a:off x="3829048" y="2893406"/>
                <a:ext cx="324586" cy="189161"/>
                <a:chOff x="2482887" y="3553541"/>
                <a:chExt cx="295638" cy="185353"/>
              </a:xfrm>
            </xdr:grpSpPr>
            <xdr:sp macro="" textlink="">
              <xdr:nvSpPr>
                <xdr:cNvPr id="309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3" name="グループ化 3002"/>
          <xdr:cNvGrpSpPr/>
        </xdr:nvGrpSpPr>
        <xdr:grpSpPr>
          <a:xfrm>
            <a:off x="2220686" y="3615429"/>
            <a:ext cx="2239499" cy="204825"/>
            <a:chOff x="2305050" y="2893402"/>
            <a:chExt cx="2239499" cy="189166"/>
          </a:xfrm>
        </xdr:grpSpPr>
        <xdr:sp macro="" textlink="">
          <xdr:nvSpPr>
            <xdr:cNvPr id="30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5" name="グループ化 3064"/>
            <xdr:cNvGrpSpPr/>
          </xdr:nvGrpSpPr>
          <xdr:grpSpPr>
            <a:xfrm>
              <a:off x="2305050" y="2893402"/>
              <a:ext cx="2048999" cy="189166"/>
              <a:chOff x="2305050" y="2893402"/>
              <a:chExt cx="2048999" cy="189166"/>
            </a:xfrm>
          </xdr:grpSpPr>
          <xdr:sp macro="" textlink="">
            <xdr:nvSpPr>
              <xdr:cNvPr id="30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1" name="グループ化 845"/>
              <xdr:cNvGrpSpPr>
                <a:grpSpLocks/>
              </xdr:cNvGrpSpPr>
            </xdr:nvGrpSpPr>
            <xdr:grpSpPr bwMode="auto">
              <a:xfrm>
                <a:off x="2686045" y="2893406"/>
                <a:ext cx="324588" cy="189162"/>
                <a:chOff x="2482886" y="3553541"/>
                <a:chExt cx="295640" cy="185354"/>
              </a:xfrm>
            </xdr:grpSpPr>
            <xdr:sp macro="" textlink="">
              <xdr:nvSpPr>
                <xdr:cNvPr id="30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2" name="グループ化 849"/>
              <xdr:cNvGrpSpPr>
                <a:grpSpLocks/>
              </xdr:cNvGrpSpPr>
            </xdr:nvGrpSpPr>
            <xdr:grpSpPr bwMode="auto">
              <a:xfrm>
                <a:off x="3257548" y="2893406"/>
                <a:ext cx="324586" cy="189161"/>
                <a:chOff x="2482887" y="3553541"/>
                <a:chExt cx="295638" cy="185353"/>
              </a:xfrm>
            </xdr:grpSpPr>
            <xdr:sp macro="" textlink="">
              <xdr:nvSpPr>
                <xdr:cNvPr id="307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3" name="グループ化 853"/>
              <xdr:cNvGrpSpPr>
                <a:grpSpLocks/>
              </xdr:cNvGrpSpPr>
            </xdr:nvGrpSpPr>
            <xdr:grpSpPr bwMode="auto">
              <a:xfrm>
                <a:off x="3829048" y="2893406"/>
                <a:ext cx="324586" cy="189161"/>
                <a:chOff x="2482887" y="3553541"/>
                <a:chExt cx="295638" cy="185353"/>
              </a:xfrm>
            </xdr:grpSpPr>
            <xdr:sp macro="" textlink="">
              <xdr:nvSpPr>
                <xdr:cNvPr id="307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4" name="グループ化 3003"/>
          <xdr:cNvGrpSpPr/>
        </xdr:nvGrpSpPr>
        <xdr:grpSpPr>
          <a:xfrm>
            <a:off x="2220686" y="3875779"/>
            <a:ext cx="2239499" cy="204825"/>
            <a:chOff x="2305050" y="2893402"/>
            <a:chExt cx="2239499" cy="189166"/>
          </a:xfrm>
        </xdr:grpSpPr>
        <xdr:sp macro="" textlink="">
          <xdr:nvSpPr>
            <xdr:cNvPr id="30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6" name="グループ化 3045"/>
            <xdr:cNvGrpSpPr/>
          </xdr:nvGrpSpPr>
          <xdr:grpSpPr>
            <a:xfrm>
              <a:off x="2305050" y="2893402"/>
              <a:ext cx="2048999" cy="189166"/>
              <a:chOff x="2305050" y="2893402"/>
              <a:chExt cx="2048999" cy="189166"/>
            </a:xfrm>
          </xdr:grpSpPr>
          <xdr:sp macro="" textlink="">
            <xdr:nvSpPr>
              <xdr:cNvPr id="30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52" name="グループ化 845"/>
              <xdr:cNvGrpSpPr>
                <a:grpSpLocks/>
              </xdr:cNvGrpSpPr>
            </xdr:nvGrpSpPr>
            <xdr:grpSpPr bwMode="auto">
              <a:xfrm>
                <a:off x="2686045" y="2893406"/>
                <a:ext cx="324588" cy="189162"/>
                <a:chOff x="2482886" y="3553541"/>
                <a:chExt cx="295640" cy="185354"/>
              </a:xfrm>
            </xdr:grpSpPr>
            <xdr:sp macro="" textlink="">
              <xdr:nvSpPr>
                <xdr:cNvPr id="30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3" name="グループ化 849"/>
              <xdr:cNvGrpSpPr>
                <a:grpSpLocks/>
              </xdr:cNvGrpSpPr>
            </xdr:nvGrpSpPr>
            <xdr:grpSpPr bwMode="auto">
              <a:xfrm>
                <a:off x="3257548" y="2893406"/>
                <a:ext cx="324586" cy="189161"/>
                <a:chOff x="2482887" y="3553541"/>
                <a:chExt cx="295638" cy="185353"/>
              </a:xfrm>
            </xdr:grpSpPr>
            <xdr:sp macro="" textlink="">
              <xdr:nvSpPr>
                <xdr:cNvPr id="30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4" name="グループ化 853"/>
              <xdr:cNvGrpSpPr>
                <a:grpSpLocks/>
              </xdr:cNvGrpSpPr>
            </xdr:nvGrpSpPr>
            <xdr:grpSpPr bwMode="auto">
              <a:xfrm>
                <a:off x="3829048" y="2893406"/>
                <a:ext cx="324586" cy="189161"/>
                <a:chOff x="2482887" y="3553541"/>
                <a:chExt cx="295638" cy="185353"/>
              </a:xfrm>
            </xdr:grpSpPr>
            <xdr:sp macro="" textlink="">
              <xdr:nvSpPr>
                <xdr:cNvPr id="305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5" name="グループ化 3004"/>
          <xdr:cNvGrpSpPr/>
        </xdr:nvGrpSpPr>
        <xdr:grpSpPr>
          <a:xfrm>
            <a:off x="2220686" y="4136129"/>
            <a:ext cx="2239499" cy="204825"/>
            <a:chOff x="2305050" y="2893402"/>
            <a:chExt cx="2239499" cy="189166"/>
          </a:xfrm>
        </xdr:grpSpPr>
        <xdr:sp macro="" textlink="">
          <xdr:nvSpPr>
            <xdr:cNvPr id="30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7" name="グループ化 3026"/>
            <xdr:cNvGrpSpPr/>
          </xdr:nvGrpSpPr>
          <xdr:grpSpPr>
            <a:xfrm>
              <a:off x="2305050" y="2893402"/>
              <a:ext cx="2048999" cy="189166"/>
              <a:chOff x="2305050" y="2893402"/>
              <a:chExt cx="2048999" cy="189166"/>
            </a:xfrm>
          </xdr:grpSpPr>
          <xdr:sp macro="" textlink="">
            <xdr:nvSpPr>
              <xdr:cNvPr id="30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33" name="グループ化 845"/>
              <xdr:cNvGrpSpPr>
                <a:grpSpLocks/>
              </xdr:cNvGrpSpPr>
            </xdr:nvGrpSpPr>
            <xdr:grpSpPr bwMode="auto">
              <a:xfrm>
                <a:off x="2686045" y="2893406"/>
                <a:ext cx="324588" cy="189162"/>
                <a:chOff x="2482886" y="3553541"/>
                <a:chExt cx="295640" cy="185354"/>
              </a:xfrm>
            </xdr:grpSpPr>
            <xdr:sp macro="" textlink="">
              <xdr:nvSpPr>
                <xdr:cNvPr id="30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4" name="グループ化 849"/>
              <xdr:cNvGrpSpPr>
                <a:grpSpLocks/>
              </xdr:cNvGrpSpPr>
            </xdr:nvGrpSpPr>
            <xdr:grpSpPr bwMode="auto">
              <a:xfrm>
                <a:off x="3257548" y="2893406"/>
                <a:ext cx="324586" cy="189161"/>
                <a:chOff x="2482887" y="3553541"/>
                <a:chExt cx="295638" cy="185353"/>
              </a:xfrm>
            </xdr:grpSpPr>
            <xdr:sp macro="" textlink="">
              <xdr:nvSpPr>
                <xdr:cNvPr id="30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5" name="グループ化 853"/>
              <xdr:cNvGrpSpPr>
                <a:grpSpLocks/>
              </xdr:cNvGrpSpPr>
            </xdr:nvGrpSpPr>
            <xdr:grpSpPr bwMode="auto">
              <a:xfrm>
                <a:off x="3829048" y="2893406"/>
                <a:ext cx="324586" cy="189161"/>
                <a:chOff x="2482887" y="3553541"/>
                <a:chExt cx="295638" cy="185353"/>
              </a:xfrm>
            </xdr:grpSpPr>
            <xdr:sp macro="" textlink="">
              <xdr:nvSpPr>
                <xdr:cNvPr id="30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6" name="グループ化 3005"/>
          <xdr:cNvGrpSpPr/>
        </xdr:nvGrpSpPr>
        <xdr:grpSpPr>
          <a:xfrm>
            <a:off x="2220686" y="4396479"/>
            <a:ext cx="2239499" cy="204825"/>
            <a:chOff x="2305050" y="2893402"/>
            <a:chExt cx="2239499" cy="189166"/>
          </a:xfrm>
        </xdr:grpSpPr>
        <xdr:sp macro="" textlink="">
          <xdr:nvSpPr>
            <xdr:cNvPr id="30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8" name="グループ化 3007"/>
            <xdr:cNvGrpSpPr/>
          </xdr:nvGrpSpPr>
          <xdr:grpSpPr>
            <a:xfrm>
              <a:off x="2305050" y="2893402"/>
              <a:ext cx="2048999" cy="189166"/>
              <a:chOff x="2305050" y="2893402"/>
              <a:chExt cx="2048999" cy="189166"/>
            </a:xfrm>
          </xdr:grpSpPr>
          <xdr:sp macro="" textlink="">
            <xdr:nvSpPr>
              <xdr:cNvPr id="30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14" name="グループ化 845"/>
              <xdr:cNvGrpSpPr>
                <a:grpSpLocks/>
              </xdr:cNvGrpSpPr>
            </xdr:nvGrpSpPr>
            <xdr:grpSpPr bwMode="auto">
              <a:xfrm>
                <a:off x="2686045" y="2893406"/>
                <a:ext cx="324588" cy="189162"/>
                <a:chOff x="2482886" y="3553541"/>
                <a:chExt cx="295640" cy="185354"/>
              </a:xfrm>
            </xdr:grpSpPr>
            <xdr:sp macro="" textlink="">
              <xdr:nvSpPr>
                <xdr:cNvPr id="30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5" name="グループ化 849"/>
              <xdr:cNvGrpSpPr>
                <a:grpSpLocks/>
              </xdr:cNvGrpSpPr>
            </xdr:nvGrpSpPr>
            <xdr:grpSpPr bwMode="auto">
              <a:xfrm>
                <a:off x="3257548" y="2893406"/>
                <a:ext cx="324586" cy="189161"/>
                <a:chOff x="2482887" y="3553541"/>
                <a:chExt cx="295638" cy="185353"/>
              </a:xfrm>
            </xdr:grpSpPr>
            <xdr:sp macro="" textlink="">
              <xdr:nvSpPr>
                <xdr:cNvPr id="302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6" name="グループ化 853"/>
              <xdr:cNvGrpSpPr>
                <a:grpSpLocks/>
              </xdr:cNvGrpSpPr>
            </xdr:nvGrpSpPr>
            <xdr:grpSpPr bwMode="auto">
              <a:xfrm>
                <a:off x="3829048" y="2893406"/>
                <a:ext cx="324586" cy="189161"/>
                <a:chOff x="2482887" y="3553541"/>
                <a:chExt cx="295638" cy="185353"/>
              </a:xfrm>
            </xdr:grpSpPr>
            <xdr:sp macro="" textlink="">
              <xdr:nvSpPr>
                <xdr:cNvPr id="301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117</xdr:row>
      <xdr:rowOff>34013</xdr:rowOff>
    </xdr:from>
    <xdr:to>
      <xdr:col>40</xdr:col>
      <xdr:colOff>72335</xdr:colOff>
      <xdr:row>124</xdr:row>
      <xdr:rowOff>61054</xdr:rowOff>
    </xdr:to>
    <xdr:grpSp>
      <xdr:nvGrpSpPr>
        <xdr:cNvPr id="3398" name="グループ化 3397"/>
        <xdr:cNvGrpSpPr/>
      </xdr:nvGrpSpPr>
      <xdr:grpSpPr>
        <a:xfrm>
          <a:off x="2192355" y="16907917"/>
          <a:ext cx="2239499" cy="950233"/>
          <a:chOff x="4754336" y="5158463"/>
          <a:chExt cx="2239499" cy="966841"/>
        </a:xfrm>
      </xdr:grpSpPr>
      <xdr:grpSp>
        <xdr:nvGrpSpPr>
          <xdr:cNvPr id="3399" name="グループ化 3398"/>
          <xdr:cNvGrpSpPr/>
        </xdr:nvGrpSpPr>
        <xdr:grpSpPr>
          <a:xfrm>
            <a:off x="4754336" y="5158463"/>
            <a:ext cx="2239499" cy="199146"/>
            <a:chOff x="4754336" y="5158463"/>
            <a:chExt cx="2239499" cy="199146"/>
          </a:xfrm>
        </xdr:grpSpPr>
        <xdr:sp macro="" textlink="">
          <xdr:nvSpPr>
            <xdr:cNvPr id="3460"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5135331" y="5158465"/>
              <a:ext cx="324588" cy="199129"/>
              <a:chOff x="2482886" y="3553541"/>
              <a:chExt cx="295640" cy="180204"/>
            </a:xfrm>
          </xdr:grpSpPr>
          <xdr:sp macro="" textlink="">
            <xdr:nvSpPr>
              <xdr:cNvPr id="34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6" name="グループ化 849"/>
            <xdr:cNvGrpSpPr>
              <a:grpSpLocks/>
            </xdr:cNvGrpSpPr>
          </xdr:nvGrpSpPr>
          <xdr:grpSpPr bwMode="auto">
            <a:xfrm>
              <a:off x="5706834" y="5158463"/>
              <a:ext cx="324586" cy="199129"/>
              <a:chOff x="2482887" y="3553541"/>
              <a:chExt cx="295638" cy="180204"/>
            </a:xfrm>
          </xdr:grpSpPr>
          <xdr:sp macro="" textlink="">
            <xdr:nvSpPr>
              <xdr:cNvPr id="34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7" name="グループ化 853"/>
            <xdr:cNvGrpSpPr>
              <a:grpSpLocks/>
            </xdr:cNvGrpSpPr>
          </xdr:nvGrpSpPr>
          <xdr:grpSpPr bwMode="auto">
            <a:xfrm>
              <a:off x="6278334" y="5158463"/>
              <a:ext cx="324586" cy="199129"/>
              <a:chOff x="2482887" y="3553541"/>
              <a:chExt cx="295638" cy="180204"/>
            </a:xfrm>
          </xdr:grpSpPr>
          <xdr:sp macro="" textlink="">
            <xdr:nvSpPr>
              <xdr:cNvPr id="34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00" name="グループ化 3399"/>
          <xdr:cNvGrpSpPr/>
        </xdr:nvGrpSpPr>
        <xdr:grpSpPr>
          <a:xfrm>
            <a:off x="4754336" y="5414585"/>
            <a:ext cx="2239499" cy="204825"/>
            <a:chOff x="2305050" y="2893402"/>
            <a:chExt cx="2239499" cy="189166"/>
          </a:xfrm>
        </xdr:grpSpPr>
        <xdr:sp macro="" textlink="">
          <xdr:nvSpPr>
            <xdr:cNvPr id="34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2" name="グループ化 3441"/>
            <xdr:cNvGrpSpPr/>
          </xdr:nvGrpSpPr>
          <xdr:grpSpPr>
            <a:xfrm>
              <a:off x="2305050" y="2893402"/>
              <a:ext cx="2048999" cy="189166"/>
              <a:chOff x="2305050" y="2893402"/>
              <a:chExt cx="2048999" cy="189166"/>
            </a:xfrm>
          </xdr:grpSpPr>
          <xdr:sp macro="" textlink="">
            <xdr:nvSpPr>
              <xdr:cNvPr id="34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8" name="グループ化 845"/>
              <xdr:cNvGrpSpPr>
                <a:grpSpLocks/>
              </xdr:cNvGrpSpPr>
            </xdr:nvGrpSpPr>
            <xdr:grpSpPr bwMode="auto">
              <a:xfrm>
                <a:off x="2686045" y="2893406"/>
                <a:ext cx="324588" cy="189162"/>
                <a:chOff x="2482886" y="3553541"/>
                <a:chExt cx="295640" cy="185354"/>
              </a:xfrm>
            </xdr:grpSpPr>
            <xdr:sp macro="" textlink="">
              <xdr:nvSpPr>
                <xdr:cNvPr id="34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9" name="グループ化 849"/>
              <xdr:cNvGrpSpPr>
                <a:grpSpLocks/>
              </xdr:cNvGrpSpPr>
            </xdr:nvGrpSpPr>
            <xdr:grpSpPr bwMode="auto">
              <a:xfrm>
                <a:off x="3257548" y="2893406"/>
                <a:ext cx="324586" cy="189161"/>
                <a:chOff x="2482887" y="3553541"/>
                <a:chExt cx="295638" cy="185353"/>
              </a:xfrm>
            </xdr:grpSpPr>
            <xdr:sp macro="" textlink="">
              <xdr:nvSpPr>
                <xdr:cNvPr id="34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50" name="グループ化 853"/>
              <xdr:cNvGrpSpPr>
                <a:grpSpLocks/>
              </xdr:cNvGrpSpPr>
            </xdr:nvGrpSpPr>
            <xdr:grpSpPr bwMode="auto">
              <a:xfrm>
                <a:off x="3829048" y="2893406"/>
                <a:ext cx="324586" cy="189161"/>
                <a:chOff x="2482887" y="3553541"/>
                <a:chExt cx="295638" cy="185353"/>
              </a:xfrm>
            </xdr:grpSpPr>
            <xdr:sp macro="" textlink="">
              <xdr:nvSpPr>
                <xdr:cNvPr id="3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1" name="グループ化 3400"/>
          <xdr:cNvGrpSpPr/>
        </xdr:nvGrpSpPr>
        <xdr:grpSpPr>
          <a:xfrm>
            <a:off x="4754336" y="5664357"/>
            <a:ext cx="2239499" cy="204825"/>
            <a:chOff x="2305050" y="2893402"/>
            <a:chExt cx="2239499" cy="189166"/>
          </a:xfrm>
        </xdr:grpSpPr>
        <xdr:sp macro="" textlink="">
          <xdr:nvSpPr>
            <xdr:cNvPr id="34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3" name="グループ化 3422"/>
            <xdr:cNvGrpSpPr/>
          </xdr:nvGrpSpPr>
          <xdr:grpSpPr>
            <a:xfrm>
              <a:off x="2305050" y="2893402"/>
              <a:ext cx="2048999" cy="189166"/>
              <a:chOff x="2305050" y="2893402"/>
              <a:chExt cx="2048999" cy="189166"/>
            </a:xfrm>
          </xdr:grpSpPr>
          <xdr:sp macro="" textlink="">
            <xdr:nvSpPr>
              <xdr:cNvPr id="34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9" name="グループ化 845"/>
              <xdr:cNvGrpSpPr>
                <a:grpSpLocks/>
              </xdr:cNvGrpSpPr>
            </xdr:nvGrpSpPr>
            <xdr:grpSpPr bwMode="auto">
              <a:xfrm>
                <a:off x="2686045" y="2893406"/>
                <a:ext cx="324588" cy="189162"/>
                <a:chOff x="2482886" y="3553541"/>
                <a:chExt cx="295640" cy="185354"/>
              </a:xfrm>
            </xdr:grpSpPr>
            <xdr:sp macro="" textlink="">
              <xdr:nvSpPr>
                <xdr:cNvPr id="34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0" name="グループ化 849"/>
              <xdr:cNvGrpSpPr>
                <a:grpSpLocks/>
              </xdr:cNvGrpSpPr>
            </xdr:nvGrpSpPr>
            <xdr:grpSpPr bwMode="auto">
              <a:xfrm>
                <a:off x="3257548" y="2893406"/>
                <a:ext cx="324586" cy="189161"/>
                <a:chOff x="2482887" y="3553541"/>
                <a:chExt cx="295638" cy="185353"/>
              </a:xfrm>
            </xdr:grpSpPr>
            <xdr:sp macro="" textlink="">
              <xdr:nvSpPr>
                <xdr:cNvPr id="34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1" name="グループ化 853"/>
              <xdr:cNvGrpSpPr>
                <a:grpSpLocks/>
              </xdr:cNvGrpSpPr>
            </xdr:nvGrpSpPr>
            <xdr:grpSpPr bwMode="auto">
              <a:xfrm>
                <a:off x="3829048" y="2893406"/>
                <a:ext cx="324586" cy="189161"/>
                <a:chOff x="2482887" y="3553541"/>
                <a:chExt cx="295638" cy="185353"/>
              </a:xfrm>
            </xdr:grpSpPr>
            <xdr:sp macro="" textlink="">
              <xdr:nvSpPr>
                <xdr:cNvPr id="34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2" name="グループ化 3401"/>
          <xdr:cNvGrpSpPr/>
        </xdr:nvGrpSpPr>
        <xdr:grpSpPr>
          <a:xfrm>
            <a:off x="4754336" y="5920479"/>
            <a:ext cx="2239499" cy="204825"/>
            <a:chOff x="2305050" y="2893402"/>
            <a:chExt cx="2239499" cy="189166"/>
          </a:xfrm>
        </xdr:grpSpPr>
        <xdr:sp macro="" textlink="">
          <xdr:nvSpPr>
            <xdr:cNvPr id="34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4" name="グループ化 3403"/>
            <xdr:cNvGrpSpPr/>
          </xdr:nvGrpSpPr>
          <xdr:grpSpPr>
            <a:xfrm>
              <a:off x="2305050" y="2893402"/>
              <a:ext cx="2048999" cy="189166"/>
              <a:chOff x="2305050" y="2893402"/>
              <a:chExt cx="2048999" cy="189166"/>
            </a:xfrm>
          </xdr:grpSpPr>
          <xdr:sp macro="" textlink="">
            <xdr:nvSpPr>
              <xdr:cNvPr id="34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10" name="グループ化 845"/>
              <xdr:cNvGrpSpPr>
                <a:grpSpLocks/>
              </xdr:cNvGrpSpPr>
            </xdr:nvGrpSpPr>
            <xdr:grpSpPr bwMode="auto">
              <a:xfrm>
                <a:off x="2686045" y="2893406"/>
                <a:ext cx="324588" cy="189162"/>
                <a:chOff x="2482886" y="3553541"/>
                <a:chExt cx="295640" cy="185354"/>
              </a:xfrm>
            </xdr:grpSpPr>
            <xdr:sp macro="" textlink="">
              <xdr:nvSpPr>
                <xdr:cNvPr id="34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1" name="グループ化 849"/>
              <xdr:cNvGrpSpPr>
                <a:grpSpLocks/>
              </xdr:cNvGrpSpPr>
            </xdr:nvGrpSpPr>
            <xdr:grpSpPr bwMode="auto">
              <a:xfrm>
                <a:off x="3257548" y="2893406"/>
                <a:ext cx="324586" cy="189161"/>
                <a:chOff x="2482887" y="3553541"/>
                <a:chExt cx="295638" cy="185353"/>
              </a:xfrm>
            </xdr:grpSpPr>
            <xdr:sp macro="" textlink="">
              <xdr:nvSpPr>
                <xdr:cNvPr id="34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2" name="グループ化 853"/>
              <xdr:cNvGrpSpPr>
                <a:grpSpLocks/>
              </xdr:cNvGrpSpPr>
            </xdr:nvGrpSpPr>
            <xdr:grpSpPr bwMode="auto">
              <a:xfrm>
                <a:off x="3829048" y="2893406"/>
                <a:ext cx="324586" cy="189161"/>
                <a:chOff x="2482887" y="3553541"/>
                <a:chExt cx="295638" cy="185353"/>
              </a:xfrm>
            </xdr:grpSpPr>
            <xdr:sp macro="" textlink="">
              <xdr:nvSpPr>
                <xdr:cNvPr id="34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117</xdr:row>
      <xdr:rowOff>27663</xdr:rowOff>
    </xdr:from>
    <xdr:to>
      <xdr:col>66</xdr:col>
      <xdr:colOff>78685</xdr:colOff>
      <xdr:row>124</xdr:row>
      <xdr:rowOff>54704</xdr:rowOff>
    </xdr:to>
    <xdr:grpSp>
      <xdr:nvGrpSpPr>
        <xdr:cNvPr id="3474" name="グループ化 3473"/>
        <xdr:cNvGrpSpPr/>
      </xdr:nvGrpSpPr>
      <xdr:grpSpPr>
        <a:xfrm>
          <a:off x="4719167" y="16901567"/>
          <a:ext cx="2239499" cy="950233"/>
          <a:chOff x="4754336" y="5158463"/>
          <a:chExt cx="2239499" cy="966841"/>
        </a:xfrm>
      </xdr:grpSpPr>
      <xdr:grpSp>
        <xdr:nvGrpSpPr>
          <xdr:cNvPr id="3475" name="グループ化 3474"/>
          <xdr:cNvGrpSpPr/>
        </xdr:nvGrpSpPr>
        <xdr:grpSpPr>
          <a:xfrm>
            <a:off x="4754336" y="5158463"/>
            <a:ext cx="2239499" cy="199146"/>
            <a:chOff x="4754336" y="5158463"/>
            <a:chExt cx="2239499" cy="199146"/>
          </a:xfrm>
        </xdr:grpSpPr>
        <xdr:sp macro="" textlink="">
          <xdr:nvSpPr>
            <xdr:cNvPr id="3536"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5135331" y="5158465"/>
              <a:ext cx="324588" cy="199129"/>
              <a:chOff x="2482886" y="3553541"/>
              <a:chExt cx="295640" cy="180204"/>
            </a:xfrm>
          </xdr:grpSpPr>
          <xdr:sp macro="" textlink="">
            <xdr:nvSpPr>
              <xdr:cNvPr id="35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2" name="グループ化 849"/>
            <xdr:cNvGrpSpPr>
              <a:grpSpLocks/>
            </xdr:cNvGrpSpPr>
          </xdr:nvGrpSpPr>
          <xdr:grpSpPr bwMode="auto">
            <a:xfrm>
              <a:off x="5706834" y="5158463"/>
              <a:ext cx="324586" cy="199129"/>
              <a:chOff x="2482887" y="3553541"/>
              <a:chExt cx="295638" cy="180204"/>
            </a:xfrm>
          </xdr:grpSpPr>
          <xdr:sp macro="" textlink="">
            <xdr:nvSpPr>
              <xdr:cNvPr id="3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3" name="グループ化 853"/>
            <xdr:cNvGrpSpPr>
              <a:grpSpLocks/>
            </xdr:cNvGrpSpPr>
          </xdr:nvGrpSpPr>
          <xdr:grpSpPr bwMode="auto">
            <a:xfrm>
              <a:off x="6278334" y="5158463"/>
              <a:ext cx="324586" cy="199129"/>
              <a:chOff x="2482887" y="3553541"/>
              <a:chExt cx="295638" cy="180204"/>
            </a:xfrm>
          </xdr:grpSpPr>
          <xdr:sp macro="" textlink="">
            <xdr:nvSpPr>
              <xdr:cNvPr id="35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76" name="グループ化 3475"/>
          <xdr:cNvGrpSpPr/>
        </xdr:nvGrpSpPr>
        <xdr:grpSpPr>
          <a:xfrm>
            <a:off x="4754336" y="5414585"/>
            <a:ext cx="2239499" cy="204825"/>
            <a:chOff x="2305050" y="2893402"/>
            <a:chExt cx="2239499" cy="189166"/>
          </a:xfrm>
        </xdr:grpSpPr>
        <xdr:sp macro="" textlink="">
          <xdr:nvSpPr>
            <xdr:cNvPr id="35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8" name="グループ化 3517"/>
            <xdr:cNvGrpSpPr/>
          </xdr:nvGrpSpPr>
          <xdr:grpSpPr>
            <a:xfrm>
              <a:off x="2305050" y="2893402"/>
              <a:ext cx="2048999" cy="189166"/>
              <a:chOff x="2305050" y="2893402"/>
              <a:chExt cx="2048999" cy="189166"/>
            </a:xfrm>
          </xdr:grpSpPr>
          <xdr:sp macro="" textlink="">
            <xdr:nvSpPr>
              <xdr:cNvPr id="35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4" name="グループ化 845"/>
              <xdr:cNvGrpSpPr>
                <a:grpSpLocks/>
              </xdr:cNvGrpSpPr>
            </xdr:nvGrpSpPr>
            <xdr:grpSpPr bwMode="auto">
              <a:xfrm>
                <a:off x="2686045" y="2893406"/>
                <a:ext cx="324588" cy="189162"/>
                <a:chOff x="2482886" y="3553541"/>
                <a:chExt cx="295640" cy="185354"/>
              </a:xfrm>
            </xdr:grpSpPr>
            <xdr:sp macro="" textlink="">
              <xdr:nvSpPr>
                <xdr:cNvPr id="35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5" name="グループ化 849"/>
              <xdr:cNvGrpSpPr>
                <a:grpSpLocks/>
              </xdr:cNvGrpSpPr>
            </xdr:nvGrpSpPr>
            <xdr:grpSpPr bwMode="auto">
              <a:xfrm>
                <a:off x="3257548" y="2893406"/>
                <a:ext cx="324586" cy="189161"/>
                <a:chOff x="2482887" y="3553541"/>
                <a:chExt cx="295638" cy="185353"/>
              </a:xfrm>
            </xdr:grpSpPr>
            <xdr:sp macro="" textlink="">
              <xdr:nvSpPr>
                <xdr:cNvPr id="35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6" name="グループ化 853"/>
              <xdr:cNvGrpSpPr>
                <a:grpSpLocks/>
              </xdr:cNvGrpSpPr>
            </xdr:nvGrpSpPr>
            <xdr:grpSpPr bwMode="auto">
              <a:xfrm>
                <a:off x="3829048" y="2893406"/>
                <a:ext cx="324586" cy="189161"/>
                <a:chOff x="2482887" y="3553541"/>
                <a:chExt cx="295638" cy="185353"/>
              </a:xfrm>
            </xdr:grpSpPr>
            <xdr:sp macro="" textlink="">
              <xdr:nvSpPr>
                <xdr:cNvPr id="3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7" name="グループ化 3476"/>
          <xdr:cNvGrpSpPr/>
        </xdr:nvGrpSpPr>
        <xdr:grpSpPr>
          <a:xfrm>
            <a:off x="4754336" y="5664357"/>
            <a:ext cx="2239499" cy="204825"/>
            <a:chOff x="2305050" y="2893402"/>
            <a:chExt cx="2239499" cy="189166"/>
          </a:xfrm>
        </xdr:grpSpPr>
        <xdr:sp macro="" textlink="">
          <xdr:nvSpPr>
            <xdr:cNvPr id="34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9" name="グループ化 3498"/>
            <xdr:cNvGrpSpPr/>
          </xdr:nvGrpSpPr>
          <xdr:grpSpPr>
            <a:xfrm>
              <a:off x="2305050" y="2893402"/>
              <a:ext cx="2048999" cy="189166"/>
              <a:chOff x="2305050" y="2893402"/>
              <a:chExt cx="2048999" cy="189166"/>
            </a:xfrm>
          </xdr:grpSpPr>
          <xdr:sp macro="" textlink="">
            <xdr:nvSpPr>
              <xdr:cNvPr id="35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5" name="グループ化 845"/>
              <xdr:cNvGrpSpPr>
                <a:grpSpLocks/>
              </xdr:cNvGrpSpPr>
            </xdr:nvGrpSpPr>
            <xdr:grpSpPr bwMode="auto">
              <a:xfrm>
                <a:off x="2686045" y="2893406"/>
                <a:ext cx="324588" cy="189162"/>
                <a:chOff x="2482886" y="3553541"/>
                <a:chExt cx="295640" cy="185354"/>
              </a:xfrm>
            </xdr:grpSpPr>
            <xdr:sp macro="" textlink="">
              <xdr:nvSpPr>
                <xdr:cNvPr id="35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6" name="グループ化 849"/>
              <xdr:cNvGrpSpPr>
                <a:grpSpLocks/>
              </xdr:cNvGrpSpPr>
            </xdr:nvGrpSpPr>
            <xdr:grpSpPr bwMode="auto">
              <a:xfrm>
                <a:off x="3257548" y="2893406"/>
                <a:ext cx="324586" cy="189161"/>
                <a:chOff x="2482887" y="3553541"/>
                <a:chExt cx="295638" cy="185353"/>
              </a:xfrm>
            </xdr:grpSpPr>
            <xdr:sp macro="" textlink="">
              <xdr:nvSpPr>
                <xdr:cNvPr id="351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7" name="グループ化 853"/>
              <xdr:cNvGrpSpPr>
                <a:grpSpLocks/>
              </xdr:cNvGrpSpPr>
            </xdr:nvGrpSpPr>
            <xdr:grpSpPr bwMode="auto">
              <a:xfrm>
                <a:off x="3829048" y="2893406"/>
                <a:ext cx="324586" cy="189161"/>
                <a:chOff x="2482887" y="3553541"/>
                <a:chExt cx="295638" cy="185353"/>
              </a:xfrm>
            </xdr:grpSpPr>
            <xdr:sp macro="" textlink="">
              <xdr:nvSpPr>
                <xdr:cNvPr id="35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8" name="グループ化 3477"/>
          <xdr:cNvGrpSpPr/>
        </xdr:nvGrpSpPr>
        <xdr:grpSpPr>
          <a:xfrm>
            <a:off x="4754336" y="5920479"/>
            <a:ext cx="2239499" cy="204825"/>
            <a:chOff x="2305050" y="2893402"/>
            <a:chExt cx="2239499" cy="189166"/>
          </a:xfrm>
        </xdr:grpSpPr>
        <xdr:sp macro="" textlink="">
          <xdr:nvSpPr>
            <xdr:cNvPr id="3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0" name="グループ化 3479"/>
            <xdr:cNvGrpSpPr/>
          </xdr:nvGrpSpPr>
          <xdr:grpSpPr>
            <a:xfrm>
              <a:off x="2305050" y="2893402"/>
              <a:ext cx="2048999" cy="189166"/>
              <a:chOff x="2305050" y="2893402"/>
              <a:chExt cx="2048999" cy="189166"/>
            </a:xfrm>
          </xdr:grpSpPr>
          <xdr:sp macro="" textlink="">
            <xdr:nvSpPr>
              <xdr:cNvPr id="3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6" name="グループ化 845"/>
              <xdr:cNvGrpSpPr>
                <a:grpSpLocks/>
              </xdr:cNvGrpSpPr>
            </xdr:nvGrpSpPr>
            <xdr:grpSpPr bwMode="auto">
              <a:xfrm>
                <a:off x="2686045" y="2893406"/>
                <a:ext cx="324588" cy="189162"/>
                <a:chOff x="2482886" y="3553541"/>
                <a:chExt cx="295640" cy="185354"/>
              </a:xfrm>
            </xdr:grpSpPr>
            <xdr:sp macro="" textlink="">
              <xdr:nvSpPr>
                <xdr:cNvPr id="3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7" name="グループ化 849"/>
              <xdr:cNvGrpSpPr>
                <a:grpSpLocks/>
              </xdr:cNvGrpSpPr>
            </xdr:nvGrpSpPr>
            <xdr:grpSpPr bwMode="auto">
              <a:xfrm>
                <a:off x="3257548" y="2893406"/>
                <a:ext cx="324586" cy="189161"/>
                <a:chOff x="2482887" y="3553541"/>
                <a:chExt cx="295638" cy="185353"/>
              </a:xfrm>
            </xdr:grpSpPr>
            <xdr:sp macro="" textlink="">
              <xdr:nvSpPr>
                <xdr:cNvPr id="34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8" name="グループ化 853"/>
              <xdr:cNvGrpSpPr>
                <a:grpSpLocks/>
              </xdr:cNvGrpSpPr>
            </xdr:nvGrpSpPr>
            <xdr:grpSpPr bwMode="auto">
              <a:xfrm>
                <a:off x="3829048" y="2893406"/>
                <a:ext cx="324586" cy="189161"/>
                <a:chOff x="2482887" y="3553541"/>
                <a:chExt cx="295638" cy="185353"/>
              </a:xfrm>
            </xdr:grpSpPr>
            <xdr:sp macro="" textlink="">
              <xdr:nvSpPr>
                <xdr:cNvPr id="34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217</xdr:row>
      <xdr:rowOff>34483</xdr:rowOff>
    </xdr:from>
    <xdr:to>
      <xdr:col>66</xdr:col>
      <xdr:colOff>68183</xdr:colOff>
      <xdr:row>226</xdr:row>
      <xdr:rowOff>106810</xdr:rowOff>
    </xdr:to>
    <xdr:grpSp>
      <xdr:nvGrpSpPr>
        <xdr:cNvPr id="73" name="グループ化 72"/>
        <xdr:cNvGrpSpPr/>
      </xdr:nvGrpSpPr>
      <xdr:grpSpPr>
        <a:xfrm>
          <a:off x="4708665" y="30719637"/>
          <a:ext cx="2239499" cy="1208000"/>
          <a:chOff x="4708665" y="30323983"/>
          <a:chExt cx="2239499" cy="1208000"/>
        </a:xfrm>
      </xdr:grpSpPr>
      <xdr:grpSp>
        <xdr:nvGrpSpPr>
          <xdr:cNvPr id="3551" name="グループ化 3550"/>
          <xdr:cNvGrpSpPr/>
        </xdr:nvGrpSpPr>
        <xdr:grpSpPr>
          <a:xfrm>
            <a:off x="4708665" y="30323983"/>
            <a:ext cx="2239499" cy="201277"/>
            <a:chOff x="2305050" y="2893402"/>
            <a:chExt cx="2239499" cy="189166"/>
          </a:xfrm>
        </xdr:grpSpPr>
        <xdr:sp macro="" textlink="">
          <xdr:nvSpPr>
            <xdr:cNvPr id="37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3" name="グループ化 3732"/>
            <xdr:cNvGrpSpPr/>
          </xdr:nvGrpSpPr>
          <xdr:grpSpPr>
            <a:xfrm>
              <a:off x="2305050" y="2893402"/>
              <a:ext cx="2048999" cy="189166"/>
              <a:chOff x="2305050" y="2893402"/>
              <a:chExt cx="2048999" cy="189166"/>
            </a:xfrm>
          </xdr:grpSpPr>
          <xdr:sp macro="" textlink="">
            <xdr:nvSpPr>
              <xdr:cNvPr id="37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9" name="グループ化 845"/>
              <xdr:cNvGrpSpPr>
                <a:grpSpLocks/>
              </xdr:cNvGrpSpPr>
            </xdr:nvGrpSpPr>
            <xdr:grpSpPr bwMode="auto">
              <a:xfrm>
                <a:off x="2686045" y="2893406"/>
                <a:ext cx="324588" cy="189162"/>
                <a:chOff x="2482886" y="3553541"/>
                <a:chExt cx="295640" cy="185354"/>
              </a:xfrm>
            </xdr:grpSpPr>
            <xdr:sp macro="" textlink="">
              <xdr:nvSpPr>
                <xdr:cNvPr id="37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0" name="グループ化 849"/>
              <xdr:cNvGrpSpPr>
                <a:grpSpLocks/>
              </xdr:cNvGrpSpPr>
            </xdr:nvGrpSpPr>
            <xdr:grpSpPr bwMode="auto">
              <a:xfrm>
                <a:off x="3257548" y="2893406"/>
                <a:ext cx="324586" cy="189161"/>
                <a:chOff x="2482887" y="3553541"/>
                <a:chExt cx="295638" cy="185353"/>
              </a:xfrm>
            </xdr:grpSpPr>
            <xdr:sp macro="" textlink="">
              <xdr:nvSpPr>
                <xdr:cNvPr id="37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1" name="グループ化 853"/>
              <xdr:cNvGrpSpPr>
                <a:grpSpLocks/>
              </xdr:cNvGrpSpPr>
            </xdr:nvGrpSpPr>
            <xdr:grpSpPr bwMode="auto">
              <a:xfrm>
                <a:off x="3829048" y="2893406"/>
                <a:ext cx="324586" cy="189161"/>
                <a:chOff x="2482887" y="3553541"/>
                <a:chExt cx="295638" cy="185353"/>
              </a:xfrm>
            </xdr:grpSpPr>
            <xdr:sp macro="" textlink="">
              <xdr:nvSpPr>
                <xdr:cNvPr id="37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2" name="グループ化 3551"/>
          <xdr:cNvGrpSpPr/>
        </xdr:nvGrpSpPr>
        <xdr:grpSpPr>
          <a:xfrm>
            <a:off x="4708665" y="30582991"/>
            <a:ext cx="2239499" cy="201277"/>
            <a:chOff x="2305050" y="2893402"/>
            <a:chExt cx="2239499" cy="189166"/>
          </a:xfrm>
        </xdr:grpSpPr>
        <xdr:sp macro="" textlink="">
          <xdr:nvSpPr>
            <xdr:cNvPr id="37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4" name="グループ化 3713"/>
            <xdr:cNvGrpSpPr/>
          </xdr:nvGrpSpPr>
          <xdr:grpSpPr>
            <a:xfrm>
              <a:off x="2305050" y="2893402"/>
              <a:ext cx="2048999" cy="189166"/>
              <a:chOff x="2305050" y="2893402"/>
              <a:chExt cx="2048999" cy="189166"/>
            </a:xfrm>
          </xdr:grpSpPr>
          <xdr:sp macro="" textlink="">
            <xdr:nvSpPr>
              <xdr:cNvPr id="37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20" name="グループ化 845"/>
              <xdr:cNvGrpSpPr>
                <a:grpSpLocks/>
              </xdr:cNvGrpSpPr>
            </xdr:nvGrpSpPr>
            <xdr:grpSpPr bwMode="auto">
              <a:xfrm>
                <a:off x="2686045" y="2893406"/>
                <a:ext cx="324588" cy="189162"/>
                <a:chOff x="2482886" y="3553541"/>
                <a:chExt cx="295640" cy="185354"/>
              </a:xfrm>
            </xdr:grpSpPr>
            <xdr:sp macro="" textlink="">
              <xdr:nvSpPr>
                <xdr:cNvPr id="37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1" name="グループ化 849"/>
              <xdr:cNvGrpSpPr>
                <a:grpSpLocks/>
              </xdr:cNvGrpSpPr>
            </xdr:nvGrpSpPr>
            <xdr:grpSpPr bwMode="auto">
              <a:xfrm>
                <a:off x="3257548" y="2893406"/>
                <a:ext cx="324586" cy="189161"/>
                <a:chOff x="2482887" y="3553541"/>
                <a:chExt cx="295638" cy="185353"/>
              </a:xfrm>
            </xdr:grpSpPr>
            <xdr:sp macro="" textlink="">
              <xdr:nvSpPr>
                <xdr:cNvPr id="37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2" name="グループ化 853"/>
              <xdr:cNvGrpSpPr>
                <a:grpSpLocks/>
              </xdr:cNvGrpSpPr>
            </xdr:nvGrpSpPr>
            <xdr:grpSpPr bwMode="auto">
              <a:xfrm>
                <a:off x="3829048" y="2893406"/>
                <a:ext cx="324586" cy="189161"/>
                <a:chOff x="2482887" y="3553541"/>
                <a:chExt cx="295638" cy="185353"/>
              </a:xfrm>
            </xdr:grpSpPr>
            <xdr:sp macro="" textlink="">
              <xdr:nvSpPr>
                <xdr:cNvPr id="37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3" name="グループ化 3552"/>
          <xdr:cNvGrpSpPr/>
        </xdr:nvGrpSpPr>
        <xdr:grpSpPr>
          <a:xfrm>
            <a:off x="4708665" y="30834672"/>
            <a:ext cx="2239499" cy="201277"/>
            <a:chOff x="2305050" y="2893402"/>
            <a:chExt cx="2239499" cy="189166"/>
          </a:xfrm>
        </xdr:grpSpPr>
        <xdr:sp macro="" textlink="">
          <xdr:nvSpPr>
            <xdr:cNvPr id="36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5" name="グループ化 3694"/>
            <xdr:cNvGrpSpPr/>
          </xdr:nvGrpSpPr>
          <xdr:grpSpPr>
            <a:xfrm>
              <a:off x="2305050" y="2893402"/>
              <a:ext cx="2048999" cy="189166"/>
              <a:chOff x="2305050" y="2893402"/>
              <a:chExt cx="2048999" cy="189166"/>
            </a:xfrm>
          </xdr:grpSpPr>
          <xdr:sp macro="" textlink="">
            <xdr:nvSpPr>
              <xdr:cNvPr id="36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01" name="グループ化 845"/>
              <xdr:cNvGrpSpPr>
                <a:grpSpLocks/>
              </xdr:cNvGrpSpPr>
            </xdr:nvGrpSpPr>
            <xdr:grpSpPr bwMode="auto">
              <a:xfrm>
                <a:off x="2686045" y="2893406"/>
                <a:ext cx="324588" cy="189162"/>
                <a:chOff x="2482886" y="3553541"/>
                <a:chExt cx="295640" cy="185354"/>
              </a:xfrm>
            </xdr:grpSpPr>
            <xdr:sp macro="" textlink="">
              <xdr:nvSpPr>
                <xdr:cNvPr id="37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2" name="グループ化 849"/>
              <xdr:cNvGrpSpPr>
                <a:grpSpLocks/>
              </xdr:cNvGrpSpPr>
            </xdr:nvGrpSpPr>
            <xdr:grpSpPr bwMode="auto">
              <a:xfrm>
                <a:off x="3257548" y="2893406"/>
                <a:ext cx="324586" cy="189161"/>
                <a:chOff x="2482887" y="3553541"/>
                <a:chExt cx="295638" cy="185353"/>
              </a:xfrm>
            </xdr:grpSpPr>
            <xdr:sp macro="" textlink="">
              <xdr:nvSpPr>
                <xdr:cNvPr id="37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3" name="グループ化 853"/>
              <xdr:cNvGrpSpPr>
                <a:grpSpLocks/>
              </xdr:cNvGrpSpPr>
            </xdr:nvGrpSpPr>
            <xdr:grpSpPr bwMode="auto">
              <a:xfrm>
                <a:off x="3829048" y="2893406"/>
                <a:ext cx="324586" cy="189161"/>
                <a:chOff x="2482887" y="3553541"/>
                <a:chExt cx="295638" cy="185353"/>
              </a:xfrm>
            </xdr:grpSpPr>
            <xdr:sp macro="" textlink="">
              <xdr:nvSpPr>
                <xdr:cNvPr id="37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4" name="グループ化 3553"/>
          <xdr:cNvGrpSpPr/>
        </xdr:nvGrpSpPr>
        <xdr:grpSpPr>
          <a:xfrm>
            <a:off x="4708665" y="31079026"/>
            <a:ext cx="2239499" cy="201277"/>
            <a:chOff x="2305050" y="2893402"/>
            <a:chExt cx="2239499" cy="189166"/>
          </a:xfrm>
        </xdr:grpSpPr>
        <xdr:sp macro="" textlink="">
          <xdr:nvSpPr>
            <xdr:cNvPr id="36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76" name="グループ化 3675"/>
            <xdr:cNvGrpSpPr/>
          </xdr:nvGrpSpPr>
          <xdr:grpSpPr>
            <a:xfrm>
              <a:off x="2305050" y="2893402"/>
              <a:ext cx="2048999" cy="189166"/>
              <a:chOff x="2305050" y="2893402"/>
              <a:chExt cx="2048999" cy="189166"/>
            </a:xfrm>
          </xdr:grpSpPr>
          <xdr:sp macro="" textlink="">
            <xdr:nvSpPr>
              <xdr:cNvPr id="36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82" name="グループ化 845"/>
              <xdr:cNvGrpSpPr>
                <a:grpSpLocks/>
              </xdr:cNvGrpSpPr>
            </xdr:nvGrpSpPr>
            <xdr:grpSpPr bwMode="auto">
              <a:xfrm>
                <a:off x="2686045" y="2893406"/>
                <a:ext cx="324588" cy="189162"/>
                <a:chOff x="2482886" y="3553541"/>
                <a:chExt cx="295640" cy="185354"/>
              </a:xfrm>
            </xdr:grpSpPr>
            <xdr:sp macro="" textlink="">
              <xdr:nvSpPr>
                <xdr:cNvPr id="36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3" name="グループ化 849"/>
              <xdr:cNvGrpSpPr>
                <a:grpSpLocks/>
              </xdr:cNvGrpSpPr>
            </xdr:nvGrpSpPr>
            <xdr:grpSpPr bwMode="auto">
              <a:xfrm>
                <a:off x="3257548" y="2893406"/>
                <a:ext cx="324586" cy="189161"/>
                <a:chOff x="2482887" y="3553541"/>
                <a:chExt cx="295638" cy="185353"/>
              </a:xfrm>
            </xdr:grpSpPr>
            <xdr:sp macro="" textlink="">
              <xdr:nvSpPr>
                <xdr:cNvPr id="36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4" name="グループ化 853"/>
              <xdr:cNvGrpSpPr>
                <a:grpSpLocks/>
              </xdr:cNvGrpSpPr>
            </xdr:nvGrpSpPr>
            <xdr:grpSpPr bwMode="auto">
              <a:xfrm>
                <a:off x="3829048" y="2893406"/>
                <a:ext cx="324586" cy="189161"/>
                <a:chOff x="2482887" y="3553541"/>
                <a:chExt cx="295638" cy="185353"/>
              </a:xfrm>
            </xdr:grpSpPr>
            <xdr:sp macro="" textlink="">
              <xdr:nvSpPr>
                <xdr:cNvPr id="36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5" name="グループ化 3554"/>
          <xdr:cNvGrpSpPr/>
        </xdr:nvGrpSpPr>
        <xdr:grpSpPr>
          <a:xfrm>
            <a:off x="4708665" y="31330706"/>
            <a:ext cx="2239499" cy="201277"/>
            <a:chOff x="2305050" y="2893402"/>
            <a:chExt cx="2239499" cy="189166"/>
          </a:xfrm>
        </xdr:grpSpPr>
        <xdr:sp macro="" textlink="">
          <xdr:nvSpPr>
            <xdr:cNvPr id="36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7" name="グループ化 3656"/>
            <xdr:cNvGrpSpPr/>
          </xdr:nvGrpSpPr>
          <xdr:grpSpPr>
            <a:xfrm>
              <a:off x="2305050" y="2893402"/>
              <a:ext cx="2048999" cy="189166"/>
              <a:chOff x="2305050" y="2893402"/>
              <a:chExt cx="2048999" cy="189166"/>
            </a:xfrm>
          </xdr:grpSpPr>
          <xdr:sp macro="" textlink="">
            <xdr:nvSpPr>
              <xdr:cNvPr id="36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63" name="グループ化 845"/>
              <xdr:cNvGrpSpPr>
                <a:grpSpLocks/>
              </xdr:cNvGrpSpPr>
            </xdr:nvGrpSpPr>
            <xdr:grpSpPr bwMode="auto">
              <a:xfrm>
                <a:off x="2686045" y="2893406"/>
                <a:ext cx="324588" cy="189162"/>
                <a:chOff x="2482886" y="3553541"/>
                <a:chExt cx="295640" cy="185354"/>
              </a:xfrm>
            </xdr:grpSpPr>
            <xdr:sp macro="" textlink="">
              <xdr:nvSpPr>
                <xdr:cNvPr id="36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4" name="グループ化 849"/>
              <xdr:cNvGrpSpPr>
                <a:grpSpLocks/>
              </xdr:cNvGrpSpPr>
            </xdr:nvGrpSpPr>
            <xdr:grpSpPr bwMode="auto">
              <a:xfrm>
                <a:off x="3257548" y="2893406"/>
                <a:ext cx="324586" cy="189161"/>
                <a:chOff x="2482887" y="3553541"/>
                <a:chExt cx="295638" cy="185353"/>
              </a:xfrm>
            </xdr:grpSpPr>
            <xdr:sp macro="" textlink="">
              <xdr:nvSpPr>
                <xdr:cNvPr id="36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5" name="グループ化 853"/>
              <xdr:cNvGrpSpPr>
                <a:grpSpLocks/>
              </xdr:cNvGrpSpPr>
            </xdr:nvGrpSpPr>
            <xdr:grpSpPr bwMode="auto">
              <a:xfrm>
                <a:off x="3829048" y="2893406"/>
                <a:ext cx="324586" cy="189161"/>
                <a:chOff x="2482887" y="3553541"/>
                <a:chExt cx="295638" cy="185353"/>
              </a:xfrm>
            </xdr:grpSpPr>
            <xdr:sp macro="" textlink="">
              <xdr:nvSpPr>
                <xdr:cNvPr id="36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227</xdr:row>
      <xdr:rowOff>36051</xdr:rowOff>
    </xdr:from>
    <xdr:to>
      <xdr:col>66</xdr:col>
      <xdr:colOff>68183</xdr:colOff>
      <xdr:row>230</xdr:row>
      <xdr:rowOff>112311</xdr:rowOff>
    </xdr:to>
    <xdr:grpSp>
      <xdr:nvGrpSpPr>
        <xdr:cNvPr id="3560" name="グループ化 3559"/>
        <xdr:cNvGrpSpPr/>
      </xdr:nvGrpSpPr>
      <xdr:grpSpPr>
        <a:xfrm>
          <a:off x="4708665" y="31981436"/>
          <a:ext cx="2239499" cy="457260"/>
          <a:chOff x="2305050" y="2886948"/>
          <a:chExt cx="2239499" cy="429746"/>
        </a:xfrm>
      </xdr:grpSpPr>
      <xdr:sp macro="" textlink="">
        <xdr:nvSpPr>
          <xdr:cNvPr id="3561"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2" name="グループ化 3561"/>
          <xdr:cNvGrpSpPr/>
        </xdr:nvGrpSpPr>
        <xdr:grpSpPr>
          <a:xfrm>
            <a:off x="2305050" y="2886948"/>
            <a:ext cx="2048999" cy="429746"/>
            <a:chOff x="2305050" y="2886948"/>
            <a:chExt cx="2048999" cy="429746"/>
          </a:xfrm>
        </xdr:grpSpPr>
        <xdr:sp macro="" textlink="">
          <xdr:nvSpPr>
            <xdr:cNvPr id="3563"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6"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8" name="グループ化 845"/>
            <xdr:cNvGrpSpPr>
              <a:grpSpLocks/>
            </xdr:cNvGrpSpPr>
          </xdr:nvGrpSpPr>
          <xdr:grpSpPr bwMode="auto">
            <a:xfrm>
              <a:off x="2686045" y="2886951"/>
              <a:ext cx="324588" cy="429743"/>
              <a:chOff x="2482886" y="3547216"/>
              <a:chExt cx="295640" cy="421092"/>
            </a:xfrm>
          </xdr:grpSpPr>
          <xdr:sp macro="" textlink="">
            <xdr:nvSpPr>
              <xdr:cNvPr id="3577"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9"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6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9" name="グループ化 849"/>
            <xdr:cNvGrpSpPr>
              <a:grpSpLocks/>
            </xdr:cNvGrpSpPr>
          </xdr:nvGrpSpPr>
          <xdr:grpSpPr bwMode="auto">
            <a:xfrm>
              <a:off x="3257548" y="2886951"/>
              <a:ext cx="324586" cy="429742"/>
              <a:chOff x="2482887" y="3547216"/>
              <a:chExt cx="295638" cy="421091"/>
            </a:xfrm>
          </xdr:grpSpPr>
          <xdr:sp macro="" textlink="">
            <xdr:nvSpPr>
              <xdr:cNvPr id="3574"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70" name="グループ化 853"/>
            <xdr:cNvGrpSpPr>
              <a:grpSpLocks/>
            </xdr:cNvGrpSpPr>
          </xdr:nvGrpSpPr>
          <xdr:grpSpPr bwMode="auto">
            <a:xfrm>
              <a:off x="3829048" y="2886951"/>
              <a:ext cx="324586" cy="429742"/>
              <a:chOff x="2482887" y="3547216"/>
              <a:chExt cx="295638" cy="421091"/>
            </a:xfrm>
          </xdr:grpSpPr>
          <xdr:sp macro="" textlink="">
            <xdr:nvSpPr>
              <xdr:cNvPr id="3571"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2"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3"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6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6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17236</xdr:colOff>
      <xdr:row>203</xdr:row>
      <xdr:rowOff>27679</xdr:rowOff>
    </xdr:from>
    <xdr:to>
      <xdr:col>66</xdr:col>
      <xdr:colOff>65985</xdr:colOff>
      <xdr:row>216</xdr:row>
      <xdr:rowOff>105504</xdr:rowOff>
    </xdr:to>
    <xdr:grpSp>
      <xdr:nvGrpSpPr>
        <xdr:cNvPr id="3751" name="グループ化 3750"/>
        <xdr:cNvGrpSpPr/>
      </xdr:nvGrpSpPr>
      <xdr:grpSpPr>
        <a:xfrm>
          <a:off x="4706467" y="28961698"/>
          <a:ext cx="2239499" cy="1704402"/>
          <a:chOff x="2214336" y="6180829"/>
          <a:chExt cx="2239499" cy="1735175"/>
        </a:xfrm>
      </xdr:grpSpPr>
      <xdr:grpSp>
        <xdr:nvGrpSpPr>
          <xdr:cNvPr id="3752" name="グループ化 3751"/>
          <xdr:cNvGrpSpPr/>
        </xdr:nvGrpSpPr>
        <xdr:grpSpPr>
          <a:xfrm>
            <a:off x="2214336" y="6180829"/>
            <a:ext cx="2239499" cy="204825"/>
            <a:chOff x="2305050" y="2893402"/>
            <a:chExt cx="2239499" cy="189166"/>
          </a:xfrm>
        </xdr:grpSpPr>
        <xdr:sp macro="" textlink="">
          <xdr:nvSpPr>
            <xdr:cNvPr id="3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4" name="グループ化 3873"/>
            <xdr:cNvGrpSpPr/>
          </xdr:nvGrpSpPr>
          <xdr:grpSpPr>
            <a:xfrm>
              <a:off x="2305050" y="2893402"/>
              <a:ext cx="2048999" cy="189166"/>
              <a:chOff x="2305050" y="2893402"/>
              <a:chExt cx="2048999" cy="189166"/>
            </a:xfrm>
          </xdr:grpSpPr>
          <xdr:sp macro="" textlink="">
            <xdr:nvSpPr>
              <xdr:cNvPr id="3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0" name="グループ化 845"/>
              <xdr:cNvGrpSpPr>
                <a:grpSpLocks/>
              </xdr:cNvGrpSpPr>
            </xdr:nvGrpSpPr>
            <xdr:grpSpPr bwMode="auto">
              <a:xfrm>
                <a:off x="2686045" y="2893406"/>
                <a:ext cx="324588" cy="189162"/>
                <a:chOff x="2482886" y="3553541"/>
                <a:chExt cx="295640" cy="185354"/>
              </a:xfrm>
            </xdr:grpSpPr>
            <xdr:sp macro="" textlink="">
              <xdr:nvSpPr>
                <xdr:cNvPr id="3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1" name="グループ化 849"/>
              <xdr:cNvGrpSpPr>
                <a:grpSpLocks/>
              </xdr:cNvGrpSpPr>
            </xdr:nvGrpSpPr>
            <xdr:grpSpPr bwMode="auto">
              <a:xfrm>
                <a:off x="3257548" y="2893406"/>
                <a:ext cx="324586" cy="189161"/>
                <a:chOff x="2482887" y="3553541"/>
                <a:chExt cx="295638" cy="185353"/>
              </a:xfrm>
            </xdr:grpSpPr>
            <xdr:sp macro="" textlink="">
              <xdr:nvSpPr>
                <xdr:cNvPr id="38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2" name="グループ化 853"/>
              <xdr:cNvGrpSpPr>
                <a:grpSpLocks/>
              </xdr:cNvGrpSpPr>
            </xdr:nvGrpSpPr>
            <xdr:grpSpPr bwMode="auto">
              <a:xfrm>
                <a:off x="3829048" y="2893406"/>
                <a:ext cx="324586" cy="189161"/>
                <a:chOff x="2482887" y="3553541"/>
                <a:chExt cx="295638" cy="185353"/>
              </a:xfrm>
            </xdr:grpSpPr>
            <xdr:sp macro="" textlink="">
              <xdr:nvSpPr>
                <xdr:cNvPr id="38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2214336" y="6435887"/>
            <a:ext cx="2239499" cy="204825"/>
            <a:chOff x="2305050" y="2893402"/>
            <a:chExt cx="2239499" cy="189166"/>
          </a:xfrm>
        </xdr:grpSpPr>
        <xdr:sp macro="" textlink="">
          <xdr:nvSpPr>
            <xdr:cNvPr id="3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55" name="グループ化 3854"/>
            <xdr:cNvGrpSpPr/>
          </xdr:nvGrpSpPr>
          <xdr:grpSpPr>
            <a:xfrm>
              <a:off x="2305050" y="2893402"/>
              <a:ext cx="2048999" cy="189166"/>
              <a:chOff x="2305050" y="2893402"/>
              <a:chExt cx="2048999" cy="189166"/>
            </a:xfrm>
          </xdr:grpSpPr>
          <xdr:sp macro="" textlink="">
            <xdr:nvSpPr>
              <xdr:cNvPr id="3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61" name="グループ化 845"/>
              <xdr:cNvGrpSpPr>
                <a:grpSpLocks/>
              </xdr:cNvGrpSpPr>
            </xdr:nvGrpSpPr>
            <xdr:grpSpPr bwMode="auto">
              <a:xfrm>
                <a:off x="2686045" y="2893406"/>
                <a:ext cx="324588" cy="189162"/>
                <a:chOff x="2482886" y="3553541"/>
                <a:chExt cx="295640" cy="185354"/>
              </a:xfrm>
            </xdr:grpSpPr>
            <xdr:sp macro="" textlink="">
              <xdr:nvSpPr>
                <xdr:cNvPr id="3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2" name="グループ化 849"/>
              <xdr:cNvGrpSpPr>
                <a:grpSpLocks/>
              </xdr:cNvGrpSpPr>
            </xdr:nvGrpSpPr>
            <xdr:grpSpPr bwMode="auto">
              <a:xfrm>
                <a:off x="3257548" y="2893406"/>
                <a:ext cx="324586" cy="189161"/>
                <a:chOff x="2482887" y="3553541"/>
                <a:chExt cx="295638" cy="185353"/>
              </a:xfrm>
            </xdr:grpSpPr>
            <xdr:sp macro="" textlink="">
              <xdr:nvSpPr>
                <xdr:cNvPr id="38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3" name="グループ化 853"/>
              <xdr:cNvGrpSpPr>
                <a:grpSpLocks/>
              </xdr:cNvGrpSpPr>
            </xdr:nvGrpSpPr>
            <xdr:grpSpPr bwMode="auto">
              <a:xfrm>
                <a:off x="3829048" y="2893406"/>
                <a:ext cx="324586" cy="189161"/>
                <a:chOff x="2482887" y="3553541"/>
                <a:chExt cx="295638" cy="185353"/>
              </a:xfrm>
            </xdr:grpSpPr>
            <xdr:sp macro="" textlink="">
              <xdr:nvSpPr>
                <xdr:cNvPr id="38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2214336" y="6690945"/>
            <a:ext cx="2239499" cy="204825"/>
            <a:chOff x="2305050" y="2893402"/>
            <a:chExt cx="2239499" cy="189166"/>
          </a:xfrm>
        </xdr:grpSpPr>
        <xdr:sp macro="" textlink="">
          <xdr:nvSpPr>
            <xdr:cNvPr id="3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36" name="グループ化 3835"/>
            <xdr:cNvGrpSpPr/>
          </xdr:nvGrpSpPr>
          <xdr:grpSpPr>
            <a:xfrm>
              <a:off x="2305050" y="2893402"/>
              <a:ext cx="2048999" cy="189166"/>
              <a:chOff x="2305050" y="2893402"/>
              <a:chExt cx="2048999" cy="189166"/>
            </a:xfrm>
          </xdr:grpSpPr>
          <xdr:sp macro="" textlink="">
            <xdr:nvSpPr>
              <xdr:cNvPr id="3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42" name="グループ化 845"/>
              <xdr:cNvGrpSpPr>
                <a:grpSpLocks/>
              </xdr:cNvGrpSpPr>
            </xdr:nvGrpSpPr>
            <xdr:grpSpPr bwMode="auto">
              <a:xfrm>
                <a:off x="2686045" y="2893406"/>
                <a:ext cx="324588" cy="189162"/>
                <a:chOff x="2482886" y="3553541"/>
                <a:chExt cx="295640" cy="185354"/>
              </a:xfrm>
            </xdr:grpSpPr>
            <xdr:sp macro="" textlink="">
              <xdr:nvSpPr>
                <xdr:cNvPr id="3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3" name="グループ化 849"/>
              <xdr:cNvGrpSpPr>
                <a:grpSpLocks/>
              </xdr:cNvGrpSpPr>
            </xdr:nvGrpSpPr>
            <xdr:grpSpPr bwMode="auto">
              <a:xfrm>
                <a:off x="3257548" y="2893406"/>
                <a:ext cx="324586" cy="189161"/>
                <a:chOff x="2482887" y="3553541"/>
                <a:chExt cx="295638" cy="185353"/>
              </a:xfrm>
            </xdr:grpSpPr>
            <xdr:sp macro="" textlink="">
              <xdr:nvSpPr>
                <xdr:cNvPr id="38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4" name="グループ化 853"/>
              <xdr:cNvGrpSpPr>
                <a:grpSpLocks/>
              </xdr:cNvGrpSpPr>
            </xdr:nvGrpSpPr>
            <xdr:grpSpPr bwMode="auto">
              <a:xfrm>
                <a:off x="3829048" y="2893406"/>
                <a:ext cx="324586" cy="189161"/>
                <a:chOff x="2482887" y="3553541"/>
                <a:chExt cx="295638" cy="185353"/>
              </a:xfrm>
            </xdr:grpSpPr>
            <xdr:sp macro="" textlink="">
              <xdr:nvSpPr>
                <xdr:cNvPr id="38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2214336" y="6946003"/>
            <a:ext cx="2239499" cy="204825"/>
            <a:chOff x="2305050" y="2893402"/>
            <a:chExt cx="2239499" cy="189166"/>
          </a:xfrm>
        </xdr:grpSpPr>
        <xdr:sp macro="" textlink="">
          <xdr:nvSpPr>
            <xdr:cNvPr id="3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17" name="グループ化 3816"/>
            <xdr:cNvGrpSpPr/>
          </xdr:nvGrpSpPr>
          <xdr:grpSpPr>
            <a:xfrm>
              <a:off x="2305050" y="2893402"/>
              <a:ext cx="2048999" cy="189166"/>
              <a:chOff x="2305050" y="2893402"/>
              <a:chExt cx="2048999" cy="189166"/>
            </a:xfrm>
          </xdr:grpSpPr>
          <xdr:sp macro="" textlink="">
            <xdr:nvSpPr>
              <xdr:cNvPr id="3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23" name="グループ化 845"/>
              <xdr:cNvGrpSpPr>
                <a:grpSpLocks/>
              </xdr:cNvGrpSpPr>
            </xdr:nvGrpSpPr>
            <xdr:grpSpPr bwMode="auto">
              <a:xfrm>
                <a:off x="2686045" y="2893406"/>
                <a:ext cx="324588" cy="189162"/>
                <a:chOff x="2482886" y="3553541"/>
                <a:chExt cx="295640" cy="185354"/>
              </a:xfrm>
            </xdr:grpSpPr>
            <xdr:sp macro="" textlink="">
              <xdr:nvSpPr>
                <xdr:cNvPr id="3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4" name="グループ化 849"/>
              <xdr:cNvGrpSpPr>
                <a:grpSpLocks/>
              </xdr:cNvGrpSpPr>
            </xdr:nvGrpSpPr>
            <xdr:grpSpPr bwMode="auto">
              <a:xfrm>
                <a:off x="3257548" y="2893406"/>
                <a:ext cx="324586" cy="189161"/>
                <a:chOff x="2482887" y="3553541"/>
                <a:chExt cx="295638" cy="185353"/>
              </a:xfrm>
            </xdr:grpSpPr>
            <xdr:sp macro="" textlink="">
              <xdr:nvSpPr>
                <xdr:cNvPr id="38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5" name="グループ化 853"/>
              <xdr:cNvGrpSpPr>
                <a:grpSpLocks/>
              </xdr:cNvGrpSpPr>
            </xdr:nvGrpSpPr>
            <xdr:grpSpPr bwMode="auto">
              <a:xfrm>
                <a:off x="3829048" y="2893406"/>
                <a:ext cx="324586" cy="189161"/>
                <a:chOff x="2482887" y="3553541"/>
                <a:chExt cx="295638" cy="185353"/>
              </a:xfrm>
            </xdr:grpSpPr>
            <xdr:sp macro="" textlink="">
              <xdr:nvSpPr>
                <xdr:cNvPr id="38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6" name="グループ化 3755"/>
          <xdr:cNvGrpSpPr/>
        </xdr:nvGrpSpPr>
        <xdr:grpSpPr>
          <a:xfrm>
            <a:off x="2214336" y="7201061"/>
            <a:ext cx="2239499" cy="204825"/>
            <a:chOff x="2305050" y="2893402"/>
            <a:chExt cx="2239499" cy="189166"/>
          </a:xfrm>
        </xdr:grpSpPr>
        <xdr:sp macro="" textlink="">
          <xdr:nvSpPr>
            <xdr:cNvPr id="37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98" name="グループ化 3797"/>
            <xdr:cNvGrpSpPr/>
          </xdr:nvGrpSpPr>
          <xdr:grpSpPr>
            <a:xfrm>
              <a:off x="2305050" y="2893402"/>
              <a:ext cx="2048999" cy="189166"/>
              <a:chOff x="2305050" y="2893402"/>
              <a:chExt cx="2048999" cy="189166"/>
            </a:xfrm>
          </xdr:grpSpPr>
          <xdr:sp macro="" textlink="">
            <xdr:nvSpPr>
              <xdr:cNvPr id="37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04" name="グループ化 845"/>
              <xdr:cNvGrpSpPr>
                <a:grpSpLocks/>
              </xdr:cNvGrpSpPr>
            </xdr:nvGrpSpPr>
            <xdr:grpSpPr bwMode="auto">
              <a:xfrm>
                <a:off x="2686045" y="2893406"/>
                <a:ext cx="324588" cy="189162"/>
                <a:chOff x="2482886" y="3553541"/>
                <a:chExt cx="295640" cy="185354"/>
              </a:xfrm>
            </xdr:grpSpPr>
            <xdr:sp macro="" textlink="">
              <xdr:nvSpPr>
                <xdr:cNvPr id="38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05" name="グループ化 849"/>
              <xdr:cNvGrpSpPr>
                <a:grpSpLocks/>
              </xdr:cNvGrpSpPr>
            </xdr:nvGrpSpPr>
            <xdr:grpSpPr bwMode="auto">
              <a:xfrm>
                <a:off x="3257548" y="2893406"/>
                <a:ext cx="324586" cy="189161"/>
                <a:chOff x="2482887" y="3553541"/>
                <a:chExt cx="295638" cy="185353"/>
              </a:xfrm>
            </xdr:grpSpPr>
            <xdr:sp macro="" textlink="">
              <xdr:nvSpPr>
                <xdr:cNvPr id="38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06" name="グループ化 853"/>
              <xdr:cNvGrpSpPr>
                <a:grpSpLocks/>
              </xdr:cNvGrpSpPr>
            </xdr:nvGrpSpPr>
            <xdr:grpSpPr bwMode="auto">
              <a:xfrm>
                <a:off x="3829048" y="2893406"/>
                <a:ext cx="324586" cy="189161"/>
                <a:chOff x="2482887" y="3553541"/>
                <a:chExt cx="295638" cy="185353"/>
              </a:xfrm>
            </xdr:grpSpPr>
            <xdr:sp macro="" textlink="">
              <xdr:nvSpPr>
                <xdr:cNvPr id="38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7" name="グループ化 3756"/>
          <xdr:cNvGrpSpPr/>
        </xdr:nvGrpSpPr>
        <xdr:grpSpPr>
          <a:xfrm>
            <a:off x="2214336" y="7456119"/>
            <a:ext cx="2239499" cy="204825"/>
            <a:chOff x="2305050" y="2893402"/>
            <a:chExt cx="2239499" cy="189166"/>
          </a:xfrm>
        </xdr:grpSpPr>
        <xdr:sp macro="" textlink="">
          <xdr:nvSpPr>
            <xdr:cNvPr id="37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9" name="グループ化 3778"/>
            <xdr:cNvGrpSpPr/>
          </xdr:nvGrpSpPr>
          <xdr:grpSpPr>
            <a:xfrm>
              <a:off x="2305050" y="2893402"/>
              <a:ext cx="2048999" cy="189166"/>
              <a:chOff x="2305050" y="2893402"/>
              <a:chExt cx="2048999" cy="189166"/>
            </a:xfrm>
          </xdr:grpSpPr>
          <xdr:sp macro="" textlink="">
            <xdr:nvSpPr>
              <xdr:cNvPr id="37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85" name="グループ化 845"/>
              <xdr:cNvGrpSpPr>
                <a:grpSpLocks/>
              </xdr:cNvGrpSpPr>
            </xdr:nvGrpSpPr>
            <xdr:grpSpPr bwMode="auto">
              <a:xfrm>
                <a:off x="2686045" y="2893406"/>
                <a:ext cx="324588" cy="189162"/>
                <a:chOff x="2482886" y="3553541"/>
                <a:chExt cx="295640" cy="185354"/>
              </a:xfrm>
            </xdr:grpSpPr>
            <xdr:sp macro="" textlink="">
              <xdr:nvSpPr>
                <xdr:cNvPr id="37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6" name="グループ化 849"/>
              <xdr:cNvGrpSpPr>
                <a:grpSpLocks/>
              </xdr:cNvGrpSpPr>
            </xdr:nvGrpSpPr>
            <xdr:grpSpPr bwMode="auto">
              <a:xfrm>
                <a:off x="3257548" y="2893406"/>
                <a:ext cx="324586" cy="189161"/>
                <a:chOff x="2482887" y="3553541"/>
                <a:chExt cx="295638" cy="185353"/>
              </a:xfrm>
            </xdr:grpSpPr>
            <xdr:sp macro="" textlink="">
              <xdr:nvSpPr>
                <xdr:cNvPr id="37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7" name="グループ化 853"/>
              <xdr:cNvGrpSpPr>
                <a:grpSpLocks/>
              </xdr:cNvGrpSpPr>
            </xdr:nvGrpSpPr>
            <xdr:grpSpPr bwMode="auto">
              <a:xfrm>
                <a:off x="3829048" y="2893406"/>
                <a:ext cx="324586" cy="189161"/>
                <a:chOff x="2482887" y="3553541"/>
                <a:chExt cx="295638" cy="185353"/>
              </a:xfrm>
            </xdr:grpSpPr>
            <xdr:sp macro="" textlink="">
              <xdr:nvSpPr>
                <xdr:cNvPr id="37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8" name="グループ化 3757"/>
          <xdr:cNvGrpSpPr/>
        </xdr:nvGrpSpPr>
        <xdr:grpSpPr>
          <a:xfrm>
            <a:off x="2214336" y="7711179"/>
            <a:ext cx="2239499" cy="204825"/>
            <a:chOff x="2305050" y="2893402"/>
            <a:chExt cx="2239499" cy="189166"/>
          </a:xfrm>
        </xdr:grpSpPr>
        <xdr:sp macro="" textlink="">
          <xdr:nvSpPr>
            <xdr:cNvPr id="3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0" name="グループ化 3759"/>
            <xdr:cNvGrpSpPr/>
          </xdr:nvGrpSpPr>
          <xdr:grpSpPr>
            <a:xfrm>
              <a:off x="2305050" y="2893402"/>
              <a:ext cx="2048999" cy="189166"/>
              <a:chOff x="2305050" y="2893402"/>
              <a:chExt cx="2048999" cy="189166"/>
            </a:xfrm>
          </xdr:grpSpPr>
          <xdr:sp macro="" textlink="">
            <xdr:nvSpPr>
              <xdr:cNvPr id="3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6" name="グループ化 845"/>
              <xdr:cNvGrpSpPr>
                <a:grpSpLocks/>
              </xdr:cNvGrpSpPr>
            </xdr:nvGrpSpPr>
            <xdr:grpSpPr bwMode="auto">
              <a:xfrm>
                <a:off x="2686045" y="2893406"/>
                <a:ext cx="324588" cy="189162"/>
                <a:chOff x="2482886" y="3553541"/>
                <a:chExt cx="295640" cy="185354"/>
              </a:xfrm>
            </xdr:grpSpPr>
            <xdr:sp macro="" textlink="">
              <xdr:nvSpPr>
                <xdr:cNvPr id="3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67" name="グループ化 849"/>
              <xdr:cNvGrpSpPr>
                <a:grpSpLocks/>
              </xdr:cNvGrpSpPr>
            </xdr:nvGrpSpPr>
            <xdr:grpSpPr bwMode="auto">
              <a:xfrm>
                <a:off x="3257548" y="2893406"/>
                <a:ext cx="324586" cy="189161"/>
                <a:chOff x="2482887" y="3553541"/>
                <a:chExt cx="295638" cy="185353"/>
              </a:xfrm>
            </xdr:grpSpPr>
            <xdr:sp macro="" textlink="">
              <xdr:nvSpPr>
                <xdr:cNvPr id="37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68" name="グループ化 853"/>
              <xdr:cNvGrpSpPr>
                <a:grpSpLocks/>
              </xdr:cNvGrpSpPr>
            </xdr:nvGrpSpPr>
            <xdr:grpSpPr bwMode="auto">
              <a:xfrm>
                <a:off x="3829048" y="2893406"/>
                <a:ext cx="324586" cy="189161"/>
                <a:chOff x="2482887" y="3553541"/>
                <a:chExt cx="295638" cy="185353"/>
              </a:xfrm>
            </xdr:grpSpPr>
            <xdr:sp macro="" textlink="">
              <xdr:nvSpPr>
                <xdr:cNvPr id="37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179</xdr:row>
      <xdr:rowOff>34029</xdr:rowOff>
    </xdr:from>
    <xdr:to>
      <xdr:col>66</xdr:col>
      <xdr:colOff>72335</xdr:colOff>
      <xdr:row>190</xdr:row>
      <xdr:rowOff>105504</xdr:rowOff>
    </xdr:to>
    <xdr:grpSp>
      <xdr:nvGrpSpPr>
        <xdr:cNvPr id="3892" name="グループ化 3891"/>
        <xdr:cNvGrpSpPr/>
      </xdr:nvGrpSpPr>
      <xdr:grpSpPr>
        <a:xfrm>
          <a:off x="4712817" y="25934702"/>
          <a:ext cx="2239499" cy="1485571"/>
          <a:chOff x="2220686" y="3094729"/>
          <a:chExt cx="2239499" cy="1506575"/>
        </a:xfrm>
      </xdr:grpSpPr>
      <xdr:grpSp>
        <xdr:nvGrpSpPr>
          <xdr:cNvPr id="3893" name="グループ化 3892"/>
          <xdr:cNvGrpSpPr/>
        </xdr:nvGrpSpPr>
        <xdr:grpSpPr>
          <a:xfrm>
            <a:off x="2220686" y="3094729"/>
            <a:ext cx="2239499" cy="204825"/>
            <a:chOff x="2305050" y="2893402"/>
            <a:chExt cx="2239499" cy="189166"/>
          </a:xfrm>
        </xdr:grpSpPr>
        <xdr:sp macro="" textlink="">
          <xdr:nvSpPr>
            <xdr:cNvPr id="39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5" name="グループ化 3994"/>
            <xdr:cNvGrpSpPr/>
          </xdr:nvGrpSpPr>
          <xdr:grpSpPr>
            <a:xfrm>
              <a:off x="2305050" y="2893402"/>
              <a:ext cx="2048999" cy="189166"/>
              <a:chOff x="2305050" y="2893402"/>
              <a:chExt cx="2048999" cy="189166"/>
            </a:xfrm>
          </xdr:grpSpPr>
          <xdr:sp macro="" textlink="">
            <xdr:nvSpPr>
              <xdr:cNvPr id="39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01" name="グループ化 845"/>
              <xdr:cNvGrpSpPr>
                <a:grpSpLocks/>
              </xdr:cNvGrpSpPr>
            </xdr:nvGrpSpPr>
            <xdr:grpSpPr bwMode="auto">
              <a:xfrm>
                <a:off x="2686045" y="2893406"/>
                <a:ext cx="324588" cy="189162"/>
                <a:chOff x="2482886" y="3553541"/>
                <a:chExt cx="295640" cy="185354"/>
              </a:xfrm>
            </xdr:grpSpPr>
            <xdr:sp macro="" textlink="">
              <xdr:nvSpPr>
                <xdr:cNvPr id="40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2" name="グループ化 849"/>
              <xdr:cNvGrpSpPr>
                <a:grpSpLocks/>
              </xdr:cNvGrpSpPr>
            </xdr:nvGrpSpPr>
            <xdr:grpSpPr bwMode="auto">
              <a:xfrm>
                <a:off x="3257548" y="2893406"/>
                <a:ext cx="324586" cy="189161"/>
                <a:chOff x="2482887" y="3553541"/>
                <a:chExt cx="295638" cy="185353"/>
              </a:xfrm>
            </xdr:grpSpPr>
            <xdr:sp macro="" textlink="">
              <xdr:nvSpPr>
                <xdr:cNvPr id="40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3" name="グループ化 853"/>
              <xdr:cNvGrpSpPr>
                <a:grpSpLocks/>
              </xdr:cNvGrpSpPr>
            </xdr:nvGrpSpPr>
            <xdr:grpSpPr bwMode="auto">
              <a:xfrm>
                <a:off x="3829048" y="2893406"/>
                <a:ext cx="324586" cy="189161"/>
                <a:chOff x="2482887" y="3553541"/>
                <a:chExt cx="295638" cy="185353"/>
              </a:xfrm>
            </xdr:grpSpPr>
            <xdr:sp macro="" textlink="">
              <xdr:nvSpPr>
                <xdr:cNvPr id="40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4" name="グループ化 3893"/>
          <xdr:cNvGrpSpPr/>
        </xdr:nvGrpSpPr>
        <xdr:grpSpPr>
          <a:xfrm>
            <a:off x="2220686" y="3355079"/>
            <a:ext cx="2239499" cy="204825"/>
            <a:chOff x="2305050" y="2893402"/>
            <a:chExt cx="2239499" cy="189166"/>
          </a:xfrm>
        </xdr:grpSpPr>
        <xdr:sp macro="" textlink="">
          <xdr:nvSpPr>
            <xdr:cNvPr id="39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6" name="グループ化 3975"/>
            <xdr:cNvGrpSpPr/>
          </xdr:nvGrpSpPr>
          <xdr:grpSpPr>
            <a:xfrm>
              <a:off x="2305050" y="2893402"/>
              <a:ext cx="2048999" cy="189166"/>
              <a:chOff x="2305050" y="2893402"/>
              <a:chExt cx="2048999" cy="189166"/>
            </a:xfrm>
          </xdr:grpSpPr>
          <xdr:sp macro="" textlink="">
            <xdr:nvSpPr>
              <xdr:cNvPr id="39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2" name="グループ化 845"/>
              <xdr:cNvGrpSpPr>
                <a:grpSpLocks/>
              </xdr:cNvGrpSpPr>
            </xdr:nvGrpSpPr>
            <xdr:grpSpPr bwMode="auto">
              <a:xfrm>
                <a:off x="2686045" y="2893406"/>
                <a:ext cx="324588" cy="189162"/>
                <a:chOff x="2482886" y="3553541"/>
                <a:chExt cx="295640" cy="185354"/>
              </a:xfrm>
            </xdr:grpSpPr>
            <xdr:sp macro="" textlink="">
              <xdr:nvSpPr>
                <xdr:cNvPr id="39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3" name="グループ化 849"/>
              <xdr:cNvGrpSpPr>
                <a:grpSpLocks/>
              </xdr:cNvGrpSpPr>
            </xdr:nvGrpSpPr>
            <xdr:grpSpPr bwMode="auto">
              <a:xfrm>
                <a:off x="3257548" y="2893406"/>
                <a:ext cx="324586" cy="189161"/>
                <a:chOff x="2482887" y="3553541"/>
                <a:chExt cx="295638" cy="185353"/>
              </a:xfrm>
            </xdr:grpSpPr>
            <xdr:sp macro="" textlink="">
              <xdr:nvSpPr>
                <xdr:cNvPr id="39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4" name="グループ化 853"/>
              <xdr:cNvGrpSpPr>
                <a:grpSpLocks/>
              </xdr:cNvGrpSpPr>
            </xdr:nvGrpSpPr>
            <xdr:grpSpPr bwMode="auto">
              <a:xfrm>
                <a:off x="3829048" y="2893406"/>
                <a:ext cx="324586" cy="189161"/>
                <a:chOff x="2482887" y="3553541"/>
                <a:chExt cx="295638" cy="185353"/>
              </a:xfrm>
            </xdr:grpSpPr>
            <xdr:sp macro="" textlink="">
              <xdr:nvSpPr>
                <xdr:cNvPr id="39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5" name="グループ化 3894"/>
          <xdr:cNvGrpSpPr/>
        </xdr:nvGrpSpPr>
        <xdr:grpSpPr>
          <a:xfrm>
            <a:off x="2220686" y="3615429"/>
            <a:ext cx="2239499" cy="204825"/>
            <a:chOff x="2305050" y="2893402"/>
            <a:chExt cx="2239499" cy="189166"/>
          </a:xfrm>
        </xdr:grpSpPr>
        <xdr:sp macro="" textlink="">
          <xdr:nvSpPr>
            <xdr:cNvPr id="39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57" name="グループ化 3956"/>
            <xdr:cNvGrpSpPr/>
          </xdr:nvGrpSpPr>
          <xdr:grpSpPr>
            <a:xfrm>
              <a:off x="2305050" y="2893402"/>
              <a:ext cx="2048999" cy="189166"/>
              <a:chOff x="2305050" y="2893402"/>
              <a:chExt cx="2048999" cy="189166"/>
            </a:xfrm>
          </xdr:grpSpPr>
          <xdr:sp macro="" textlink="">
            <xdr:nvSpPr>
              <xdr:cNvPr id="39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63" name="グループ化 845"/>
              <xdr:cNvGrpSpPr>
                <a:grpSpLocks/>
              </xdr:cNvGrpSpPr>
            </xdr:nvGrpSpPr>
            <xdr:grpSpPr bwMode="auto">
              <a:xfrm>
                <a:off x="2686045" y="2893406"/>
                <a:ext cx="324588" cy="189162"/>
                <a:chOff x="2482886" y="3553541"/>
                <a:chExt cx="295640" cy="185354"/>
              </a:xfrm>
            </xdr:grpSpPr>
            <xdr:sp macro="" textlink="">
              <xdr:nvSpPr>
                <xdr:cNvPr id="39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4" name="グループ化 849"/>
              <xdr:cNvGrpSpPr>
                <a:grpSpLocks/>
              </xdr:cNvGrpSpPr>
            </xdr:nvGrpSpPr>
            <xdr:grpSpPr bwMode="auto">
              <a:xfrm>
                <a:off x="3257548" y="2893406"/>
                <a:ext cx="324586" cy="189161"/>
                <a:chOff x="2482887" y="3553541"/>
                <a:chExt cx="295638" cy="185353"/>
              </a:xfrm>
            </xdr:grpSpPr>
            <xdr:sp macro="" textlink="">
              <xdr:nvSpPr>
                <xdr:cNvPr id="39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5" name="グループ化 853"/>
              <xdr:cNvGrpSpPr>
                <a:grpSpLocks/>
              </xdr:cNvGrpSpPr>
            </xdr:nvGrpSpPr>
            <xdr:grpSpPr bwMode="auto">
              <a:xfrm>
                <a:off x="3829048" y="2893406"/>
                <a:ext cx="324586" cy="189161"/>
                <a:chOff x="2482887" y="3553541"/>
                <a:chExt cx="295638" cy="185353"/>
              </a:xfrm>
            </xdr:grpSpPr>
            <xdr:sp macro="" textlink="">
              <xdr:nvSpPr>
                <xdr:cNvPr id="39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6" name="グループ化 3895"/>
          <xdr:cNvGrpSpPr/>
        </xdr:nvGrpSpPr>
        <xdr:grpSpPr>
          <a:xfrm>
            <a:off x="2220686" y="3875779"/>
            <a:ext cx="2239499" cy="204825"/>
            <a:chOff x="2305050" y="2893402"/>
            <a:chExt cx="2239499" cy="189166"/>
          </a:xfrm>
        </xdr:grpSpPr>
        <xdr:sp macro="" textlink="">
          <xdr:nvSpPr>
            <xdr:cNvPr id="39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38" name="グループ化 3937"/>
            <xdr:cNvGrpSpPr/>
          </xdr:nvGrpSpPr>
          <xdr:grpSpPr>
            <a:xfrm>
              <a:off x="2305050" y="2893402"/>
              <a:ext cx="2048999" cy="189166"/>
              <a:chOff x="2305050" y="2893402"/>
              <a:chExt cx="2048999" cy="189166"/>
            </a:xfrm>
          </xdr:grpSpPr>
          <xdr:sp macro="" textlink="">
            <xdr:nvSpPr>
              <xdr:cNvPr id="39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44" name="グループ化 845"/>
              <xdr:cNvGrpSpPr>
                <a:grpSpLocks/>
              </xdr:cNvGrpSpPr>
            </xdr:nvGrpSpPr>
            <xdr:grpSpPr bwMode="auto">
              <a:xfrm>
                <a:off x="2686045" y="2893406"/>
                <a:ext cx="324588" cy="189162"/>
                <a:chOff x="2482886" y="3553541"/>
                <a:chExt cx="295640" cy="185354"/>
              </a:xfrm>
            </xdr:grpSpPr>
            <xdr:sp macro="" textlink="">
              <xdr:nvSpPr>
                <xdr:cNvPr id="39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5" name="グループ化 849"/>
              <xdr:cNvGrpSpPr>
                <a:grpSpLocks/>
              </xdr:cNvGrpSpPr>
            </xdr:nvGrpSpPr>
            <xdr:grpSpPr bwMode="auto">
              <a:xfrm>
                <a:off x="3257548" y="2893406"/>
                <a:ext cx="324586" cy="189161"/>
                <a:chOff x="2482887" y="3553541"/>
                <a:chExt cx="295638" cy="185353"/>
              </a:xfrm>
            </xdr:grpSpPr>
            <xdr:sp macro="" textlink="">
              <xdr:nvSpPr>
                <xdr:cNvPr id="39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6" name="グループ化 853"/>
              <xdr:cNvGrpSpPr>
                <a:grpSpLocks/>
              </xdr:cNvGrpSpPr>
            </xdr:nvGrpSpPr>
            <xdr:grpSpPr bwMode="auto">
              <a:xfrm>
                <a:off x="3829048" y="2893406"/>
                <a:ext cx="324586" cy="189161"/>
                <a:chOff x="2482887" y="3553541"/>
                <a:chExt cx="295638" cy="185353"/>
              </a:xfrm>
            </xdr:grpSpPr>
            <xdr:sp macro="" textlink="">
              <xdr:nvSpPr>
                <xdr:cNvPr id="39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7" name="グループ化 3896"/>
          <xdr:cNvGrpSpPr/>
        </xdr:nvGrpSpPr>
        <xdr:grpSpPr>
          <a:xfrm>
            <a:off x="2220686" y="4136129"/>
            <a:ext cx="2239499" cy="204825"/>
            <a:chOff x="2305050" y="2893402"/>
            <a:chExt cx="2239499" cy="189166"/>
          </a:xfrm>
        </xdr:grpSpPr>
        <xdr:sp macro="" textlink="">
          <xdr:nvSpPr>
            <xdr:cNvPr id="39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9" name="グループ化 3918"/>
            <xdr:cNvGrpSpPr/>
          </xdr:nvGrpSpPr>
          <xdr:grpSpPr>
            <a:xfrm>
              <a:off x="2305050" y="2893402"/>
              <a:ext cx="2048999" cy="189166"/>
              <a:chOff x="2305050" y="2893402"/>
              <a:chExt cx="2048999" cy="189166"/>
            </a:xfrm>
          </xdr:grpSpPr>
          <xdr:sp macro="" textlink="">
            <xdr:nvSpPr>
              <xdr:cNvPr id="39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25" name="グループ化 845"/>
              <xdr:cNvGrpSpPr>
                <a:grpSpLocks/>
              </xdr:cNvGrpSpPr>
            </xdr:nvGrpSpPr>
            <xdr:grpSpPr bwMode="auto">
              <a:xfrm>
                <a:off x="2686045" y="2893406"/>
                <a:ext cx="324588" cy="189162"/>
                <a:chOff x="2482886" y="3553541"/>
                <a:chExt cx="295640" cy="185354"/>
              </a:xfrm>
            </xdr:grpSpPr>
            <xdr:sp macro="" textlink="">
              <xdr:nvSpPr>
                <xdr:cNvPr id="39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6" name="グループ化 849"/>
              <xdr:cNvGrpSpPr>
                <a:grpSpLocks/>
              </xdr:cNvGrpSpPr>
            </xdr:nvGrpSpPr>
            <xdr:grpSpPr bwMode="auto">
              <a:xfrm>
                <a:off x="3257548" y="2893406"/>
                <a:ext cx="324586" cy="189161"/>
                <a:chOff x="2482887" y="3553541"/>
                <a:chExt cx="295638" cy="185353"/>
              </a:xfrm>
            </xdr:grpSpPr>
            <xdr:sp macro="" textlink="">
              <xdr:nvSpPr>
                <xdr:cNvPr id="39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7" name="グループ化 853"/>
              <xdr:cNvGrpSpPr>
                <a:grpSpLocks/>
              </xdr:cNvGrpSpPr>
            </xdr:nvGrpSpPr>
            <xdr:grpSpPr bwMode="auto">
              <a:xfrm>
                <a:off x="3829048" y="2893406"/>
                <a:ext cx="324586" cy="189161"/>
                <a:chOff x="2482887" y="3553541"/>
                <a:chExt cx="295638" cy="185353"/>
              </a:xfrm>
            </xdr:grpSpPr>
            <xdr:sp macro="" textlink="">
              <xdr:nvSpPr>
                <xdr:cNvPr id="39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8" name="グループ化 3897"/>
          <xdr:cNvGrpSpPr/>
        </xdr:nvGrpSpPr>
        <xdr:grpSpPr>
          <a:xfrm>
            <a:off x="2220686" y="4396479"/>
            <a:ext cx="2239499" cy="204825"/>
            <a:chOff x="2305050" y="2893402"/>
            <a:chExt cx="2239499" cy="189166"/>
          </a:xfrm>
        </xdr:grpSpPr>
        <xdr:sp macro="" textlink="">
          <xdr:nvSpPr>
            <xdr:cNvPr id="3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0" name="グループ化 3899"/>
            <xdr:cNvGrpSpPr/>
          </xdr:nvGrpSpPr>
          <xdr:grpSpPr>
            <a:xfrm>
              <a:off x="2305050" y="2893402"/>
              <a:ext cx="2048999" cy="189166"/>
              <a:chOff x="2305050" y="2893402"/>
              <a:chExt cx="2048999" cy="189166"/>
            </a:xfrm>
          </xdr:grpSpPr>
          <xdr:sp macro="" textlink="">
            <xdr:nvSpPr>
              <xdr:cNvPr id="3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6" name="グループ化 845"/>
              <xdr:cNvGrpSpPr>
                <a:grpSpLocks/>
              </xdr:cNvGrpSpPr>
            </xdr:nvGrpSpPr>
            <xdr:grpSpPr bwMode="auto">
              <a:xfrm>
                <a:off x="2686045" y="2893406"/>
                <a:ext cx="324588" cy="189162"/>
                <a:chOff x="2482886" y="3553541"/>
                <a:chExt cx="295640" cy="185354"/>
              </a:xfrm>
            </xdr:grpSpPr>
            <xdr:sp macro="" textlink="">
              <xdr:nvSpPr>
                <xdr:cNvPr id="3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7" name="グループ化 849"/>
              <xdr:cNvGrpSpPr>
                <a:grpSpLocks/>
              </xdr:cNvGrpSpPr>
            </xdr:nvGrpSpPr>
            <xdr:grpSpPr bwMode="auto">
              <a:xfrm>
                <a:off x="3257548" y="2893406"/>
                <a:ext cx="324586" cy="189161"/>
                <a:chOff x="2482887" y="3553541"/>
                <a:chExt cx="295638" cy="185353"/>
              </a:xfrm>
            </xdr:grpSpPr>
            <xdr:sp macro="" textlink="">
              <xdr:nvSpPr>
                <xdr:cNvPr id="39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8" name="グループ化 853"/>
              <xdr:cNvGrpSpPr>
                <a:grpSpLocks/>
              </xdr:cNvGrpSpPr>
            </xdr:nvGrpSpPr>
            <xdr:grpSpPr bwMode="auto">
              <a:xfrm>
                <a:off x="3829048" y="2893406"/>
                <a:ext cx="324586" cy="189161"/>
                <a:chOff x="2482887" y="3553541"/>
                <a:chExt cx="295638" cy="185353"/>
              </a:xfrm>
            </xdr:grpSpPr>
            <xdr:sp macro="" textlink="">
              <xdr:nvSpPr>
                <xdr:cNvPr id="39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17236</xdr:colOff>
      <xdr:row>195</xdr:row>
      <xdr:rowOff>27663</xdr:rowOff>
    </xdr:from>
    <xdr:to>
      <xdr:col>66</xdr:col>
      <xdr:colOff>65985</xdr:colOff>
      <xdr:row>202</xdr:row>
      <xdr:rowOff>54704</xdr:rowOff>
    </xdr:to>
    <xdr:grpSp>
      <xdr:nvGrpSpPr>
        <xdr:cNvPr id="4013" name="グループ化 4012"/>
        <xdr:cNvGrpSpPr/>
      </xdr:nvGrpSpPr>
      <xdr:grpSpPr>
        <a:xfrm>
          <a:off x="4706467" y="27965221"/>
          <a:ext cx="2239499" cy="950233"/>
          <a:chOff x="4754336" y="5158463"/>
          <a:chExt cx="2239499" cy="966841"/>
        </a:xfrm>
      </xdr:grpSpPr>
      <xdr:grpSp>
        <xdr:nvGrpSpPr>
          <xdr:cNvPr id="4014" name="グループ化 4013"/>
          <xdr:cNvGrpSpPr/>
        </xdr:nvGrpSpPr>
        <xdr:grpSpPr>
          <a:xfrm>
            <a:off x="4754336" y="5158463"/>
            <a:ext cx="2239499" cy="199146"/>
            <a:chOff x="4754336" y="5158463"/>
            <a:chExt cx="2239499" cy="199146"/>
          </a:xfrm>
        </xdr:grpSpPr>
        <xdr:sp macro="" textlink="">
          <xdr:nvSpPr>
            <xdr:cNvPr id="4075"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6"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7"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8"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0" name="グループ化 845"/>
            <xdr:cNvGrpSpPr>
              <a:grpSpLocks/>
            </xdr:cNvGrpSpPr>
          </xdr:nvGrpSpPr>
          <xdr:grpSpPr bwMode="auto">
            <a:xfrm>
              <a:off x="5135331" y="5158465"/>
              <a:ext cx="324588" cy="199129"/>
              <a:chOff x="2482886" y="3553541"/>
              <a:chExt cx="295640" cy="180204"/>
            </a:xfrm>
          </xdr:grpSpPr>
          <xdr:sp macro="" textlink="">
            <xdr:nvSpPr>
              <xdr:cNvPr id="4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1" name="グループ化 849"/>
            <xdr:cNvGrpSpPr>
              <a:grpSpLocks/>
            </xdr:cNvGrpSpPr>
          </xdr:nvGrpSpPr>
          <xdr:grpSpPr bwMode="auto">
            <a:xfrm>
              <a:off x="5706834" y="5158463"/>
              <a:ext cx="324586" cy="199129"/>
              <a:chOff x="2482887" y="3553541"/>
              <a:chExt cx="295638" cy="180204"/>
            </a:xfrm>
          </xdr:grpSpPr>
          <xdr:sp macro="" textlink="">
            <xdr:nvSpPr>
              <xdr:cNvPr id="4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2" name="グループ化 853"/>
            <xdr:cNvGrpSpPr>
              <a:grpSpLocks/>
            </xdr:cNvGrpSpPr>
          </xdr:nvGrpSpPr>
          <xdr:grpSpPr bwMode="auto">
            <a:xfrm>
              <a:off x="6278334" y="5158463"/>
              <a:ext cx="324586" cy="199129"/>
              <a:chOff x="2482887" y="3553541"/>
              <a:chExt cx="295638" cy="180204"/>
            </a:xfrm>
          </xdr:grpSpPr>
          <xdr:sp macro="" textlink="">
            <xdr:nvSpPr>
              <xdr:cNvPr id="40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015" name="グループ化 4014"/>
          <xdr:cNvGrpSpPr/>
        </xdr:nvGrpSpPr>
        <xdr:grpSpPr>
          <a:xfrm>
            <a:off x="4754336" y="5414585"/>
            <a:ext cx="2239499" cy="204825"/>
            <a:chOff x="2305050" y="2893402"/>
            <a:chExt cx="2239499" cy="189166"/>
          </a:xfrm>
        </xdr:grpSpPr>
        <xdr:sp macro="" textlink="">
          <xdr:nvSpPr>
            <xdr:cNvPr id="40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7" name="グループ化 4056"/>
            <xdr:cNvGrpSpPr/>
          </xdr:nvGrpSpPr>
          <xdr:grpSpPr>
            <a:xfrm>
              <a:off x="2305050" y="2893402"/>
              <a:ext cx="2048999" cy="189166"/>
              <a:chOff x="2305050" y="2893402"/>
              <a:chExt cx="2048999" cy="189166"/>
            </a:xfrm>
          </xdr:grpSpPr>
          <xdr:sp macro="" textlink="">
            <xdr:nvSpPr>
              <xdr:cNvPr id="40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3" name="グループ化 845"/>
              <xdr:cNvGrpSpPr>
                <a:grpSpLocks/>
              </xdr:cNvGrpSpPr>
            </xdr:nvGrpSpPr>
            <xdr:grpSpPr bwMode="auto">
              <a:xfrm>
                <a:off x="2686045" y="2893406"/>
                <a:ext cx="324588" cy="189162"/>
                <a:chOff x="2482886" y="3553541"/>
                <a:chExt cx="295640" cy="185354"/>
              </a:xfrm>
            </xdr:grpSpPr>
            <xdr:sp macro="" textlink="">
              <xdr:nvSpPr>
                <xdr:cNvPr id="40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4" name="グループ化 849"/>
              <xdr:cNvGrpSpPr>
                <a:grpSpLocks/>
              </xdr:cNvGrpSpPr>
            </xdr:nvGrpSpPr>
            <xdr:grpSpPr bwMode="auto">
              <a:xfrm>
                <a:off x="3257548" y="2893406"/>
                <a:ext cx="324586" cy="189161"/>
                <a:chOff x="2482887" y="3553541"/>
                <a:chExt cx="295638" cy="185353"/>
              </a:xfrm>
            </xdr:grpSpPr>
            <xdr:sp macro="" textlink="">
              <xdr:nvSpPr>
                <xdr:cNvPr id="40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5" name="グループ化 853"/>
              <xdr:cNvGrpSpPr>
                <a:grpSpLocks/>
              </xdr:cNvGrpSpPr>
            </xdr:nvGrpSpPr>
            <xdr:grpSpPr bwMode="auto">
              <a:xfrm>
                <a:off x="3829048" y="2893406"/>
                <a:ext cx="324586" cy="189161"/>
                <a:chOff x="2482887" y="3553541"/>
                <a:chExt cx="295638" cy="185353"/>
              </a:xfrm>
            </xdr:grpSpPr>
            <xdr:sp macro="" textlink="">
              <xdr:nvSpPr>
                <xdr:cNvPr id="40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6" name="グループ化 4015"/>
          <xdr:cNvGrpSpPr/>
        </xdr:nvGrpSpPr>
        <xdr:grpSpPr>
          <a:xfrm>
            <a:off x="4754336" y="5664357"/>
            <a:ext cx="2239499" cy="204825"/>
            <a:chOff x="2305050" y="2893402"/>
            <a:chExt cx="2239499" cy="189166"/>
          </a:xfrm>
        </xdr:grpSpPr>
        <xdr:sp macro="" textlink="">
          <xdr:nvSpPr>
            <xdr:cNvPr id="40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8" name="グループ化 4037"/>
            <xdr:cNvGrpSpPr/>
          </xdr:nvGrpSpPr>
          <xdr:grpSpPr>
            <a:xfrm>
              <a:off x="2305050" y="2893402"/>
              <a:ext cx="2048999" cy="189166"/>
              <a:chOff x="2305050" y="2893402"/>
              <a:chExt cx="2048999" cy="189166"/>
            </a:xfrm>
          </xdr:grpSpPr>
          <xdr:sp macro="" textlink="">
            <xdr:nvSpPr>
              <xdr:cNvPr id="40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44" name="グループ化 845"/>
              <xdr:cNvGrpSpPr>
                <a:grpSpLocks/>
              </xdr:cNvGrpSpPr>
            </xdr:nvGrpSpPr>
            <xdr:grpSpPr bwMode="auto">
              <a:xfrm>
                <a:off x="2686045" y="2893406"/>
                <a:ext cx="324588" cy="189162"/>
                <a:chOff x="2482886" y="3553541"/>
                <a:chExt cx="295640" cy="185354"/>
              </a:xfrm>
            </xdr:grpSpPr>
            <xdr:sp macro="" textlink="">
              <xdr:nvSpPr>
                <xdr:cNvPr id="40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5" name="グループ化 849"/>
              <xdr:cNvGrpSpPr>
                <a:grpSpLocks/>
              </xdr:cNvGrpSpPr>
            </xdr:nvGrpSpPr>
            <xdr:grpSpPr bwMode="auto">
              <a:xfrm>
                <a:off x="3257548" y="2893406"/>
                <a:ext cx="324586" cy="189161"/>
                <a:chOff x="2482887" y="3553541"/>
                <a:chExt cx="295638" cy="185353"/>
              </a:xfrm>
            </xdr:grpSpPr>
            <xdr:sp macro="" textlink="">
              <xdr:nvSpPr>
                <xdr:cNvPr id="40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6" name="グループ化 853"/>
              <xdr:cNvGrpSpPr>
                <a:grpSpLocks/>
              </xdr:cNvGrpSpPr>
            </xdr:nvGrpSpPr>
            <xdr:grpSpPr bwMode="auto">
              <a:xfrm>
                <a:off x="3829048" y="2893406"/>
                <a:ext cx="324586" cy="189161"/>
                <a:chOff x="2482887" y="3553541"/>
                <a:chExt cx="295638" cy="185353"/>
              </a:xfrm>
            </xdr:grpSpPr>
            <xdr:sp macro="" textlink="">
              <xdr:nvSpPr>
                <xdr:cNvPr id="40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7" name="グループ化 4016"/>
          <xdr:cNvGrpSpPr/>
        </xdr:nvGrpSpPr>
        <xdr:grpSpPr>
          <a:xfrm>
            <a:off x="4754336" y="5920479"/>
            <a:ext cx="2239499" cy="204825"/>
            <a:chOff x="2305050" y="2893402"/>
            <a:chExt cx="2239499" cy="189166"/>
          </a:xfrm>
        </xdr:grpSpPr>
        <xdr:sp macro="" textlink="">
          <xdr:nvSpPr>
            <xdr:cNvPr id="40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9" name="グループ化 4018"/>
            <xdr:cNvGrpSpPr/>
          </xdr:nvGrpSpPr>
          <xdr:grpSpPr>
            <a:xfrm>
              <a:off x="2305050" y="2893402"/>
              <a:ext cx="2048999" cy="189166"/>
              <a:chOff x="2305050" y="2893402"/>
              <a:chExt cx="2048999" cy="189166"/>
            </a:xfrm>
          </xdr:grpSpPr>
          <xdr:sp macro="" textlink="">
            <xdr:nvSpPr>
              <xdr:cNvPr id="40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25" name="グループ化 845"/>
              <xdr:cNvGrpSpPr>
                <a:grpSpLocks/>
              </xdr:cNvGrpSpPr>
            </xdr:nvGrpSpPr>
            <xdr:grpSpPr bwMode="auto">
              <a:xfrm>
                <a:off x="2686045" y="2893406"/>
                <a:ext cx="324588" cy="189162"/>
                <a:chOff x="2482886" y="3553541"/>
                <a:chExt cx="295640" cy="185354"/>
              </a:xfrm>
            </xdr:grpSpPr>
            <xdr:sp macro="" textlink="">
              <xdr:nvSpPr>
                <xdr:cNvPr id="40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6" name="グループ化 849"/>
              <xdr:cNvGrpSpPr>
                <a:grpSpLocks/>
              </xdr:cNvGrpSpPr>
            </xdr:nvGrpSpPr>
            <xdr:grpSpPr bwMode="auto">
              <a:xfrm>
                <a:off x="3257548" y="2893406"/>
                <a:ext cx="324586" cy="189161"/>
                <a:chOff x="2482887" y="3553541"/>
                <a:chExt cx="295638" cy="185353"/>
              </a:xfrm>
            </xdr:grpSpPr>
            <xdr:sp macro="" textlink="">
              <xdr:nvSpPr>
                <xdr:cNvPr id="40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7" name="グループ化 853"/>
              <xdr:cNvGrpSpPr>
                <a:grpSpLocks/>
              </xdr:cNvGrpSpPr>
            </xdr:nvGrpSpPr>
            <xdr:grpSpPr bwMode="auto">
              <a:xfrm>
                <a:off x="3829048" y="2893406"/>
                <a:ext cx="324586" cy="189161"/>
                <a:chOff x="2482887" y="3553541"/>
                <a:chExt cx="295638" cy="185353"/>
              </a:xfrm>
            </xdr:grpSpPr>
            <xdr:sp macro="" textlink="">
              <xdr:nvSpPr>
                <xdr:cNvPr id="40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179</xdr:row>
      <xdr:rowOff>34029</xdr:rowOff>
    </xdr:from>
    <xdr:to>
      <xdr:col>40</xdr:col>
      <xdr:colOff>72335</xdr:colOff>
      <xdr:row>190</xdr:row>
      <xdr:rowOff>105504</xdr:rowOff>
    </xdr:to>
    <xdr:grpSp>
      <xdr:nvGrpSpPr>
        <xdr:cNvPr id="4089" name="グループ化 4088"/>
        <xdr:cNvGrpSpPr/>
      </xdr:nvGrpSpPr>
      <xdr:grpSpPr>
        <a:xfrm>
          <a:off x="2192355" y="25934702"/>
          <a:ext cx="2239499" cy="1485571"/>
          <a:chOff x="2220686" y="3094729"/>
          <a:chExt cx="2239499" cy="1506575"/>
        </a:xfrm>
      </xdr:grpSpPr>
      <xdr:grpSp>
        <xdr:nvGrpSpPr>
          <xdr:cNvPr id="4090" name="グループ化 4089"/>
          <xdr:cNvGrpSpPr/>
        </xdr:nvGrpSpPr>
        <xdr:grpSpPr>
          <a:xfrm>
            <a:off x="2220686" y="3094729"/>
            <a:ext cx="2239499" cy="204825"/>
            <a:chOff x="2305050" y="2893402"/>
            <a:chExt cx="2239499" cy="189166"/>
          </a:xfrm>
        </xdr:grpSpPr>
        <xdr:sp macro="" textlink="">
          <xdr:nvSpPr>
            <xdr:cNvPr id="41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2" name="グループ化 4191"/>
            <xdr:cNvGrpSpPr/>
          </xdr:nvGrpSpPr>
          <xdr:grpSpPr>
            <a:xfrm>
              <a:off x="2305050" y="2893402"/>
              <a:ext cx="2048999" cy="189166"/>
              <a:chOff x="2305050" y="2893402"/>
              <a:chExt cx="2048999" cy="189166"/>
            </a:xfrm>
          </xdr:grpSpPr>
          <xdr:sp macro="" textlink="">
            <xdr:nvSpPr>
              <xdr:cNvPr id="41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8" name="グループ化 845"/>
              <xdr:cNvGrpSpPr>
                <a:grpSpLocks/>
              </xdr:cNvGrpSpPr>
            </xdr:nvGrpSpPr>
            <xdr:grpSpPr bwMode="auto">
              <a:xfrm>
                <a:off x="2686045" y="2893406"/>
                <a:ext cx="324588" cy="189162"/>
                <a:chOff x="2482886" y="3553541"/>
                <a:chExt cx="295640" cy="185354"/>
              </a:xfrm>
            </xdr:grpSpPr>
            <xdr:sp macro="" textlink="">
              <xdr:nvSpPr>
                <xdr:cNvPr id="42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9" name="グループ化 849"/>
              <xdr:cNvGrpSpPr>
                <a:grpSpLocks/>
              </xdr:cNvGrpSpPr>
            </xdr:nvGrpSpPr>
            <xdr:grpSpPr bwMode="auto">
              <a:xfrm>
                <a:off x="3257548" y="2893406"/>
                <a:ext cx="324586" cy="189161"/>
                <a:chOff x="2482887" y="3553541"/>
                <a:chExt cx="295638" cy="185353"/>
              </a:xfrm>
            </xdr:grpSpPr>
            <xdr:sp macro="" textlink="">
              <xdr:nvSpPr>
                <xdr:cNvPr id="4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0" name="グループ化 853"/>
              <xdr:cNvGrpSpPr>
                <a:grpSpLocks/>
              </xdr:cNvGrpSpPr>
            </xdr:nvGrpSpPr>
            <xdr:grpSpPr bwMode="auto">
              <a:xfrm>
                <a:off x="3829048" y="2893406"/>
                <a:ext cx="324586" cy="189161"/>
                <a:chOff x="2482887" y="3553541"/>
                <a:chExt cx="295638" cy="185353"/>
              </a:xfrm>
            </xdr:grpSpPr>
            <xdr:sp macro="" textlink="">
              <xdr:nvSpPr>
                <xdr:cNvPr id="42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1" name="グループ化 4090"/>
          <xdr:cNvGrpSpPr/>
        </xdr:nvGrpSpPr>
        <xdr:grpSpPr>
          <a:xfrm>
            <a:off x="2220686" y="3355079"/>
            <a:ext cx="2239499" cy="204825"/>
            <a:chOff x="2305050" y="2893402"/>
            <a:chExt cx="2239499" cy="189166"/>
          </a:xfrm>
        </xdr:grpSpPr>
        <xdr:sp macro="" textlink="">
          <xdr:nvSpPr>
            <xdr:cNvPr id="41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3" name="グループ化 4172"/>
            <xdr:cNvGrpSpPr/>
          </xdr:nvGrpSpPr>
          <xdr:grpSpPr>
            <a:xfrm>
              <a:off x="2305050" y="2893402"/>
              <a:ext cx="2048999" cy="189166"/>
              <a:chOff x="2305050" y="2893402"/>
              <a:chExt cx="2048999" cy="189166"/>
            </a:xfrm>
          </xdr:grpSpPr>
          <xdr:sp macro="" textlink="">
            <xdr:nvSpPr>
              <xdr:cNvPr id="41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9" name="グループ化 845"/>
              <xdr:cNvGrpSpPr>
                <a:grpSpLocks/>
              </xdr:cNvGrpSpPr>
            </xdr:nvGrpSpPr>
            <xdr:grpSpPr bwMode="auto">
              <a:xfrm>
                <a:off x="2686045" y="2893406"/>
                <a:ext cx="324588" cy="189162"/>
                <a:chOff x="2482886" y="3553541"/>
                <a:chExt cx="295640" cy="185354"/>
              </a:xfrm>
            </xdr:grpSpPr>
            <xdr:sp macro="" textlink="">
              <xdr:nvSpPr>
                <xdr:cNvPr id="41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0" name="グループ化 849"/>
              <xdr:cNvGrpSpPr>
                <a:grpSpLocks/>
              </xdr:cNvGrpSpPr>
            </xdr:nvGrpSpPr>
            <xdr:grpSpPr bwMode="auto">
              <a:xfrm>
                <a:off x="3257548" y="2893406"/>
                <a:ext cx="324586" cy="189161"/>
                <a:chOff x="2482887" y="3553541"/>
                <a:chExt cx="295638" cy="185353"/>
              </a:xfrm>
            </xdr:grpSpPr>
            <xdr:sp macro="" textlink="">
              <xdr:nvSpPr>
                <xdr:cNvPr id="4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1" name="グループ化 853"/>
              <xdr:cNvGrpSpPr>
                <a:grpSpLocks/>
              </xdr:cNvGrpSpPr>
            </xdr:nvGrpSpPr>
            <xdr:grpSpPr bwMode="auto">
              <a:xfrm>
                <a:off x="3829048" y="2893406"/>
                <a:ext cx="324586" cy="189161"/>
                <a:chOff x="2482887" y="3553541"/>
                <a:chExt cx="295638" cy="185353"/>
              </a:xfrm>
            </xdr:grpSpPr>
            <xdr:sp macro="" textlink="">
              <xdr:nvSpPr>
                <xdr:cNvPr id="41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2" name="グループ化 4091"/>
          <xdr:cNvGrpSpPr/>
        </xdr:nvGrpSpPr>
        <xdr:grpSpPr>
          <a:xfrm>
            <a:off x="2220686" y="3615429"/>
            <a:ext cx="2239499" cy="204825"/>
            <a:chOff x="2305050" y="2893402"/>
            <a:chExt cx="2239499" cy="189166"/>
          </a:xfrm>
        </xdr:grpSpPr>
        <xdr:sp macro="" textlink="">
          <xdr:nvSpPr>
            <xdr:cNvPr id="41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4" name="グループ化 4153"/>
            <xdr:cNvGrpSpPr/>
          </xdr:nvGrpSpPr>
          <xdr:grpSpPr>
            <a:xfrm>
              <a:off x="2305050" y="2893402"/>
              <a:ext cx="2048999" cy="189166"/>
              <a:chOff x="2305050" y="2893402"/>
              <a:chExt cx="2048999" cy="189166"/>
            </a:xfrm>
          </xdr:grpSpPr>
          <xdr:sp macro="" textlink="">
            <xdr:nvSpPr>
              <xdr:cNvPr id="41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0" name="グループ化 845"/>
              <xdr:cNvGrpSpPr>
                <a:grpSpLocks/>
              </xdr:cNvGrpSpPr>
            </xdr:nvGrpSpPr>
            <xdr:grpSpPr bwMode="auto">
              <a:xfrm>
                <a:off x="2686045" y="2893406"/>
                <a:ext cx="324588" cy="189162"/>
                <a:chOff x="2482886" y="3553541"/>
                <a:chExt cx="295640" cy="185354"/>
              </a:xfrm>
            </xdr:grpSpPr>
            <xdr:sp macro="" textlink="">
              <xdr:nvSpPr>
                <xdr:cNvPr id="41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1" name="グループ化 849"/>
              <xdr:cNvGrpSpPr>
                <a:grpSpLocks/>
              </xdr:cNvGrpSpPr>
            </xdr:nvGrpSpPr>
            <xdr:grpSpPr bwMode="auto">
              <a:xfrm>
                <a:off x="3257548" y="2893406"/>
                <a:ext cx="324586" cy="189161"/>
                <a:chOff x="2482887" y="3553541"/>
                <a:chExt cx="295638" cy="185353"/>
              </a:xfrm>
            </xdr:grpSpPr>
            <xdr:sp macro="" textlink="">
              <xdr:nvSpPr>
                <xdr:cNvPr id="4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2" name="グループ化 853"/>
              <xdr:cNvGrpSpPr>
                <a:grpSpLocks/>
              </xdr:cNvGrpSpPr>
            </xdr:nvGrpSpPr>
            <xdr:grpSpPr bwMode="auto">
              <a:xfrm>
                <a:off x="3829048" y="2893406"/>
                <a:ext cx="324586" cy="189161"/>
                <a:chOff x="2482887" y="3553541"/>
                <a:chExt cx="295638" cy="185353"/>
              </a:xfrm>
            </xdr:grpSpPr>
            <xdr:sp macro="" textlink="">
              <xdr:nvSpPr>
                <xdr:cNvPr id="41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3" name="グループ化 4092"/>
          <xdr:cNvGrpSpPr/>
        </xdr:nvGrpSpPr>
        <xdr:grpSpPr>
          <a:xfrm>
            <a:off x="2220686" y="3875779"/>
            <a:ext cx="2239499" cy="204825"/>
            <a:chOff x="2305050" y="2893402"/>
            <a:chExt cx="2239499" cy="189166"/>
          </a:xfrm>
        </xdr:grpSpPr>
        <xdr:sp macro="" textlink="">
          <xdr:nvSpPr>
            <xdr:cNvPr id="41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5" name="グループ化 4134"/>
            <xdr:cNvGrpSpPr/>
          </xdr:nvGrpSpPr>
          <xdr:grpSpPr>
            <a:xfrm>
              <a:off x="2305050" y="2893402"/>
              <a:ext cx="2048999" cy="189166"/>
              <a:chOff x="2305050" y="2893402"/>
              <a:chExt cx="2048999" cy="189166"/>
            </a:xfrm>
          </xdr:grpSpPr>
          <xdr:sp macro="" textlink="">
            <xdr:nvSpPr>
              <xdr:cNvPr id="41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1" name="グループ化 845"/>
              <xdr:cNvGrpSpPr>
                <a:grpSpLocks/>
              </xdr:cNvGrpSpPr>
            </xdr:nvGrpSpPr>
            <xdr:grpSpPr bwMode="auto">
              <a:xfrm>
                <a:off x="2686045" y="2893406"/>
                <a:ext cx="324588" cy="189162"/>
                <a:chOff x="2482886" y="3553541"/>
                <a:chExt cx="295640" cy="185354"/>
              </a:xfrm>
            </xdr:grpSpPr>
            <xdr:sp macro="" textlink="">
              <xdr:nvSpPr>
                <xdr:cNvPr id="41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2" name="グループ化 849"/>
              <xdr:cNvGrpSpPr>
                <a:grpSpLocks/>
              </xdr:cNvGrpSpPr>
            </xdr:nvGrpSpPr>
            <xdr:grpSpPr bwMode="auto">
              <a:xfrm>
                <a:off x="3257548" y="2893406"/>
                <a:ext cx="324586" cy="189161"/>
                <a:chOff x="2482887" y="3553541"/>
                <a:chExt cx="295638" cy="185353"/>
              </a:xfrm>
            </xdr:grpSpPr>
            <xdr:sp macro="" textlink="">
              <xdr:nvSpPr>
                <xdr:cNvPr id="4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3" name="グループ化 853"/>
              <xdr:cNvGrpSpPr>
                <a:grpSpLocks/>
              </xdr:cNvGrpSpPr>
            </xdr:nvGrpSpPr>
            <xdr:grpSpPr bwMode="auto">
              <a:xfrm>
                <a:off x="3829048" y="2893406"/>
                <a:ext cx="324586" cy="189161"/>
                <a:chOff x="2482887" y="3553541"/>
                <a:chExt cx="295638" cy="185353"/>
              </a:xfrm>
            </xdr:grpSpPr>
            <xdr:sp macro="" textlink="">
              <xdr:nvSpPr>
                <xdr:cNvPr id="41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4" name="グループ化 4093"/>
          <xdr:cNvGrpSpPr/>
        </xdr:nvGrpSpPr>
        <xdr:grpSpPr>
          <a:xfrm>
            <a:off x="2220686" y="4136129"/>
            <a:ext cx="2239499" cy="204825"/>
            <a:chOff x="2305050" y="2893402"/>
            <a:chExt cx="2239499" cy="189166"/>
          </a:xfrm>
        </xdr:grpSpPr>
        <xdr:sp macro="" textlink="">
          <xdr:nvSpPr>
            <xdr:cNvPr id="41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6" name="グループ化 4115"/>
            <xdr:cNvGrpSpPr/>
          </xdr:nvGrpSpPr>
          <xdr:grpSpPr>
            <a:xfrm>
              <a:off x="2305050" y="2893402"/>
              <a:ext cx="2048999" cy="189166"/>
              <a:chOff x="2305050" y="2893402"/>
              <a:chExt cx="2048999" cy="189166"/>
            </a:xfrm>
          </xdr:grpSpPr>
          <xdr:sp macro="" textlink="">
            <xdr:nvSpPr>
              <xdr:cNvPr id="41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2" name="グループ化 845"/>
              <xdr:cNvGrpSpPr>
                <a:grpSpLocks/>
              </xdr:cNvGrpSpPr>
            </xdr:nvGrpSpPr>
            <xdr:grpSpPr bwMode="auto">
              <a:xfrm>
                <a:off x="2686045" y="2893406"/>
                <a:ext cx="324588" cy="189162"/>
                <a:chOff x="2482886" y="3553541"/>
                <a:chExt cx="295640" cy="185354"/>
              </a:xfrm>
            </xdr:grpSpPr>
            <xdr:sp macro="" textlink="">
              <xdr:nvSpPr>
                <xdr:cNvPr id="41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3" name="グループ化 849"/>
              <xdr:cNvGrpSpPr>
                <a:grpSpLocks/>
              </xdr:cNvGrpSpPr>
            </xdr:nvGrpSpPr>
            <xdr:grpSpPr bwMode="auto">
              <a:xfrm>
                <a:off x="3257548" y="2893406"/>
                <a:ext cx="324586" cy="189161"/>
                <a:chOff x="2482887" y="3553541"/>
                <a:chExt cx="295638" cy="185353"/>
              </a:xfrm>
            </xdr:grpSpPr>
            <xdr:sp macro="" textlink="">
              <xdr:nvSpPr>
                <xdr:cNvPr id="41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4" name="グループ化 853"/>
              <xdr:cNvGrpSpPr>
                <a:grpSpLocks/>
              </xdr:cNvGrpSpPr>
            </xdr:nvGrpSpPr>
            <xdr:grpSpPr bwMode="auto">
              <a:xfrm>
                <a:off x="3829048" y="2893406"/>
                <a:ext cx="324586" cy="189161"/>
                <a:chOff x="2482887" y="3553541"/>
                <a:chExt cx="295638" cy="185353"/>
              </a:xfrm>
            </xdr:grpSpPr>
            <xdr:sp macro="" textlink="">
              <xdr:nvSpPr>
                <xdr:cNvPr id="41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5" name="グループ化 4094"/>
          <xdr:cNvGrpSpPr/>
        </xdr:nvGrpSpPr>
        <xdr:grpSpPr>
          <a:xfrm>
            <a:off x="2220686" y="4396479"/>
            <a:ext cx="2239499" cy="204825"/>
            <a:chOff x="2305050" y="2893402"/>
            <a:chExt cx="2239499" cy="189166"/>
          </a:xfrm>
        </xdr:grpSpPr>
        <xdr:sp macro="" textlink="">
          <xdr:nvSpPr>
            <xdr:cNvPr id="40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7" name="グループ化 4096"/>
            <xdr:cNvGrpSpPr/>
          </xdr:nvGrpSpPr>
          <xdr:grpSpPr>
            <a:xfrm>
              <a:off x="2305050" y="2893402"/>
              <a:ext cx="2048999" cy="189166"/>
              <a:chOff x="2305050" y="2893402"/>
              <a:chExt cx="2048999" cy="189166"/>
            </a:xfrm>
          </xdr:grpSpPr>
          <xdr:sp macro="" textlink="">
            <xdr:nvSpPr>
              <xdr:cNvPr id="40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3" name="グループ化 845"/>
              <xdr:cNvGrpSpPr>
                <a:grpSpLocks/>
              </xdr:cNvGrpSpPr>
            </xdr:nvGrpSpPr>
            <xdr:grpSpPr bwMode="auto">
              <a:xfrm>
                <a:off x="2686045" y="2893406"/>
                <a:ext cx="324588" cy="189162"/>
                <a:chOff x="2482886" y="3553541"/>
                <a:chExt cx="295640" cy="185354"/>
              </a:xfrm>
            </xdr:grpSpPr>
            <xdr:sp macro="" textlink="">
              <xdr:nvSpPr>
                <xdr:cNvPr id="41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4" name="グループ化 849"/>
              <xdr:cNvGrpSpPr>
                <a:grpSpLocks/>
              </xdr:cNvGrpSpPr>
            </xdr:nvGrpSpPr>
            <xdr:grpSpPr bwMode="auto">
              <a:xfrm>
                <a:off x="3257548" y="2893406"/>
                <a:ext cx="324586" cy="189161"/>
                <a:chOff x="2482887" y="3553541"/>
                <a:chExt cx="295638" cy="185353"/>
              </a:xfrm>
            </xdr:grpSpPr>
            <xdr:sp macro="" textlink="">
              <xdr:nvSpPr>
                <xdr:cNvPr id="41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5" name="グループ化 853"/>
              <xdr:cNvGrpSpPr>
                <a:grpSpLocks/>
              </xdr:cNvGrpSpPr>
            </xdr:nvGrpSpPr>
            <xdr:grpSpPr bwMode="auto">
              <a:xfrm>
                <a:off x="3829048" y="2893406"/>
                <a:ext cx="324586" cy="189161"/>
                <a:chOff x="2482887" y="3553541"/>
                <a:chExt cx="295638" cy="185353"/>
              </a:xfrm>
            </xdr:grpSpPr>
            <xdr:sp macro="" textlink="">
              <xdr:nvSpPr>
                <xdr:cNvPr id="41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195</xdr:row>
      <xdr:rowOff>27663</xdr:rowOff>
    </xdr:from>
    <xdr:to>
      <xdr:col>40</xdr:col>
      <xdr:colOff>72335</xdr:colOff>
      <xdr:row>202</xdr:row>
      <xdr:rowOff>54704</xdr:rowOff>
    </xdr:to>
    <xdr:grpSp>
      <xdr:nvGrpSpPr>
        <xdr:cNvPr id="4210" name="グループ化 4209"/>
        <xdr:cNvGrpSpPr/>
      </xdr:nvGrpSpPr>
      <xdr:grpSpPr>
        <a:xfrm>
          <a:off x="2192355" y="27965221"/>
          <a:ext cx="2239499" cy="950233"/>
          <a:chOff x="4754336" y="5158463"/>
          <a:chExt cx="2239499" cy="966841"/>
        </a:xfrm>
      </xdr:grpSpPr>
      <xdr:grpSp>
        <xdr:nvGrpSpPr>
          <xdr:cNvPr id="4211" name="グループ化 4210"/>
          <xdr:cNvGrpSpPr/>
        </xdr:nvGrpSpPr>
        <xdr:grpSpPr>
          <a:xfrm>
            <a:off x="4754336" y="5158463"/>
            <a:ext cx="2239499" cy="199146"/>
            <a:chOff x="4754336" y="5158463"/>
            <a:chExt cx="2239499" cy="199146"/>
          </a:xfrm>
        </xdr:grpSpPr>
        <xdr:sp macro="" textlink="">
          <xdr:nvSpPr>
            <xdr:cNvPr id="427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4"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7" name="グループ化 845"/>
            <xdr:cNvGrpSpPr>
              <a:grpSpLocks/>
            </xdr:cNvGrpSpPr>
          </xdr:nvGrpSpPr>
          <xdr:grpSpPr bwMode="auto">
            <a:xfrm>
              <a:off x="5135331" y="5158465"/>
              <a:ext cx="324588" cy="199129"/>
              <a:chOff x="2482886" y="3553541"/>
              <a:chExt cx="295640" cy="180204"/>
            </a:xfrm>
          </xdr:grpSpPr>
          <xdr:sp macro="" textlink="">
            <xdr:nvSpPr>
              <xdr:cNvPr id="4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8" name="グループ化 849"/>
            <xdr:cNvGrpSpPr>
              <a:grpSpLocks/>
            </xdr:cNvGrpSpPr>
          </xdr:nvGrpSpPr>
          <xdr:grpSpPr bwMode="auto">
            <a:xfrm>
              <a:off x="5706834" y="5158463"/>
              <a:ext cx="324586" cy="199129"/>
              <a:chOff x="2482887" y="3553541"/>
              <a:chExt cx="295638" cy="180204"/>
            </a:xfrm>
          </xdr:grpSpPr>
          <xdr:sp macro="" textlink="">
            <xdr:nvSpPr>
              <xdr:cNvPr id="42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9" name="グループ化 853"/>
            <xdr:cNvGrpSpPr>
              <a:grpSpLocks/>
            </xdr:cNvGrpSpPr>
          </xdr:nvGrpSpPr>
          <xdr:grpSpPr bwMode="auto">
            <a:xfrm>
              <a:off x="6278334" y="5158463"/>
              <a:ext cx="324586" cy="199129"/>
              <a:chOff x="2482887" y="3553541"/>
              <a:chExt cx="295638" cy="180204"/>
            </a:xfrm>
          </xdr:grpSpPr>
          <xdr:sp macro="" textlink="">
            <xdr:nvSpPr>
              <xdr:cNvPr id="42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212" name="グループ化 4211"/>
          <xdr:cNvGrpSpPr/>
        </xdr:nvGrpSpPr>
        <xdr:grpSpPr>
          <a:xfrm>
            <a:off x="4754336" y="5414585"/>
            <a:ext cx="2239499" cy="204825"/>
            <a:chOff x="2305050" y="2893402"/>
            <a:chExt cx="2239499" cy="189166"/>
          </a:xfrm>
        </xdr:grpSpPr>
        <xdr:sp macro="" textlink="">
          <xdr:nvSpPr>
            <xdr:cNvPr id="4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4" name="グループ化 4253"/>
            <xdr:cNvGrpSpPr/>
          </xdr:nvGrpSpPr>
          <xdr:grpSpPr>
            <a:xfrm>
              <a:off x="2305050" y="2893402"/>
              <a:ext cx="2048999" cy="189166"/>
              <a:chOff x="2305050" y="2893402"/>
              <a:chExt cx="2048999" cy="189166"/>
            </a:xfrm>
          </xdr:grpSpPr>
          <xdr:sp macro="" textlink="">
            <xdr:nvSpPr>
              <xdr:cNvPr id="4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0" name="グループ化 845"/>
              <xdr:cNvGrpSpPr>
                <a:grpSpLocks/>
              </xdr:cNvGrpSpPr>
            </xdr:nvGrpSpPr>
            <xdr:grpSpPr bwMode="auto">
              <a:xfrm>
                <a:off x="2686045" y="2893406"/>
                <a:ext cx="324588" cy="189162"/>
                <a:chOff x="2482886" y="3553541"/>
                <a:chExt cx="295640" cy="185354"/>
              </a:xfrm>
            </xdr:grpSpPr>
            <xdr:sp macro="" textlink="">
              <xdr:nvSpPr>
                <xdr:cNvPr id="4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1" name="グループ化 849"/>
              <xdr:cNvGrpSpPr>
                <a:grpSpLocks/>
              </xdr:cNvGrpSpPr>
            </xdr:nvGrpSpPr>
            <xdr:grpSpPr bwMode="auto">
              <a:xfrm>
                <a:off x="3257548" y="2893406"/>
                <a:ext cx="324586" cy="189161"/>
                <a:chOff x="2482887" y="3553541"/>
                <a:chExt cx="295638" cy="185353"/>
              </a:xfrm>
            </xdr:grpSpPr>
            <xdr:sp macro="" textlink="">
              <xdr:nvSpPr>
                <xdr:cNvPr id="42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2" name="グループ化 853"/>
              <xdr:cNvGrpSpPr>
                <a:grpSpLocks/>
              </xdr:cNvGrpSpPr>
            </xdr:nvGrpSpPr>
            <xdr:grpSpPr bwMode="auto">
              <a:xfrm>
                <a:off x="3829048" y="2893406"/>
                <a:ext cx="324586" cy="189161"/>
                <a:chOff x="2482887" y="3553541"/>
                <a:chExt cx="295638" cy="185353"/>
              </a:xfrm>
            </xdr:grpSpPr>
            <xdr:sp macro="" textlink="">
              <xdr:nvSpPr>
                <xdr:cNvPr id="42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3" name="グループ化 4212"/>
          <xdr:cNvGrpSpPr/>
        </xdr:nvGrpSpPr>
        <xdr:grpSpPr>
          <a:xfrm>
            <a:off x="4754336" y="5664357"/>
            <a:ext cx="2239499" cy="204825"/>
            <a:chOff x="2305050" y="2893402"/>
            <a:chExt cx="2239499" cy="189166"/>
          </a:xfrm>
        </xdr:grpSpPr>
        <xdr:sp macro="" textlink="">
          <xdr:nvSpPr>
            <xdr:cNvPr id="4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35" name="グループ化 4234"/>
            <xdr:cNvGrpSpPr/>
          </xdr:nvGrpSpPr>
          <xdr:grpSpPr>
            <a:xfrm>
              <a:off x="2305050" y="2893402"/>
              <a:ext cx="2048999" cy="189166"/>
              <a:chOff x="2305050" y="2893402"/>
              <a:chExt cx="2048999" cy="189166"/>
            </a:xfrm>
          </xdr:grpSpPr>
          <xdr:sp macro="" textlink="">
            <xdr:nvSpPr>
              <xdr:cNvPr id="4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1" name="グループ化 845"/>
              <xdr:cNvGrpSpPr>
                <a:grpSpLocks/>
              </xdr:cNvGrpSpPr>
            </xdr:nvGrpSpPr>
            <xdr:grpSpPr bwMode="auto">
              <a:xfrm>
                <a:off x="2686045" y="2893406"/>
                <a:ext cx="324588" cy="189162"/>
                <a:chOff x="2482886" y="3553541"/>
                <a:chExt cx="295640" cy="185354"/>
              </a:xfrm>
            </xdr:grpSpPr>
            <xdr:sp macro="" textlink="">
              <xdr:nvSpPr>
                <xdr:cNvPr id="4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2" name="グループ化 849"/>
              <xdr:cNvGrpSpPr>
                <a:grpSpLocks/>
              </xdr:cNvGrpSpPr>
            </xdr:nvGrpSpPr>
            <xdr:grpSpPr bwMode="auto">
              <a:xfrm>
                <a:off x="3257548" y="2893406"/>
                <a:ext cx="324586" cy="189161"/>
                <a:chOff x="2482887" y="3553541"/>
                <a:chExt cx="295638" cy="185353"/>
              </a:xfrm>
            </xdr:grpSpPr>
            <xdr:sp macro="" textlink="">
              <xdr:nvSpPr>
                <xdr:cNvPr id="42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3" name="グループ化 853"/>
              <xdr:cNvGrpSpPr>
                <a:grpSpLocks/>
              </xdr:cNvGrpSpPr>
            </xdr:nvGrpSpPr>
            <xdr:grpSpPr bwMode="auto">
              <a:xfrm>
                <a:off x="3829048" y="2893406"/>
                <a:ext cx="324586" cy="189161"/>
                <a:chOff x="2482887" y="3553541"/>
                <a:chExt cx="295638" cy="185353"/>
              </a:xfrm>
            </xdr:grpSpPr>
            <xdr:sp macro="" textlink="">
              <xdr:nvSpPr>
                <xdr:cNvPr id="42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4" name="グループ化 4213"/>
          <xdr:cNvGrpSpPr/>
        </xdr:nvGrpSpPr>
        <xdr:grpSpPr>
          <a:xfrm>
            <a:off x="4754336" y="5920479"/>
            <a:ext cx="2239499" cy="204825"/>
            <a:chOff x="2305050" y="2893402"/>
            <a:chExt cx="2239499" cy="189166"/>
          </a:xfrm>
        </xdr:grpSpPr>
        <xdr:sp macro="" textlink="">
          <xdr:nvSpPr>
            <xdr:cNvPr id="4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16" name="グループ化 4215"/>
            <xdr:cNvGrpSpPr/>
          </xdr:nvGrpSpPr>
          <xdr:grpSpPr>
            <a:xfrm>
              <a:off x="2305050" y="2893402"/>
              <a:ext cx="2048999" cy="189166"/>
              <a:chOff x="2305050" y="2893402"/>
              <a:chExt cx="2048999" cy="189166"/>
            </a:xfrm>
          </xdr:grpSpPr>
          <xdr:sp macro="" textlink="">
            <xdr:nvSpPr>
              <xdr:cNvPr id="4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2" name="グループ化 845"/>
              <xdr:cNvGrpSpPr>
                <a:grpSpLocks/>
              </xdr:cNvGrpSpPr>
            </xdr:nvGrpSpPr>
            <xdr:grpSpPr bwMode="auto">
              <a:xfrm>
                <a:off x="2686045" y="2893406"/>
                <a:ext cx="324588" cy="189162"/>
                <a:chOff x="2482886" y="3553541"/>
                <a:chExt cx="295640" cy="185354"/>
              </a:xfrm>
            </xdr:grpSpPr>
            <xdr:sp macro="" textlink="">
              <xdr:nvSpPr>
                <xdr:cNvPr id="4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3" name="グループ化 849"/>
              <xdr:cNvGrpSpPr>
                <a:grpSpLocks/>
              </xdr:cNvGrpSpPr>
            </xdr:nvGrpSpPr>
            <xdr:grpSpPr bwMode="auto">
              <a:xfrm>
                <a:off x="3257548" y="2893406"/>
                <a:ext cx="324586" cy="189161"/>
                <a:chOff x="2482887" y="3553541"/>
                <a:chExt cx="295638" cy="185353"/>
              </a:xfrm>
            </xdr:grpSpPr>
            <xdr:sp macro="" textlink="">
              <xdr:nvSpPr>
                <xdr:cNvPr id="42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4" name="グループ化 853"/>
              <xdr:cNvGrpSpPr>
                <a:grpSpLocks/>
              </xdr:cNvGrpSpPr>
            </xdr:nvGrpSpPr>
            <xdr:grpSpPr bwMode="auto">
              <a:xfrm>
                <a:off x="3829048" y="2893406"/>
                <a:ext cx="324586" cy="189161"/>
                <a:chOff x="2482887" y="3553541"/>
                <a:chExt cx="295638" cy="185353"/>
              </a:xfrm>
            </xdr:grpSpPr>
            <xdr:sp macro="" textlink="">
              <xdr:nvSpPr>
                <xdr:cNvPr id="42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203</xdr:row>
      <xdr:rowOff>27679</xdr:rowOff>
    </xdr:from>
    <xdr:to>
      <xdr:col>40</xdr:col>
      <xdr:colOff>78685</xdr:colOff>
      <xdr:row>216</xdr:row>
      <xdr:rowOff>105504</xdr:rowOff>
    </xdr:to>
    <xdr:grpSp>
      <xdr:nvGrpSpPr>
        <xdr:cNvPr id="4286" name="グループ化 4285"/>
        <xdr:cNvGrpSpPr/>
      </xdr:nvGrpSpPr>
      <xdr:grpSpPr>
        <a:xfrm>
          <a:off x="2198705" y="28961698"/>
          <a:ext cx="2239499" cy="1704402"/>
          <a:chOff x="2214336" y="6180829"/>
          <a:chExt cx="2239499" cy="1735175"/>
        </a:xfrm>
      </xdr:grpSpPr>
      <xdr:grpSp>
        <xdr:nvGrpSpPr>
          <xdr:cNvPr id="4287" name="グループ化 4286"/>
          <xdr:cNvGrpSpPr/>
        </xdr:nvGrpSpPr>
        <xdr:grpSpPr>
          <a:xfrm>
            <a:off x="2214336" y="6180829"/>
            <a:ext cx="2239499" cy="204825"/>
            <a:chOff x="2305050" y="2893402"/>
            <a:chExt cx="2239499" cy="189166"/>
          </a:xfrm>
        </xdr:grpSpPr>
        <xdr:sp macro="" textlink="">
          <xdr:nvSpPr>
            <xdr:cNvPr id="44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09" name="グループ化 4408"/>
            <xdr:cNvGrpSpPr/>
          </xdr:nvGrpSpPr>
          <xdr:grpSpPr>
            <a:xfrm>
              <a:off x="2305050" y="2893402"/>
              <a:ext cx="2048999" cy="189166"/>
              <a:chOff x="2305050" y="2893402"/>
              <a:chExt cx="2048999" cy="189166"/>
            </a:xfrm>
          </xdr:grpSpPr>
          <xdr:sp macro="" textlink="">
            <xdr:nvSpPr>
              <xdr:cNvPr id="44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5" name="グループ化 845"/>
              <xdr:cNvGrpSpPr>
                <a:grpSpLocks/>
              </xdr:cNvGrpSpPr>
            </xdr:nvGrpSpPr>
            <xdr:grpSpPr bwMode="auto">
              <a:xfrm>
                <a:off x="2686045" y="2893406"/>
                <a:ext cx="324588" cy="189162"/>
                <a:chOff x="2482886" y="3553541"/>
                <a:chExt cx="295640" cy="185354"/>
              </a:xfrm>
            </xdr:grpSpPr>
            <xdr:sp macro="" textlink="">
              <xdr:nvSpPr>
                <xdr:cNvPr id="44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6" name="グループ化 849"/>
              <xdr:cNvGrpSpPr>
                <a:grpSpLocks/>
              </xdr:cNvGrpSpPr>
            </xdr:nvGrpSpPr>
            <xdr:grpSpPr bwMode="auto">
              <a:xfrm>
                <a:off x="3257548" y="2893406"/>
                <a:ext cx="324586" cy="189161"/>
                <a:chOff x="2482887" y="3553541"/>
                <a:chExt cx="295638" cy="185353"/>
              </a:xfrm>
            </xdr:grpSpPr>
            <xdr:sp macro="" textlink="">
              <xdr:nvSpPr>
                <xdr:cNvPr id="44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7" name="グループ化 853"/>
              <xdr:cNvGrpSpPr>
                <a:grpSpLocks/>
              </xdr:cNvGrpSpPr>
            </xdr:nvGrpSpPr>
            <xdr:grpSpPr bwMode="auto">
              <a:xfrm>
                <a:off x="3829048" y="2893406"/>
                <a:ext cx="324586" cy="189161"/>
                <a:chOff x="2482887" y="3553541"/>
                <a:chExt cx="295638" cy="185353"/>
              </a:xfrm>
            </xdr:grpSpPr>
            <xdr:sp macro="" textlink="">
              <xdr:nvSpPr>
                <xdr:cNvPr id="44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8" name="グループ化 4287"/>
          <xdr:cNvGrpSpPr/>
        </xdr:nvGrpSpPr>
        <xdr:grpSpPr>
          <a:xfrm>
            <a:off x="2214336" y="6435887"/>
            <a:ext cx="2239499" cy="204825"/>
            <a:chOff x="2305050" y="2893402"/>
            <a:chExt cx="2239499" cy="189166"/>
          </a:xfrm>
        </xdr:grpSpPr>
        <xdr:sp macro="" textlink="">
          <xdr:nvSpPr>
            <xdr:cNvPr id="43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0" name="グループ化 4389"/>
            <xdr:cNvGrpSpPr/>
          </xdr:nvGrpSpPr>
          <xdr:grpSpPr>
            <a:xfrm>
              <a:off x="2305050" y="2893402"/>
              <a:ext cx="2048999" cy="189166"/>
              <a:chOff x="2305050" y="2893402"/>
              <a:chExt cx="2048999" cy="189166"/>
            </a:xfrm>
          </xdr:grpSpPr>
          <xdr:sp macro="" textlink="">
            <xdr:nvSpPr>
              <xdr:cNvPr id="43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6" name="グループ化 845"/>
              <xdr:cNvGrpSpPr>
                <a:grpSpLocks/>
              </xdr:cNvGrpSpPr>
            </xdr:nvGrpSpPr>
            <xdr:grpSpPr bwMode="auto">
              <a:xfrm>
                <a:off x="2686045" y="2893406"/>
                <a:ext cx="324588" cy="189162"/>
                <a:chOff x="2482886" y="3553541"/>
                <a:chExt cx="295640" cy="185354"/>
              </a:xfrm>
            </xdr:grpSpPr>
            <xdr:sp macro="" textlink="">
              <xdr:nvSpPr>
                <xdr:cNvPr id="44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7" name="グループ化 849"/>
              <xdr:cNvGrpSpPr>
                <a:grpSpLocks/>
              </xdr:cNvGrpSpPr>
            </xdr:nvGrpSpPr>
            <xdr:grpSpPr bwMode="auto">
              <a:xfrm>
                <a:off x="3257548" y="2893406"/>
                <a:ext cx="324586" cy="189161"/>
                <a:chOff x="2482887" y="3553541"/>
                <a:chExt cx="295638" cy="185353"/>
              </a:xfrm>
            </xdr:grpSpPr>
            <xdr:sp macro="" textlink="">
              <xdr:nvSpPr>
                <xdr:cNvPr id="44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8" name="グループ化 853"/>
              <xdr:cNvGrpSpPr>
                <a:grpSpLocks/>
              </xdr:cNvGrpSpPr>
            </xdr:nvGrpSpPr>
            <xdr:grpSpPr bwMode="auto">
              <a:xfrm>
                <a:off x="3829048" y="2893406"/>
                <a:ext cx="324586" cy="189161"/>
                <a:chOff x="2482887" y="3553541"/>
                <a:chExt cx="295638" cy="185353"/>
              </a:xfrm>
            </xdr:grpSpPr>
            <xdr:sp macro="" textlink="">
              <xdr:nvSpPr>
                <xdr:cNvPr id="43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9" name="グループ化 4288"/>
          <xdr:cNvGrpSpPr/>
        </xdr:nvGrpSpPr>
        <xdr:grpSpPr>
          <a:xfrm>
            <a:off x="2214336" y="6690945"/>
            <a:ext cx="2239499" cy="204825"/>
            <a:chOff x="2305050" y="2893402"/>
            <a:chExt cx="2239499" cy="189166"/>
          </a:xfrm>
        </xdr:grpSpPr>
        <xdr:sp macro="" textlink="">
          <xdr:nvSpPr>
            <xdr:cNvPr id="4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1" name="グループ化 4370"/>
            <xdr:cNvGrpSpPr/>
          </xdr:nvGrpSpPr>
          <xdr:grpSpPr>
            <a:xfrm>
              <a:off x="2305050" y="2893402"/>
              <a:ext cx="2048999" cy="189166"/>
              <a:chOff x="2305050" y="2893402"/>
              <a:chExt cx="2048999" cy="189166"/>
            </a:xfrm>
          </xdr:grpSpPr>
          <xdr:sp macro="" textlink="">
            <xdr:nvSpPr>
              <xdr:cNvPr id="4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7" name="グループ化 845"/>
              <xdr:cNvGrpSpPr>
                <a:grpSpLocks/>
              </xdr:cNvGrpSpPr>
            </xdr:nvGrpSpPr>
            <xdr:grpSpPr bwMode="auto">
              <a:xfrm>
                <a:off x="2686045" y="2893406"/>
                <a:ext cx="324588" cy="189162"/>
                <a:chOff x="2482886" y="3553541"/>
                <a:chExt cx="295640" cy="185354"/>
              </a:xfrm>
            </xdr:grpSpPr>
            <xdr:sp macro="" textlink="">
              <xdr:nvSpPr>
                <xdr:cNvPr id="4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8" name="グループ化 849"/>
              <xdr:cNvGrpSpPr>
                <a:grpSpLocks/>
              </xdr:cNvGrpSpPr>
            </xdr:nvGrpSpPr>
            <xdr:grpSpPr bwMode="auto">
              <a:xfrm>
                <a:off x="3257548" y="2893406"/>
                <a:ext cx="324586" cy="189161"/>
                <a:chOff x="2482887" y="3553541"/>
                <a:chExt cx="295638" cy="185353"/>
              </a:xfrm>
            </xdr:grpSpPr>
            <xdr:sp macro="" textlink="">
              <xdr:nvSpPr>
                <xdr:cNvPr id="4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9" name="グループ化 853"/>
              <xdr:cNvGrpSpPr>
                <a:grpSpLocks/>
              </xdr:cNvGrpSpPr>
            </xdr:nvGrpSpPr>
            <xdr:grpSpPr bwMode="auto">
              <a:xfrm>
                <a:off x="3829048" y="2893406"/>
                <a:ext cx="324586" cy="189161"/>
                <a:chOff x="2482887" y="3553541"/>
                <a:chExt cx="295638" cy="185353"/>
              </a:xfrm>
            </xdr:grpSpPr>
            <xdr:sp macro="" textlink="">
              <xdr:nvSpPr>
                <xdr:cNvPr id="43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0" name="グループ化 4289"/>
          <xdr:cNvGrpSpPr/>
        </xdr:nvGrpSpPr>
        <xdr:grpSpPr>
          <a:xfrm>
            <a:off x="2214336" y="6946003"/>
            <a:ext cx="2239499" cy="204825"/>
            <a:chOff x="2305050" y="2893402"/>
            <a:chExt cx="2239499" cy="189166"/>
          </a:xfrm>
        </xdr:grpSpPr>
        <xdr:sp macro="" textlink="">
          <xdr:nvSpPr>
            <xdr:cNvPr id="43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2" name="グループ化 4351"/>
            <xdr:cNvGrpSpPr/>
          </xdr:nvGrpSpPr>
          <xdr:grpSpPr>
            <a:xfrm>
              <a:off x="2305050" y="2893402"/>
              <a:ext cx="2048999" cy="189166"/>
              <a:chOff x="2305050" y="2893402"/>
              <a:chExt cx="2048999" cy="189166"/>
            </a:xfrm>
          </xdr:grpSpPr>
          <xdr:sp macro="" textlink="">
            <xdr:nvSpPr>
              <xdr:cNvPr id="43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8" name="グループ化 845"/>
              <xdr:cNvGrpSpPr>
                <a:grpSpLocks/>
              </xdr:cNvGrpSpPr>
            </xdr:nvGrpSpPr>
            <xdr:grpSpPr bwMode="auto">
              <a:xfrm>
                <a:off x="2686045" y="2893406"/>
                <a:ext cx="324588" cy="189162"/>
                <a:chOff x="2482886" y="3553541"/>
                <a:chExt cx="295640" cy="185354"/>
              </a:xfrm>
            </xdr:grpSpPr>
            <xdr:sp macro="" textlink="">
              <xdr:nvSpPr>
                <xdr:cNvPr id="43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59" name="グループ化 849"/>
              <xdr:cNvGrpSpPr>
                <a:grpSpLocks/>
              </xdr:cNvGrpSpPr>
            </xdr:nvGrpSpPr>
            <xdr:grpSpPr bwMode="auto">
              <a:xfrm>
                <a:off x="3257548" y="2893406"/>
                <a:ext cx="324586" cy="189161"/>
                <a:chOff x="2482887" y="3553541"/>
                <a:chExt cx="295638" cy="185353"/>
              </a:xfrm>
            </xdr:grpSpPr>
            <xdr:sp macro="" textlink="">
              <xdr:nvSpPr>
                <xdr:cNvPr id="43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0" name="グループ化 853"/>
              <xdr:cNvGrpSpPr>
                <a:grpSpLocks/>
              </xdr:cNvGrpSpPr>
            </xdr:nvGrpSpPr>
            <xdr:grpSpPr bwMode="auto">
              <a:xfrm>
                <a:off x="3829048" y="2893406"/>
                <a:ext cx="324586" cy="189161"/>
                <a:chOff x="2482887" y="3553541"/>
                <a:chExt cx="295638" cy="185353"/>
              </a:xfrm>
            </xdr:grpSpPr>
            <xdr:sp macro="" textlink="">
              <xdr:nvSpPr>
                <xdr:cNvPr id="43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1" name="グループ化 4290"/>
          <xdr:cNvGrpSpPr/>
        </xdr:nvGrpSpPr>
        <xdr:grpSpPr>
          <a:xfrm>
            <a:off x="2214336" y="7201061"/>
            <a:ext cx="2239499" cy="204825"/>
            <a:chOff x="2305050" y="2893402"/>
            <a:chExt cx="2239499" cy="189166"/>
          </a:xfrm>
        </xdr:grpSpPr>
        <xdr:sp macro="" textlink="">
          <xdr:nvSpPr>
            <xdr:cNvPr id="43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3" name="グループ化 4332"/>
            <xdr:cNvGrpSpPr/>
          </xdr:nvGrpSpPr>
          <xdr:grpSpPr>
            <a:xfrm>
              <a:off x="2305050" y="2893402"/>
              <a:ext cx="2048999" cy="189166"/>
              <a:chOff x="2305050" y="2893402"/>
              <a:chExt cx="2048999" cy="189166"/>
            </a:xfrm>
          </xdr:grpSpPr>
          <xdr:sp macro="" textlink="">
            <xdr:nvSpPr>
              <xdr:cNvPr id="43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9" name="グループ化 845"/>
              <xdr:cNvGrpSpPr>
                <a:grpSpLocks/>
              </xdr:cNvGrpSpPr>
            </xdr:nvGrpSpPr>
            <xdr:grpSpPr bwMode="auto">
              <a:xfrm>
                <a:off x="2686045" y="2893406"/>
                <a:ext cx="324588" cy="189162"/>
                <a:chOff x="2482886" y="3553541"/>
                <a:chExt cx="295640" cy="185354"/>
              </a:xfrm>
            </xdr:grpSpPr>
            <xdr:sp macro="" textlink="">
              <xdr:nvSpPr>
                <xdr:cNvPr id="43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0" name="グループ化 849"/>
              <xdr:cNvGrpSpPr>
                <a:grpSpLocks/>
              </xdr:cNvGrpSpPr>
            </xdr:nvGrpSpPr>
            <xdr:grpSpPr bwMode="auto">
              <a:xfrm>
                <a:off x="3257548" y="2893406"/>
                <a:ext cx="324586" cy="189161"/>
                <a:chOff x="2482887" y="3553541"/>
                <a:chExt cx="295638" cy="185353"/>
              </a:xfrm>
            </xdr:grpSpPr>
            <xdr:sp macro="" textlink="">
              <xdr:nvSpPr>
                <xdr:cNvPr id="43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1" name="グループ化 853"/>
              <xdr:cNvGrpSpPr>
                <a:grpSpLocks/>
              </xdr:cNvGrpSpPr>
            </xdr:nvGrpSpPr>
            <xdr:grpSpPr bwMode="auto">
              <a:xfrm>
                <a:off x="3829048" y="2893406"/>
                <a:ext cx="324586" cy="189161"/>
                <a:chOff x="2482887" y="3553541"/>
                <a:chExt cx="295638" cy="185353"/>
              </a:xfrm>
            </xdr:grpSpPr>
            <xdr:sp macro="" textlink="">
              <xdr:nvSpPr>
                <xdr:cNvPr id="43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2" name="グループ化 4291"/>
          <xdr:cNvGrpSpPr/>
        </xdr:nvGrpSpPr>
        <xdr:grpSpPr>
          <a:xfrm>
            <a:off x="2214336" y="7456119"/>
            <a:ext cx="2239499" cy="204825"/>
            <a:chOff x="2305050" y="2893402"/>
            <a:chExt cx="2239499" cy="189166"/>
          </a:xfrm>
        </xdr:grpSpPr>
        <xdr:sp macro="" textlink="">
          <xdr:nvSpPr>
            <xdr:cNvPr id="43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14" name="グループ化 4313"/>
            <xdr:cNvGrpSpPr/>
          </xdr:nvGrpSpPr>
          <xdr:grpSpPr>
            <a:xfrm>
              <a:off x="2305050" y="2893402"/>
              <a:ext cx="2048999" cy="189166"/>
              <a:chOff x="2305050" y="2893402"/>
              <a:chExt cx="2048999" cy="189166"/>
            </a:xfrm>
          </xdr:grpSpPr>
          <xdr:sp macro="" textlink="">
            <xdr:nvSpPr>
              <xdr:cNvPr id="43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20" name="グループ化 845"/>
              <xdr:cNvGrpSpPr>
                <a:grpSpLocks/>
              </xdr:cNvGrpSpPr>
            </xdr:nvGrpSpPr>
            <xdr:grpSpPr bwMode="auto">
              <a:xfrm>
                <a:off x="2686045" y="2893406"/>
                <a:ext cx="324588" cy="189162"/>
                <a:chOff x="2482886" y="3553541"/>
                <a:chExt cx="295640" cy="185354"/>
              </a:xfrm>
            </xdr:grpSpPr>
            <xdr:sp macro="" textlink="">
              <xdr:nvSpPr>
                <xdr:cNvPr id="43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1" name="グループ化 849"/>
              <xdr:cNvGrpSpPr>
                <a:grpSpLocks/>
              </xdr:cNvGrpSpPr>
            </xdr:nvGrpSpPr>
            <xdr:grpSpPr bwMode="auto">
              <a:xfrm>
                <a:off x="3257548" y="2893406"/>
                <a:ext cx="324586" cy="189161"/>
                <a:chOff x="2482887" y="3553541"/>
                <a:chExt cx="295638" cy="185353"/>
              </a:xfrm>
            </xdr:grpSpPr>
            <xdr:sp macro="" textlink="">
              <xdr:nvSpPr>
                <xdr:cNvPr id="43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2" name="グループ化 853"/>
              <xdr:cNvGrpSpPr>
                <a:grpSpLocks/>
              </xdr:cNvGrpSpPr>
            </xdr:nvGrpSpPr>
            <xdr:grpSpPr bwMode="auto">
              <a:xfrm>
                <a:off x="3829048" y="2893406"/>
                <a:ext cx="324586" cy="189161"/>
                <a:chOff x="2482887" y="3553541"/>
                <a:chExt cx="295638" cy="185353"/>
              </a:xfrm>
            </xdr:grpSpPr>
            <xdr:sp macro="" textlink="">
              <xdr:nvSpPr>
                <xdr:cNvPr id="43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3" name="グループ化 4292"/>
          <xdr:cNvGrpSpPr/>
        </xdr:nvGrpSpPr>
        <xdr:grpSpPr>
          <a:xfrm>
            <a:off x="2214336" y="7711179"/>
            <a:ext cx="2239499" cy="204825"/>
            <a:chOff x="2305050" y="2893402"/>
            <a:chExt cx="2239499" cy="189166"/>
          </a:xfrm>
        </xdr:grpSpPr>
        <xdr:sp macro="" textlink="">
          <xdr:nvSpPr>
            <xdr:cNvPr id="42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95" name="グループ化 4294"/>
            <xdr:cNvGrpSpPr/>
          </xdr:nvGrpSpPr>
          <xdr:grpSpPr>
            <a:xfrm>
              <a:off x="2305050" y="2893402"/>
              <a:ext cx="2048999" cy="189166"/>
              <a:chOff x="2305050" y="2893402"/>
              <a:chExt cx="2048999" cy="189166"/>
            </a:xfrm>
          </xdr:grpSpPr>
          <xdr:sp macro="" textlink="">
            <xdr:nvSpPr>
              <xdr:cNvPr id="42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01" name="グループ化 845"/>
              <xdr:cNvGrpSpPr>
                <a:grpSpLocks/>
              </xdr:cNvGrpSpPr>
            </xdr:nvGrpSpPr>
            <xdr:grpSpPr bwMode="auto">
              <a:xfrm>
                <a:off x="2686045" y="2893406"/>
                <a:ext cx="324588" cy="189162"/>
                <a:chOff x="2482886" y="3553541"/>
                <a:chExt cx="295640" cy="185354"/>
              </a:xfrm>
            </xdr:grpSpPr>
            <xdr:sp macro="" textlink="">
              <xdr:nvSpPr>
                <xdr:cNvPr id="43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2" name="グループ化 849"/>
              <xdr:cNvGrpSpPr>
                <a:grpSpLocks/>
              </xdr:cNvGrpSpPr>
            </xdr:nvGrpSpPr>
            <xdr:grpSpPr bwMode="auto">
              <a:xfrm>
                <a:off x="3257548" y="2893406"/>
                <a:ext cx="324586" cy="189161"/>
                <a:chOff x="2482887" y="3553541"/>
                <a:chExt cx="295638" cy="185353"/>
              </a:xfrm>
            </xdr:grpSpPr>
            <xdr:sp macro="" textlink="">
              <xdr:nvSpPr>
                <xdr:cNvPr id="43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3" name="グループ化 853"/>
              <xdr:cNvGrpSpPr>
                <a:grpSpLocks/>
              </xdr:cNvGrpSpPr>
            </xdr:nvGrpSpPr>
            <xdr:grpSpPr bwMode="auto">
              <a:xfrm>
                <a:off x="3829048" y="2893406"/>
                <a:ext cx="324586" cy="189161"/>
                <a:chOff x="2482887" y="3553541"/>
                <a:chExt cx="295638" cy="185353"/>
              </a:xfrm>
            </xdr:grpSpPr>
            <xdr:sp macro="" textlink="">
              <xdr:nvSpPr>
                <xdr:cNvPr id="43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34088</xdr:colOff>
      <xdr:row>217</xdr:row>
      <xdr:rowOff>27157</xdr:rowOff>
    </xdr:from>
    <xdr:to>
      <xdr:col>40</xdr:col>
      <xdr:colOff>82837</xdr:colOff>
      <xdr:row>226</xdr:row>
      <xdr:rowOff>106351</xdr:rowOff>
    </xdr:to>
    <xdr:grpSp>
      <xdr:nvGrpSpPr>
        <xdr:cNvPr id="72" name="グループ化 71"/>
        <xdr:cNvGrpSpPr/>
      </xdr:nvGrpSpPr>
      <xdr:grpSpPr>
        <a:xfrm>
          <a:off x="2202857" y="30712311"/>
          <a:ext cx="2239499" cy="1214867"/>
          <a:chOff x="2202857" y="30316657"/>
          <a:chExt cx="2239499" cy="1214867"/>
        </a:xfrm>
      </xdr:grpSpPr>
      <xdr:grpSp>
        <xdr:nvGrpSpPr>
          <xdr:cNvPr id="4428" name="グループ化 4427"/>
          <xdr:cNvGrpSpPr/>
        </xdr:nvGrpSpPr>
        <xdr:grpSpPr>
          <a:xfrm>
            <a:off x="2202857" y="30316657"/>
            <a:ext cx="2239499" cy="201277"/>
            <a:chOff x="2305050" y="2893402"/>
            <a:chExt cx="2239499" cy="189166"/>
          </a:xfrm>
        </xdr:grpSpPr>
        <xdr:sp macro="" textlink="">
          <xdr:nvSpPr>
            <xdr:cNvPr id="4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0" name="グループ化 4609"/>
            <xdr:cNvGrpSpPr/>
          </xdr:nvGrpSpPr>
          <xdr:grpSpPr>
            <a:xfrm>
              <a:off x="2305050" y="2893402"/>
              <a:ext cx="2048999" cy="189166"/>
              <a:chOff x="2305050" y="2893402"/>
              <a:chExt cx="2048999" cy="189166"/>
            </a:xfrm>
          </xdr:grpSpPr>
          <xdr:sp macro="" textlink="">
            <xdr:nvSpPr>
              <xdr:cNvPr id="4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6" name="グループ化 845"/>
              <xdr:cNvGrpSpPr>
                <a:grpSpLocks/>
              </xdr:cNvGrpSpPr>
            </xdr:nvGrpSpPr>
            <xdr:grpSpPr bwMode="auto">
              <a:xfrm>
                <a:off x="2686045" y="2893406"/>
                <a:ext cx="324588" cy="189162"/>
                <a:chOff x="2482886" y="3553541"/>
                <a:chExt cx="295640" cy="185354"/>
              </a:xfrm>
            </xdr:grpSpPr>
            <xdr:sp macro="" textlink="">
              <xdr:nvSpPr>
                <xdr:cNvPr id="4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7" name="グループ化 849"/>
              <xdr:cNvGrpSpPr>
                <a:grpSpLocks/>
              </xdr:cNvGrpSpPr>
            </xdr:nvGrpSpPr>
            <xdr:grpSpPr bwMode="auto">
              <a:xfrm>
                <a:off x="3257548" y="2893406"/>
                <a:ext cx="324586" cy="189161"/>
                <a:chOff x="2482887" y="3553541"/>
                <a:chExt cx="295638" cy="185353"/>
              </a:xfrm>
            </xdr:grpSpPr>
            <xdr:sp macro="" textlink="">
              <xdr:nvSpPr>
                <xdr:cNvPr id="46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8" name="グループ化 853"/>
              <xdr:cNvGrpSpPr>
                <a:grpSpLocks/>
              </xdr:cNvGrpSpPr>
            </xdr:nvGrpSpPr>
            <xdr:grpSpPr bwMode="auto">
              <a:xfrm>
                <a:off x="3829048" y="2893406"/>
                <a:ext cx="324586" cy="189161"/>
                <a:chOff x="2482887" y="3553541"/>
                <a:chExt cx="295638" cy="185353"/>
              </a:xfrm>
            </xdr:grpSpPr>
            <xdr:sp macro="" textlink="">
              <xdr:nvSpPr>
                <xdr:cNvPr id="46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29" name="グループ化 4428"/>
          <xdr:cNvGrpSpPr/>
        </xdr:nvGrpSpPr>
        <xdr:grpSpPr>
          <a:xfrm>
            <a:off x="2202857" y="30582073"/>
            <a:ext cx="2239499" cy="201276"/>
            <a:chOff x="2305050" y="2906310"/>
            <a:chExt cx="2239499" cy="189165"/>
          </a:xfrm>
        </xdr:grpSpPr>
        <xdr:sp macro="" textlink="">
          <xdr:nvSpPr>
            <xdr:cNvPr id="459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1" name="グループ化 4590"/>
            <xdr:cNvGrpSpPr/>
          </xdr:nvGrpSpPr>
          <xdr:grpSpPr>
            <a:xfrm>
              <a:off x="2305050" y="2906310"/>
              <a:ext cx="2048999" cy="189165"/>
              <a:chOff x="2305050" y="2906310"/>
              <a:chExt cx="2048999" cy="189165"/>
            </a:xfrm>
          </xdr:grpSpPr>
          <xdr:sp macro="" textlink="">
            <xdr:nvSpPr>
              <xdr:cNvPr id="459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7" name="グループ化 845"/>
              <xdr:cNvGrpSpPr>
                <a:grpSpLocks/>
              </xdr:cNvGrpSpPr>
            </xdr:nvGrpSpPr>
            <xdr:grpSpPr bwMode="auto">
              <a:xfrm>
                <a:off x="2686045" y="2906313"/>
                <a:ext cx="324588" cy="189162"/>
                <a:chOff x="2482886" y="3566189"/>
                <a:chExt cx="295640" cy="185354"/>
              </a:xfrm>
            </xdr:grpSpPr>
            <xdr:sp macro="" textlink="">
              <xdr:nvSpPr>
                <xdr:cNvPr id="460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8" name="グループ化 849"/>
              <xdr:cNvGrpSpPr>
                <a:grpSpLocks/>
              </xdr:cNvGrpSpPr>
            </xdr:nvGrpSpPr>
            <xdr:grpSpPr bwMode="auto">
              <a:xfrm>
                <a:off x="3257548" y="2906314"/>
                <a:ext cx="324586" cy="189161"/>
                <a:chOff x="2482887" y="3566189"/>
                <a:chExt cx="295638" cy="185353"/>
              </a:xfrm>
            </xdr:grpSpPr>
            <xdr:sp macro="" textlink="">
              <xdr:nvSpPr>
                <xdr:cNvPr id="460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9" name="グループ化 853"/>
              <xdr:cNvGrpSpPr>
                <a:grpSpLocks/>
              </xdr:cNvGrpSpPr>
            </xdr:nvGrpSpPr>
            <xdr:grpSpPr bwMode="auto">
              <a:xfrm>
                <a:off x="3829048" y="2906314"/>
                <a:ext cx="324586" cy="189161"/>
                <a:chOff x="2482887" y="3566189"/>
                <a:chExt cx="295638" cy="185353"/>
              </a:xfrm>
            </xdr:grpSpPr>
            <xdr:sp macro="" textlink="">
              <xdr:nvSpPr>
                <xdr:cNvPr id="460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0" name="グループ化 4429"/>
          <xdr:cNvGrpSpPr/>
        </xdr:nvGrpSpPr>
        <xdr:grpSpPr>
          <a:xfrm>
            <a:off x="2202857" y="30841081"/>
            <a:ext cx="2239499" cy="201276"/>
            <a:chOff x="2305050" y="2906310"/>
            <a:chExt cx="2239499" cy="189165"/>
          </a:xfrm>
        </xdr:grpSpPr>
        <xdr:sp macro="" textlink="">
          <xdr:nvSpPr>
            <xdr:cNvPr id="457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2" name="グループ化 4571"/>
            <xdr:cNvGrpSpPr/>
          </xdr:nvGrpSpPr>
          <xdr:grpSpPr>
            <a:xfrm>
              <a:off x="2305050" y="2906310"/>
              <a:ext cx="2048999" cy="189165"/>
              <a:chOff x="2305050" y="2906310"/>
              <a:chExt cx="2048999" cy="189165"/>
            </a:xfrm>
          </xdr:grpSpPr>
          <xdr:sp macro="" textlink="">
            <xdr:nvSpPr>
              <xdr:cNvPr id="457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8" name="グループ化 845"/>
              <xdr:cNvGrpSpPr>
                <a:grpSpLocks/>
              </xdr:cNvGrpSpPr>
            </xdr:nvGrpSpPr>
            <xdr:grpSpPr bwMode="auto">
              <a:xfrm>
                <a:off x="2686045" y="2906313"/>
                <a:ext cx="324588" cy="189162"/>
                <a:chOff x="2482886" y="3566189"/>
                <a:chExt cx="295640" cy="185354"/>
              </a:xfrm>
            </xdr:grpSpPr>
            <xdr:sp macro="" textlink="">
              <xdr:nvSpPr>
                <xdr:cNvPr id="458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9" name="グループ化 849"/>
              <xdr:cNvGrpSpPr>
                <a:grpSpLocks/>
              </xdr:cNvGrpSpPr>
            </xdr:nvGrpSpPr>
            <xdr:grpSpPr bwMode="auto">
              <a:xfrm>
                <a:off x="3257548" y="2906314"/>
                <a:ext cx="324586" cy="189161"/>
                <a:chOff x="2482887" y="3566189"/>
                <a:chExt cx="295638" cy="185353"/>
              </a:xfrm>
            </xdr:grpSpPr>
            <xdr:sp macro="" textlink="">
              <xdr:nvSpPr>
                <xdr:cNvPr id="458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0" name="グループ化 853"/>
              <xdr:cNvGrpSpPr>
                <a:grpSpLocks/>
              </xdr:cNvGrpSpPr>
            </xdr:nvGrpSpPr>
            <xdr:grpSpPr bwMode="auto">
              <a:xfrm>
                <a:off x="3829048" y="2906314"/>
                <a:ext cx="324586" cy="189161"/>
                <a:chOff x="2482887" y="3566189"/>
                <a:chExt cx="295638" cy="185353"/>
              </a:xfrm>
            </xdr:grpSpPr>
            <xdr:sp macro="" textlink="">
              <xdr:nvSpPr>
                <xdr:cNvPr id="458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1" name="グループ化 4430"/>
          <xdr:cNvGrpSpPr/>
        </xdr:nvGrpSpPr>
        <xdr:grpSpPr>
          <a:xfrm>
            <a:off x="2202857" y="31079027"/>
            <a:ext cx="2239499" cy="201277"/>
            <a:chOff x="2305050" y="2893402"/>
            <a:chExt cx="2239499" cy="189166"/>
          </a:xfrm>
        </xdr:grpSpPr>
        <xdr:sp macro="" textlink="">
          <xdr:nvSpPr>
            <xdr:cNvPr id="4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3" name="グループ化 4552"/>
            <xdr:cNvGrpSpPr/>
          </xdr:nvGrpSpPr>
          <xdr:grpSpPr>
            <a:xfrm>
              <a:off x="2305050" y="2893402"/>
              <a:ext cx="2048999" cy="189166"/>
              <a:chOff x="2305050" y="2893402"/>
              <a:chExt cx="2048999" cy="189166"/>
            </a:xfrm>
          </xdr:grpSpPr>
          <xdr:sp macro="" textlink="">
            <xdr:nvSpPr>
              <xdr:cNvPr id="4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9" name="グループ化 845"/>
              <xdr:cNvGrpSpPr>
                <a:grpSpLocks/>
              </xdr:cNvGrpSpPr>
            </xdr:nvGrpSpPr>
            <xdr:grpSpPr bwMode="auto">
              <a:xfrm>
                <a:off x="2686045" y="2893406"/>
                <a:ext cx="324588" cy="189162"/>
                <a:chOff x="2482886" y="3553541"/>
                <a:chExt cx="295640" cy="185354"/>
              </a:xfrm>
            </xdr:grpSpPr>
            <xdr:sp macro="" textlink="">
              <xdr:nvSpPr>
                <xdr:cNvPr id="4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0" name="グループ化 849"/>
              <xdr:cNvGrpSpPr>
                <a:grpSpLocks/>
              </xdr:cNvGrpSpPr>
            </xdr:nvGrpSpPr>
            <xdr:grpSpPr bwMode="auto">
              <a:xfrm>
                <a:off x="3257548" y="2893406"/>
                <a:ext cx="324586" cy="189161"/>
                <a:chOff x="2482887" y="3553541"/>
                <a:chExt cx="295638" cy="185353"/>
              </a:xfrm>
            </xdr:grpSpPr>
            <xdr:sp macro="" textlink="">
              <xdr:nvSpPr>
                <xdr:cNvPr id="4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1" name="グループ化 853"/>
              <xdr:cNvGrpSpPr>
                <a:grpSpLocks/>
              </xdr:cNvGrpSpPr>
            </xdr:nvGrpSpPr>
            <xdr:grpSpPr bwMode="auto">
              <a:xfrm>
                <a:off x="3829048" y="2893406"/>
                <a:ext cx="324586" cy="189161"/>
                <a:chOff x="2482887" y="3553541"/>
                <a:chExt cx="295638" cy="185353"/>
              </a:xfrm>
            </xdr:grpSpPr>
            <xdr:sp macro="" textlink="">
              <xdr:nvSpPr>
                <xdr:cNvPr id="4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2" name="グループ化 4431"/>
          <xdr:cNvGrpSpPr/>
        </xdr:nvGrpSpPr>
        <xdr:grpSpPr>
          <a:xfrm>
            <a:off x="2202857" y="31330246"/>
            <a:ext cx="2239499" cy="201278"/>
            <a:chOff x="2305050" y="2899856"/>
            <a:chExt cx="2239499" cy="189167"/>
          </a:xfrm>
        </xdr:grpSpPr>
        <xdr:sp macro="" textlink="">
          <xdr:nvSpPr>
            <xdr:cNvPr id="4533"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4" name="グループ化 4533"/>
            <xdr:cNvGrpSpPr/>
          </xdr:nvGrpSpPr>
          <xdr:grpSpPr>
            <a:xfrm>
              <a:off x="2305050" y="2899856"/>
              <a:ext cx="2048999" cy="189167"/>
              <a:chOff x="2305050" y="2899856"/>
              <a:chExt cx="2048999" cy="189167"/>
            </a:xfrm>
          </xdr:grpSpPr>
          <xdr:sp macro="" textlink="">
            <xdr:nvSpPr>
              <xdr:cNvPr id="4535"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7"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0" name="グループ化 845"/>
              <xdr:cNvGrpSpPr>
                <a:grpSpLocks/>
              </xdr:cNvGrpSpPr>
            </xdr:nvGrpSpPr>
            <xdr:grpSpPr bwMode="auto">
              <a:xfrm>
                <a:off x="2686045" y="2899861"/>
                <a:ext cx="324588" cy="189162"/>
                <a:chOff x="2482886" y="3559865"/>
                <a:chExt cx="295640" cy="185354"/>
              </a:xfrm>
            </xdr:grpSpPr>
            <xdr:sp macro="" textlink="">
              <xdr:nvSpPr>
                <xdr:cNvPr id="4549"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0"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1"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1" name="グループ化 849"/>
              <xdr:cNvGrpSpPr>
                <a:grpSpLocks/>
              </xdr:cNvGrpSpPr>
            </xdr:nvGrpSpPr>
            <xdr:grpSpPr bwMode="auto">
              <a:xfrm>
                <a:off x="3257548" y="2899860"/>
                <a:ext cx="324586" cy="189161"/>
                <a:chOff x="2482887" y="3559865"/>
                <a:chExt cx="295638" cy="185353"/>
              </a:xfrm>
            </xdr:grpSpPr>
            <xdr:sp macro="" textlink="">
              <xdr:nvSpPr>
                <xdr:cNvPr id="4546"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2" name="グループ化 853"/>
              <xdr:cNvGrpSpPr>
                <a:grpSpLocks/>
              </xdr:cNvGrpSpPr>
            </xdr:nvGrpSpPr>
            <xdr:grpSpPr bwMode="auto">
              <a:xfrm>
                <a:off x="3829048" y="2899860"/>
                <a:ext cx="324586" cy="189161"/>
                <a:chOff x="2482887" y="3559865"/>
                <a:chExt cx="295638" cy="185353"/>
              </a:xfrm>
            </xdr:grpSpPr>
            <xdr:sp macro="" textlink="">
              <xdr:nvSpPr>
                <xdr:cNvPr id="4543"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4"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5"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227</xdr:row>
      <xdr:rowOff>35592</xdr:rowOff>
    </xdr:from>
    <xdr:to>
      <xdr:col>40</xdr:col>
      <xdr:colOff>82837</xdr:colOff>
      <xdr:row>230</xdr:row>
      <xdr:rowOff>112315</xdr:rowOff>
    </xdr:to>
    <xdr:grpSp>
      <xdr:nvGrpSpPr>
        <xdr:cNvPr id="4437" name="グループ化 4436"/>
        <xdr:cNvGrpSpPr/>
      </xdr:nvGrpSpPr>
      <xdr:grpSpPr>
        <a:xfrm>
          <a:off x="2195530" y="31980977"/>
          <a:ext cx="2246826" cy="457723"/>
          <a:chOff x="2297723" y="2893402"/>
          <a:chExt cx="2246826" cy="430181"/>
        </a:xfrm>
      </xdr:grpSpPr>
      <xdr:sp macro="" textlink="">
        <xdr:nvSpPr>
          <xdr:cNvPr id="44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9" name="グループ化 4438"/>
          <xdr:cNvGrpSpPr/>
        </xdr:nvGrpSpPr>
        <xdr:grpSpPr>
          <a:xfrm>
            <a:off x="2297723" y="2893402"/>
            <a:ext cx="2056326" cy="430181"/>
            <a:chOff x="2297723" y="2893402"/>
            <a:chExt cx="2056326" cy="430181"/>
          </a:xfrm>
        </xdr:grpSpPr>
        <xdr:sp macro="" textlink="">
          <xdr:nvSpPr>
            <xdr:cNvPr id="44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5" name="グループ化 845"/>
            <xdr:cNvGrpSpPr>
              <a:grpSpLocks/>
            </xdr:cNvGrpSpPr>
          </xdr:nvGrpSpPr>
          <xdr:grpSpPr bwMode="auto">
            <a:xfrm>
              <a:off x="2678713" y="2893408"/>
              <a:ext cx="331915" cy="430175"/>
              <a:chOff x="2476212" y="3553541"/>
              <a:chExt cx="302314" cy="421515"/>
            </a:xfrm>
          </xdr:grpSpPr>
          <xdr:sp macro="" textlink="">
            <xdr:nvSpPr>
              <xdr:cNvPr id="44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3" name="Rectangle 2448"/>
              <xdr:cNvSpPr>
                <a:spLocks noChangeArrowheads="1"/>
              </xdr:cNvSpPr>
            </xdr:nvSpPr>
            <xdr:spPr bwMode="auto">
              <a:xfrm>
                <a:off x="2640694" y="3789702"/>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Rectangle 2449"/>
              <xdr:cNvSpPr>
                <a:spLocks noChangeArrowheads="1"/>
              </xdr:cNvSpPr>
            </xdr:nvSpPr>
            <xdr:spPr bwMode="auto">
              <a:xfrm>
                <a:off x="2476212"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5" name="正方形/長方形 848"/>
              <xdr:cNvSpPr>
                <a:spLocks noChangeArrowheads="1"/>
              </xdr:cNvSpPr>
            </xdr:nvSpPr>
            <xdr:spPr bwMode="auto">
              <a:xfrm>
                <a:off x="2603066" y="3790141"/>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6" name="グループ化 849"/>
            <xdr:cNvGrpSpPr>
              <a:grpSpLocks/>
            </xdr:cNvGrpSpPr>
          </xdr:nvGrpSpPr>
          <xdr:grpSpPr bwMode="auto">
            <a:xfrm>
              <a:off x="3250216" y="2893408"/>
              <a:ext cx="331913" cy="430174"/>
              <a:chOff x="2476213" y="3553541"/>
              <a:chExt cx="302312" cy="421514"/>
            </a:xfrm>
          </xdr:grpSpPr>
          <xdr:sp macro="" textlink="">
            <xdr:nvSpPr>
              <xdr:cNvPr id="4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6"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8" name="正方形/長方形 852"/>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7" name="グループ化 853"/>
            <xdr:cNvGrpSpPr>
              <a:grpSpLocks/>
            </xdr:cNvGrpSpPr>
          </xdr:nvGrpSpPr>
          <xdr:grpSpPr bwMode="auto">
            <a:xfrm>
              <a:off x="3821716" y="2893408"/>
              <a:ext cx="331913" cy="430174"/>
              <a:chOff x="2476213" y="3553541"/>
              <a:chExt cx="302312" cy="421514"/>
            </a:xfrm>
          </xdr:grpSpPr>
          <xdr:sp macro="" textlink="">
            <xdr:nvSpPr>
              <xdr:cNvPr id="44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9"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1" name="正方形/長方形 856"/>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48" name="Rectangle 2452"/>
            <xdr:cNvSpPr>
              <a:spLocks noChangeArrowheads="1"/>
            </xdr:cNvSpPr>
          </xdr:nvSpPr>
          <xdr:spPr bwMode="auto">
            <a:xfrm>
              <a:off x="2297723" y="313441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9" name="Rectangle 2453"/>
            <xdr:cNvSpPr>
              <a:spLocks noChangeArrowheads="1"/>
            </xdr:cNvSpPr>
          </xdr:nvSpPr>
          <xdr:spPr bwMode="auto">
            <a:xfrm>
              <a:off x="2488223" y="313441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0" name="Rectangle 2456"/>
            <xdr:cNvSpPr>
              <a:spLocks noChangeArrowheads="1"/>
            </xdr:cNvSpPr>
          </xdr:nvSpPr>
          <xdr:spPr bwMode="auto">
            <a:xfrm>
              <a:off x="3059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1" name="Rectangle 2459"/>
            <xdr:cNvSpPr>
              <a:spLocks noChangeArrowheads="1"/>
            </xdr:cNvSpPr>
          </xdr:nvSpPr>
          <xdr:spPr bwMode="auto">
            <a:xfrm>
              <a:off x="36312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2" name="Rectangle 3346"/>
            <xdr:cNvSpPr>
              <a:spLocks noChangeArrowheads="1"/>
            </xdr:cNvSpPr>
          </xdr:nvSpPr>
          <xdr:spPr bwMode="auto">
            <a:xfrm>
              <a:off x="4202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47" name="Rectangle 3347"/>
          <xdr:cNvSpPr>
            <a:spLocks noChangeArrowheads="1"/>
          </xdr:cNvSpPr>
        </xdr:nvSpPr>
        <xdr:spPr bwMode="auto">
          <a:xfrm>
            <a:off x="4393222" y="313441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23132</xdr:colOff>
      <xdr:row>257</xdr:row>
      <xdr:rowOff>27225</xdr:rowOff>
    </xdr:from>
    <xdr:to>
      <xdr:col>66</xdr:col>
      <xdr:colOff>71881</xdr:colOff>
      <xdr:row>268</xdr:row>
      <xdr:rowOff>98700</xdr:rowOff>
    </xdr:to>
    <xdr:grpSp>
      <xdr:nvGrpSpPr>
        <xdr:cNvPr id="4628" name="グループ化 4627"/>
        <xdr:cNvGrpSpPr/>
      </xdr:nvGrpSpPr>
      <xdr:grpSpPr>
        <a:xfrm>
          <a:off x="4712363" y="36991552"/>
          <a:ext cx="2239499" cy="1485571"/>
          <a:chOff x="2220686" y="3094729"/>
          <a:chExt cx="2239499" cy="1506575"/>
        </a:xfrm>
      </xdr:grpSpPr>
      <xdr:grpSp>
        <xdr:nvGrpSpPr>
          <xdr:cNvPr id="4629" name="グループ化 4628"/>
          <xdr:cNvGrpSpPr/>
        </xdr:nvGrpSpPr>
        <xdr:grpSpPr>
          <a:xfrm>
            <a:off x="2220686" y="3094729"/>
            <a:ext cx="2239499" cy="204825"/>
            <a:chOff x="2305050" y="2893402"/>
            <a:chExt cx="2239499" cy="189166"/>
          </a:xfrm>
        </xdr:grpSpPr>
        <xdr:sp macro="" textlink="">
          <xdr:nvSpPr>
            <xdr:cNvPr id="4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1" name="グループ化 4730"/>
            <xdr:cNvGrpSpPr/>
          </xdr:nvGrpSpPr>
          <xdr:grpSpPr>
            <a:xfrm>
              <a:off x="2305050" y="2893402"/>
              <a:ext cx="2048999" cy="189166"/>
              <a:chOff x="2305050" y="2893402"/>
              <a:chExt cx="2048999" cy="189166"/>
            </a:xfrm>
          </xdr:grpSpPr>
          <xdr:sp macro="" textlink="">
            <xdr:nvSpPr>
              <xdr:cNvPr id="4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7" name="グループ化 845"/>
              <xdr:cNvGrpSpPr>
                <a:grpSpLocks/>
              </xdr:cNvGrpSpPr>
            </xdr:nvGrpSpPr>
            <xdr:grpSpPr bwMode="auto">
              <a:xfrm>
                <a:off x="2686045" y="2893406"/>
                <a:ext cx="324588" cy="189162"/>
                <a:chOff x="2482886" y="3553541"/>
                <a:chExt cx="295640" cy="185354"/>
              </a:xfrm>
            </xdr:grpSpPr>
            <xdr:sp macro="" textlink="">
              <xdr:nvSpPr>
                <xdr:cNvPr id="4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8" name="グループ化 849"/>
              <xdr:cNvGrpSpPr>
                <a:grpSpLocks/>
              </xdr:cNvGrpSpPr>
            </xdr:nvGrpSpPr>
            <xdr:grpSpPr bwMode="auto">
              <a:xfrm>
                <a:off x="3257548" y="2893406"/>
                <a:ext cx="324586" cy="189161"/>
                <a:chOff x="2482887" y="3553541"/>
                <a:chExt cx="295638" cy="185353"/>
              </a:xfrm>
            </xdr:grpSpPr>
            <xdr:sp macro="" textlink="">
              <xdr:nvSpPr>
                <xdr:cNvPr id="47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9" name="グループ化 853"/>
              <xdr:cNvGrpSpPr>
                <a:grpSpLocks/>
              </xdr:cNvGrpSpPr>
            </xdr:nvGrpSpPr>
            <xdr:grpSpPr bwMode="auto">
              <a:xfrm>
                <a:off x="3829048" y="2893406"/>
                <a:ext cx="324586" cy="189161"/>
                <a:chOff x="2482887" y="3553541"/>
                <a:chExt cx="295638" cy="185353"/>
              </a:xfrm>
            </xdr:grpSpPr>
            <xdr:sp macro="" textlink="">
              <xdr:nvSpPr>
                <xdr:cNvPr id="47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2220686" y="3355079"/>
            <a:ext cx="2239499" cy="204825"/>
            <a:chOff x="2305050" y="2893402"/>
            <a:chExt cx="2239499" cy="189166"/>
          </a:xfrm>
        </xdr:grpSpPr>
        <xdr:sp macro="" textlink="">
          <xdr:nvSpPr>
            <xdr:cNvPr id="47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2" name="グループ化 4711"/>
            <xdr:cNvGrpSpPr/>
          </xdr:nvGrpSpPr>
          <xdr:grpSpPr>
            <a:xfrm>
              <a:off x="2305050" y="2893402"/>
              <a:ext cx="2048999" cy="189166"/>
              <a:chOff x="2305050" y="2893402"/>
              <a:chExt cx="2048999" cy="189166"/>
            </a:xfrm>
          </xdr:grpSpPr>
          <xdr:sp macro="" textlink="">
            <xdr:nvSpPr>
              <xdr:cNvPr id="47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8" name="グループ化 845"/>
              <xdr:cNvGrpSpPr>
                <a:grpSpLocks/>
              </xdr:cNvGrpSpPr>
            </xdr:nvGrpSpPr>
            <xdr:grpSpPr bwMode="auto">
              <a:xfrm>
                <a:off x="2686045" y="2893406"/>
                <a:ext cx="324588" cy="189162"/>
                <a:chOff x="2482886" y="3553541"/>
                <a:chExt cx="295640" cy="185354"/>
              </a:xfrm>
            </xdr:grpSpPr>
            <xdr:sp macro="" textlink="">
              <xdr:nvSpPr>
                <xdr:cNvPr id="47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19" name="グループ化 849"/>
              <xdr:cNvGrpSpPr>
                <a:grpSpLocks/>
              </xdr:cNvGrpSpPr>
            </xdr:nvGrpSpPr>
            <xdr:grpSpPr bwMode="auto">
              <a:xfrm>
                <a:off x="3257548" y="2893406"/>
                <a:ext cx="324586" cy="189161"/>
                <a:chOff x="2482887" y="3553541"/>
                <a:chExt cx="295638" cy="185353"/>
              </a:xfrm>
            </xdr:grpSpPr>
            <xdr:sp macro="" textlink="">
              <xdr:nvSpPr>
                <xdr:cNvPr id="4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0" name="グループ化 853"/>
              <xdr:cNvGrpSpPr>
                <a:grpSpLocks/>
              </xdr:cNvGrpSpPr>
            </xdr:nvGrpSpPr>
            <xdr:grpSpPr bwMode="auto">
              <a:xfrm>
                <a:off x="3829048" y="2893406"/>
                <a:ext cx="324586" cy="189161"/>
                <a:chOff x="2482887" y="3553541"/>
                <a:chExt cx="295638" cy="185353"/>
              </a:xfrm>
            </xdr:grpSpPr>
            <xdr:sp macro="" textlink="">
              <xdr:nvSpPr>
                <xdr:cNvPr id="47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2220686" y="3615429"/>
            <a:ext cx="2239499" cy="204825"/>
            <a:chOff x="2305050" y="2893402"/>
            <a:chExt cx="2239499" cy="189166"/>
          </a:xfrm>
        </xdr:grpSpPr>
        <xdr:sp macro="" textlink="">
          <xdr:nvSpPr>
            <xdr:cNvPr id="46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3" name="グループ化 4692"/>
            <xdr:cNvGrpSpPr/>
          </xdr:nvGrpSpPr>
          <xdr:grpSpPr>
            <a:xfrm>
              <a:off x="2305050" y="2893402"/>
              <a:ext cx="2048999" cy="189166"/>
              <a:chOff x="2305050" y="2893402"/>
              <a:chExt cx="2048999" cy="189166"/>
            </a:xfrm>
          </xdr:grpSpPr>
          <xdr:sp macro="" textlink="">
            <xdr:nvSpPr>
              <xdr:cNvPr id="46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9" name="グループ化 845"/>
              <xdr:cNvGrpSpPr>
                <a:grpSpLocks/>
              </xdr:cNvGrpSpPr>
            </xdr:nvGrpSpPr>
            <xdr:grpSpPr bwMode="auto">
              <a:xfrm>
                <a:off x="2686045" y="2893406"/>
                <a:ext cx="324588" cy="189162"/>
                <a:chOff x="2482886" y="3553541"/>
                <a:chExt cx="295640" cy="185354"/>
              </a:xfrm>
            </xdr:grpSpPr>
            <xdr:sp macro="" textlink="">
              <xdr:nvSpPr>
                <xdr:cNvPr id="47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0" name="グループ化 849"/>
              <xdr:cNvGrpSpPr>
                <a:grpSpLocks/>
              </xdr:cNvGrpSpPr>
            </xdr:nvGrpSpPr>
            <xdr:grpSpPr bwMode="auto">
              <a:xfrm>
                <a:off x="3257548" y="2893406"/>
                <a:ext cx="324586" cy="189161"/>
                <a:chOff x="2482887" y="3553541"/>
                <a:chExt cx="295638" cy="185353"/>
              </a:xfrm>
            </xdr:grpSpPr>
            <xdr:sp macro="" textlink="">
              <xdr:nvSpPr>
                <xdr:cNvPr id="4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1" name="グループ化 853"/>
              <xdr:cNvGrpSpPr>
                <a:grpSpLocks/>
              </xdr:cNvGrpSpPr>
            </xdr:nvGrpSpPr>
            <xdr:grpSpPr bwMode="auto">
              <a:xfrm>
                <a:off x="3829048" y="2893406"/>
                <a:ext cx="324586" cy="189161"/>
                <a:chOff x="2482887" y="3553541"/>
                <a:chExt cx="295638" cy="185353"/>
              </a:xfrm>
            </xdr:grpSpPr>
            <xdr:sp macro="" textlink="">
              <xdr:nvSpPr>
                <xdr:cNvPr id="47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2220686" y="3875779"/>
            <a:ext cx="2239499" cy="204825"/>
            <a:chOff x="2305050" y="2893402"/>
            <a:chExt cx="2239499" cy="189166"/>
          </a:xfrm>
        </xdr:grpSpPr>
        <xdr:sp macro="" textlink="">
          <xdr:nvSpPr>
            <xdr:cNvPr id="46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74" name="グループ化 4673"/>
            <xdr:cNvGrpSpPr/>
          </xdr:nvGrpSpPr>
          <xdr:grpSpPr>
            <a:xfrm>
              <a:off x="2305050" y="2893402"/>
              <a:ext cx="2048999" cy="189166"/>
              <a:chOff x="2305050" y="2893402"/>
              <a:chExt cx="2048999" cy="189166"/>
            </a:xfrm>
          </xdr:grpSpPr>
          <xdr:sp macro="" textlink="">
            <xdr:nvSpPr>
              <xdr:cNvPr id="46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80" name="グループ化 845"/>
              <xdr:cNvGrpSpPr>
                <a:grpSpLocks/>
              </xdr:cNvGrpSpPr>
            </xdr:nvGrpSpPr>
            <xdr:grpSpPr bwMode="auto">
              <a:xfrm>
                <a:off x="2686045" y="2893406"/>
                <a:ext cx="324588" cy="189162"/>
                <a:chOff x="2482886" y="3553541"/>
                <a:chExt cx="295640" cy="185354"/>
              </a:xfrm>
            </xdr:grpSpPr>
            <xdr:sp macro="" textlink="">
              <xdr:nvSpPr>
                <xdr:cNvPr id="46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1" name="グループ化 849"/>
              <xdr:cNvGrpSpPr>
                <a:grpSpLocks/>
              </xdr:cNvGrpSpPr>
            </xdr:nvGrpSpPr>
            <xdr:grpSpPr bwMode="auto">
              <a:xfrm>
                <a:off x="3257548" y="2893406"/>
                <a:ext cx="324586" cy="189161"/>
                <a:chOff x="2482887" y="3553541"/>
                <a:chExt cx="295638" cy="185353"/>
              </a:xfrm>
            </xdr:grpSpPr>
            <xdr:sp macro="" textlink="">
              <xdr:nvSpPr>
                <xdr:cNvPr id="4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2" name="グループ化 853"/>
              <xdr:cNvGrpSpPr>
                <a:grpSpLocks/>
              </xdr:cNvGrpSpPr>
            </xdr:nvGrpSpPr>
            <xdr:grpSpPr bwMode="auto">
              <a:xfrm>
                <a:off x="3829048" y="2893406"/>
                <a:ext cx="324586" cy="189161"/>
                <a:chOff x="2482887" y="3553541"/>
                <a:chExt cx="295638" cy="185353"/>
              </a:xfrm>
            </xdr:grpSpPr>
            <xdr:sp macro="" textlink="">
              <xdr:nvSpPr>
                <xdr:cNvPr id="46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2220686" y="4136129"/>
            <a:ext cx="2239499" cy="204825"/>
            <a:chOff x="2305050" y="2893402"/>
            <a:chExt cx="2239499" cy="189166"/>
          </a:xfrm>
        </xdr:grpSpPr>
        <xdr:sp macro="" textlink="">
          <xdr:nvSpPr>
            <xdr:cNvPr id="46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55" name="グループ化 4654"/>
            <xdr:cNvGrpSpPr/>
          </xdr:nvGrpSpPr>
          <xdr:grpSpPr>
            <a:xfrm>
              <a:off x="2305050" y="2893402"/>
              <a:ext cx="2048999" cy="189166"/>
              <a:chOff x="2305050" y="2893402"/>
              <a:chExt cx="2048999" cy="189166"/>
            </a:xfrm>
          </xdr:grpSpPr>
          <xdr:sp macro="" textlink="">
            <xdr:nvSpPr>
              <xdr:cNvPr id="46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61" name="グループ化 845"/>
              <xdr:cNvGrpSpPr>
                <a:grpSpLocks/>
              </xdr:cNvGrpSpPr>
            </xdr:nvGrpSpPr>
            <xdr:grpSpPr bwMode="auto">
              <a:xfrm>
                <a:off x="2686045" y="2893406"/>
                <a:ext cx="324588" cy="189162"/>
                <a:chOff x="2482886" y="3553541"/>
                <a:chExt cx="295640" cy="185354"/>
              </a:xfrm>
            </xdr:grpSpPr>
            <xdr:sp macro="" textlink="">
              <xdr:nvSpPr>
                <xdr:cNvPr id="46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2" name="グループ化 849"/>
              <xdr:cNvGrpSpPr>
                <a:grpSpLocks/>
              </xdr:cNvGrpSpPr>
            </xdr:nvGrpSpPr>
            <xdr:grpSpPr bwMode="auto">
              <a:xfrm>
                <a:off x="3257548" y="2893406"/>
                <a:ext cx="324586" cy="189161"/>
                <a:chOff x="2482887" y="3553541"/>
                <a:chExt cx="295638" cy="185353"/>
              </a:xfrm>
            </xdr:grpSpPr>
            <xdr:sp macro="" textlink="">
              <xdr:nvSpPr>
                <xdr:cNvPr id="4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3" name="グループ化 853"/>
              <xdr:cNvGrpSpPr>
                <a:grpSpLocks/>
              </xdr:cNvGrpSpPr>
            </xdr:nvGrpSpPr>
            <xdr:grpSpPr bwMode="auto">
              <a:xfrm>
                <a:off x="3829048" y="2893406"/>
                <a:ext cx="324586" cy="189161"/>
                <a:chOff x="2482887" y="3553541"/>
                <a:chExt cx="295638" cy="185353"/>
              </a:xfrm>
            </xdr:grpSpPr>
            <xdr:sp macro="" textlink="">
              <xdr:nvSpPr>
                <xdr:cNvPr id="46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2220686" y="4396479"/>
            <a:ext cx="2239499" cy="204825"/>
            <a:chOff x="2305050" y="2893402"/>
            <a:chExt cx="2239499" cy="189166"/>
          </a:xfrm>
        </xdr:grpSpPr>
        <xdr:sp macro="" textlink="">
          <xdr:nvSpPr>
            <xdr:cNvPr id="46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36" name="グループ化 4635"/>
            <xdr:cNvGrpSpPr/>
          </xdr:nvGrpSpPr>
          <xdr:grpSpPr>
            <a:xfrm>
              <a:off x="2305050" y="2893402"/>
              <a:ext cx="2048999" cy="189166"/>
              <a:chOff x="2305050" y="2893402"/>
              <a:chExt cx="2048999" cy="189166"/>
            </a:xfrm>
          </xdr:grpSpPr>
          <xdr:sp macro="" textlink="">
            <xdr:nvSpPr>
              <xdr:cNvPr id="46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2" name="グループ化 845"/>
              <xdr:cNvGrpSpPr>
                <a:grpSpLocks/>
              </xdr:cNvGrpSpPr>
            </xdr:nvGrpSpPr>
            <xdr:grpSpPr bwMode="auto">
              <a:xfrm>
                <a:off x="2686045" y="2893406"/>
                <a:ext cx="324588" cy="189162"/>
                <a:chOff x="2482886" y="3553541"/>
                <a:chExt cx="295640" cy="185354"/>
              </a:xfrm>
            </xdr:grpSpPr>
            <xdr:sp macro="" textlink="">
              <xdr:nvSpPr>
                <xdr:cNvPr id="46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3" name="グループ化 849"/>
              <xdr:cNvGrpSpPr>
                <a:grpSpLocks/>
              </xdr:cNvGrpSpPr>
            </xdr:nvGrpSpPr>
            <xdr:grpSpPr bwMode="auto">
              <a:xfrm>
                <a:off x="3257548" y="2893406"/>
                <a:ext cx="324586" cy="189161"/>
                <a:chOff x="2482887" y="3553541"/>
                <a:chExt cx="295638" cy="185353"/>
              </a:xfrm>
            </xdr:grpSpPr>
            <xdr:sp macro="" textlink="">
              <xdr:nvSpPr>
                <xdr:cNvPr id="4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4" name="グループ化 853"/>
              <xdr:cNvGrpSpPr>
                <a:grpSpLocks/>
              </xdr:cNvGrpSpPr>
            </xdr:nvGrpSpPr>
            <xdr:grpSpPr bwMode="auto">
              <a:xfrm>
                <a:off x="3829048" y="2893406"/>
                <a:ext cx="324586" cy="189161"/>
                <a:chOff x="2482887" y="3553541"/>
                <a:chExt cx="295638" cy="185353"/>
              </a:xfrm>
            </xdr:grpSpPr>
            <xdr:sp macro="" textlink="">
              <xdr:nvSpPr>
                <xdr:cNvPr id="46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273</xdr:row>
      <xdr:rowOff>34013</xdr:rowOff>
    </xdr:from>
    <xdr:to>
      <xdr:col>66</xdr:col>
      <xdr:colOff>72335</xdr:colOff>
      <xdr:row>280</xdr:row>
      <xdr:rowOff>46400</xdr:rowOff>
    </xdr:to>
    <xdr:grpSp>
      <xdr:nvGrpSpPr>
        <xdr:cNvPr id="53" name="グループ化 52"/>
        <xdr:cNvGrpSpPr/>
      </xdr:nvGrpSpPr>
      <xdr:grpSpPr>
        <a:xfrm>
          <a:off x="4712817" y="39035225"/>
          <a:ext cx="2239499" cy="935579"/>
          <a:chOff x="4712817" y="38536994"/>
          <a:chExt cx="2239499" cy="935579"/>
        </a:xfrm>
      </xdr:grpSpPr>
      <xdr:grpSp>
        <xdr:nvGrpSpPr>
          <xdr:cNvPr id="4750" name="グループ化 4749"/>
          <xdr:cNvGrpSpPr/>
        </xdr:nvGrpSpPr>
        <xdr:grpSpPr>
          <a:xfrm>
            <a:off x="4712817" y="38536994"/>
            <a:ext cx="2239499" cy="195725"/>
            <a:chOff x="4754336" y="5158463"/>
            <a:chExt cx="2239499" cy="199146"/>
          </a:xfrm>
        </xdr:grpSpPr>
        <xdr:sp macro="" textlink="">
          <xdr:nvSpPr>
            <xdr:cNvPr id="481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6" name="グループ化 845"/>
            <xdr:cNvGrpSpPr>
              <a:grpSpLocks/>
            </xdr:cNvGrpSpPr>
          </xdr:nvGrpSpPr>
          <xdr:grpSpPr bwMode="auto">
            <a:xfrm>
              <a:off x="5135331" y="5158465"/>
              <a:ext cx="324588" cy="199129"/>
              <a:chOff x="2482886" y="3553541"/>
              <a:chExt cx="295640" cy="180204"/>
            </a:xfrm>
          </xdr:grpSpPr>
          <xdr:sp macro="" textlink="">
            <xdr:nvSpPr>
              <xdr:cNvPr id="48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7" name="グループ化 849"/>
            <xdr:cNvGrpSpPr>
              <a:grpSpLocks/>
            </xdr:cNvGrpSpPr>
          </xdr:nvGrpSpPr>
          <xdr:grpSpPr bwMode="auto">
            <a:xfrm>
              <a:off x="5706834" y="5158463"/>
              <a:ext cx="324586" cy="199129"/>
              <a:chOff x="2482887" y="3553541"/>
              <a:chExt cx="295638" cy="180204"/>
            </a:xfrm>
          </xdr:grpSpPr>
          <xdr:sp macro="" textlink="">
            <xdr:nvSpPr>
              <xdr:cNvPr id="48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8" name="グループ化 853"/>
            <xdr:cNvGrpSpPr>
              <a:grpSpLocks/>
            </xdr:cNvGrpSpPr>
          </xdr:nvGrpSpPr>
          <xdr:grpSpPr bwMode="auto">
            <a:xfrm>
              <a:off x="6278334" y="5158463"/>
              <a:ext cx="324586" cy="199129"/>
              <a:chOff x="2482887" y="3553541"/>
              <a:chExt cx="295638" cy="180204"/>
            </a:xfrm>
          </xdr:grpSpPr>
          <xdr:sp macro="" textlink="">
            <xdr:nvSpPr>
              <xdr:cNvPr id="48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751" name="グループ化 4750"/>
          <xdr:cNvGrpSpPr/>
        </xdr:nvGrpSpPr>
        <xdr:grpSpPr>
          <a:xfrm>
            <a:off x="4712817" y="38781389"/>
            <a:ext cx="2239499" cy="201307"/>
            <a:chOff x="2305050" y="2893402"/>
            <a:chExt cx="2239499" cy="189166"/>
          </a:xfrm>
        </xdr:grpSpPr>
        <xdr:sp macro="" textlink="">
          <xdr:nvSpPr>
            <xdr:cNvPr id="4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3" name="グループ化 4792"/>
            <xdr:cNvGrpSpPr/>
          </xdr:nvGrpSpPr>
          <xdr:grpSpPr>
            <a:xfrm>
              <a:off x="2305050" y="2893402"/>
              <a:ext cx="2048999" cy="189166"/>
              <a:chOff x="2305050" y="2893402"/>
              <a:chExt cx="2048999" cy="189166"/>
            </a:xfrm>
          </xdr:grpSpPr>
          <xdr:sp macro="" textlink="">
            <xdr:nvSpPr>
              <xdr:cNvPr id="4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9" name="グループ化 845"/>
              <xdr:cNvGrpSpPr>
                <a:grpSpLocks/>
              </xdr:cNvGrpSpPr>
            </xdr:nvGrpSpPr>
            <xdr:grpSpPr bwMode="auto">
              <a:xfrm>
                <a:off x="2686045" y="2893406"/>
                <a:ext cx="324588" cy="189162"/>
                <a:chOff x="2482886" y="3553541"/>
                <a:chExt cx="295640" cy="185354"/>
              </a:xfrm>
            </xdr:grpSpPr>
            <xdr:sp macro="" textlink="">
              <xdr:nvSpPr>
                <xdr:cNvPr id="4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49"/>
              <xdr:cNvGrpSpPr>
                <a:grpSpLocks/>
              </xdr:cNvGrpSpPr>
            </xdr:nvGrpSpPr>
            <xdr:grpSpPr bwMode="auto">
              <a:xfrm>
                <a:off x="3257548" y="2893406"/>
                <a:ext cx="324586" cy="189161"/>
                <a:chOff x="2482887" y="3553541"/>
                <a:chExt cx="295638" cy="185353"/>
              </a:xfrm>
            </xdr:grpSpPr>
            <xdr:sp macro="" textlink="">
              <xdr:nvSpPr>
                <xdr:cNvPr id="48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1" name="グループ化 853"/>
              <xdr:cNvGrpSpPr>
                <a:grpSpLocks/>
              </xdr:cNvGrpSpPr>
            </xdr:nvGrpSpPr>
            <xdr:grpSpPr bwMode="auto">
              <a:xfrm>
                <a:off x="3829048" y="2893406"/>
                <a:ext cx="324586" cy="189161"/>
                <a:chOff x="2482887" y="3553541"/>
                <a:chExt cx="295638" cy="185353"/>
              </a:xfrm>
            </xdr:grpSpPr>
            <xdr:sp macro="" textlink="">
              <xdr:nvSpPr>
                <xdr:cNvPr id="48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2" name="グループ化 4751"/>
          <xdr:cNvGrpSpPr/>
        </xdr:nvGrpSpPr>
        <xdr:grpSpPr>
          <a:xfrm>
            <a:off x="4712817" y="39019544"/>
            <a:ext cx="2239499" cy="201307"/>
            <a:chOff x="2305050" y="2893402"/>
            <a:chExt cx="2239499" cy="189166"/>
          </a:xfrm>
        </xdr:grpSpPr>
        <xdr:sp macro="" textlink="">
          <xdr:nvSpPr>
            <xdr:cNvPr id="4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4" name="グループ化 4773"/>
            <xdr:cNvGrpSpPr/>
          </xdr:nvGrpSpPr>
          <xdr:grpSpPr>
            <a:xfrm>
              <a:off x="2305050" y="2893402"/>
              <a:ext cx="2048999" cy="189166"/>
              <a:chOff x="2305050" y="2893402"/>
              <a:chExt cx="2048999" cy="189166"/>
            </a:xfrm>
          </xdr:grpSpPr>
          <xdr:sp macro="" textlink="">
            <xdr:nvSpPr>
              <xdr:cNvPr id="4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80" name="グループ化 845"/>
              <xdr:cNvGrpSpPr>
                <a:grpSpLocks/>
              </xdr:cNvGrpSpPr>
            </xdr:nvGrpSpPr>
            <xdr:grpSpPr bwMode="auto">
              <a:xfrm>
                <a:off x="2686045" y="2893406"/>
                <a:ext cx="324588" cy="189162"/>
                <a:chOff x="2482886" y="3553541"/>
                <a:chExt cx="295640" cy="185354"/>
              </a:xfrm>
            </xdr:grpSpPr>
            <xdr:sp macro="" textlink="">
              <xdr:nvSpPr>
                <xdr:cNvPr id="4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49"/>
              <xdr:cNvGrpSpPr>
                <a:grpSpLocks/>
              </xdr:cNvGrpSpPr>
            </xdr:nvGrpSpPr>
            <xdr:grpSpPr bwMode="auto">
              <a:xfrm>
                <a:off x="3257548" y="2893406"/>
                <a:ext cx="324586" cy="189161"/>
                <a:chOff x="2482887" y="3553541"/>
                <a:chExt cx="295638" cy="185353"/>
              </a:xfrm>
            </xdr:grpSpPr>
            <xdr:sp macro="" textlink="">
              <xdr:nvSpPr>
                <xdr:cNvPr id="47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2" name="グループ化 853"/>
              <xdr:cNvGrpSpPr>
                <a:grpSpLocks/>
              </xdr:cNvGrpSpPr>
            </xdr:nvGrpSpPr>
            <xdr:grpSpPr bwMode="auto">
              <a:xfrm>
                <a:off x="3829048" y="2893406"/>
                <a:ext cx="324586" cy="189161"/>
                <a:chOff x="2482887" y="3553541"/>
                <a:chExt cx="295638" cy="185353"/>
              </a:xfrm>
            </xdr:grpSpPr>
            <xdr:sp macro="" textlink="">
              <xdr:nvSpPr>
                <xdr:cNvPr id="47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3" name="グループ化 4752"/>
          <xdr:cNvGrpSpPr/>
        </xdr:nvGrpSpPr>
        <xdr:grpSpPr>
          <a:xfrm>
            <a:off x="4712817" y="39271266"/>
            <a:ext cx="2239499" cy="201307"/>
            <a:chOff x="2305050" y="2893402"/>
            <a:chExt cx="2239499" cy="189166"/>
          </a:xfrm>
        </xdr:grpSpPr>
        <xdr:sp macro="" textlink="">
          <xdr:nvSpPr>
            <xdr:cNvPr id="4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5" name="グループ化 4754"/>
            <xdr:cNvGrpSpPr/>
          </xdr:nvGrpSpPr>
          <xdr:grpSpPr>
            <a:xfrm>
              <a:off x="2305050" y="2893402"/>
              <a:ext cx="2048999" cy="189166"/>
              <a:chOff x="2305050" y="2893402"/>
              <a:chExt cx="2048999" cy="189166"/>
            </a:xfrm>
          </xdr:grpSpPr>
          <xdr:sp macro="" textlink="">
            <xdr:nvSpPr>
              <xdr:cNvPr id="4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1" name="グループ化 845"/>
              <xdr:cNvGrpSpPr>
                <a:grpSpLocks/>
              </xdr:cNvGrpSpPr>
            </xdr:nvGrpSpPr>
            <xdr:grpSpPr bwMode="auto">
              <a:xfrm>
                <a:off x="2686045" y="2893406"/>
                <a:ext cx="324588" cy="189162"/>
                <a:chOff x="2482886" y="3553541"/>
                <a:chExt cx="295640" cy="185354"/>
              </a:xfrm>
            </xdr:grpSpPr>
            <xdr:sp macro="" textlink="">
              <xdr:nvSpPr>
                <xdr:cNvPr id="4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49"/>
              <xdr:cNvGrpSpPr>
                <a:grpSpLocks/>
              </xdr:cNvGrpSpPr>
            </xdr:nvGrpSpPr>
            <xdr:grpSpPr bwMode="auto">
              <a:xfrm>
                <a:off x="3257548" y="2893406"/>
                <a:ext cx="324586" cy="189161"/>
                <a:chOff x="2482887" y="3553541"/>
                <a:chExt cx="295638" cy="185353"/>
              </a:xfrm>
            </xdr:grpSpPr>
            <xdr:sp macro="" textlink="">
              <xdr:nvSpPr>
                <xdr:cNvPr id="4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3" name="グループ化 853"/>
              <xdr:cNvGrpSpPr>
                <a:grpSpLocks/>
              </xdr:cNvGrpSpPr>
            </xdr:nvGrpSpPr>
            <xdr:grpSpPr bwMode="auto">
              <a:xfrm>
                <a:off x="3829048" y="2893406"/>
                <a:ext cx="324586" cy="189161"/>
                <a:chOff x="2482887" y="3553541"/>
                <a:chExt cx="295638" cy="185353"/>
              </a:xfrm>
            </xdr:grpSpPr>
            <xdr:sp macro="" textlink="">
              <xdr:nvSpPr>
                <xdr:cNvPr id="4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281</xdr:row>
      <xdr:rowOff>27679</xdr:rowOff>
    </xdr:from>
    <xdr:to>
      <xdr:col>66</xdr:col>
      <xdr:colOff>72335</xdr:colOff>
      <xdr:row>294</xdr:row>
      <xdr:rowOff>105504</xdr:rowOff>
    </xdr:to>
    <xdr:grpSp>
      <xdr:nvGrpSpPr>
        <xdr:cNvPr id="4825" name="グループ化 4824"/>
        <xdr:cNvGrpSpPr/>
      </xdr:nvGrpSpPr>
      <xdr:grpSpPr>
        <a:xfrm>
          <a:off x="4712817" y="40025352"/>
          <a:ext cx="2239499" cy="1704402"/>
          <a:chOff x="2214336" y="6180829"/>
          <a:chExt cx="2239499" cy="1735175"/>
        </a:xfrm>
      </xdr:grpSpPr>
      <xdr:grpSp>
        <xdr:nvGrpSpPr>
          <xdr:cNvPr id="4826" name="グループ化 4825"/>
          <xdr:cNvGrpSpPr/>
        </xdr:nvGrpSpPr>
        <xdr:grpSpPr>
          <a:xfrm>
            <a:off x="2214336" y="6180829"/>
            <a:ext cx="2239499" cy="204825"/>
            <a:chOff x="2305050" y="2893402"/>
            <a:chExt cx="2239499" cy="189166"/>
          </a:xfrm>
        </xdr:grpSpPr>
        <xdr:sp macro="" textlink="">
          <xdr:nvSpPr>
            <xdr:cNvPr id="49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8" name="グループ化 4947"/>
            <xdr:cNvGrpSpPr/>
          </xdr:nvGrpSpPr>
          <xdr:grpSpPr>
            <a:xfrm>
              <a:off x="2305050" y="2893402"/>
              <a:ext cx="2048999" cy="189166"/>
              <a:chOff x="2305050" y="2893402"/>
              <a:chExt cx="2048999" cy="189166"/>
            </a:xfrm>
          </xdr:grpSpPr>
          <xdr:sp macro="" textlink="">
            <xdr:nvSpPr>
              <xdr:cNvPr id="49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4" name="グループ化 845"/>
              <xdr:cNvGrpSpPr>
                <a:grpSpLocks/>
              </xdr:cNvGrpSpPr>
            </xdr:nvGrpSpPr>
            <xdr:grpSpPr bwMode="auto">
              <a:xfrm>
                <a:off x="2686045" y="2893406"/>
                <a:ext cx="324588" cy="189162"/>
                <a:chOff x="2482886" y="3553541"/>
                <a:chExt cx="295640" cy="185354"/>
              </a:xfrm>
            </xdr:grpSpPr>
            <xdr:sp macro="" textlink="">
              <xdr:nvSpPr>
                <xdr:cNvPr id="49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5" name="グループ化 849"/>
              <xdr:cNvGrpSpPr>
                <a:grpSpLocks/>
              </xdr:cNvGrpSpPr>
            </xdr:nvGrpSpPr>
            <xdr:grpSpPr bwMode="auto">
              <a:xfrm>
                <a:off x="3257548" y="2893406"/>
                <a:ext cx="324586" cy="189161"/>
                <a:chOff x="2482887" y="3553541"/>
                <a:chExt cx="295638" cy="185353"/>
              </a:xfrm>
            </xdr:grpSpPr>
            <xdr:sp macro="" textlink="">
              <xdr:nvSpPr>
                <xdr:cNvPr id="49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6" name="グループ化 853"/>
              <xdr:cNvGrpSpPr>
                <a:grpSpLocks/>
              </xdr:cNvGrpSpPr>
            </xdr:nvGrpSpPr>
            <xdr:grpSpPr bwMode="auto">
              <a:xfrm>
                <a:off x="3829048" y="2893406"/>
                <a:ext cx="324586" cy="189161"/>
                <a:chOff x="2482887" y="3553541"/>
                <a:chExt cx="295638" cy="185353"/>
              </a:xfrm>
            </xdr:grpSpPr>
            <xdr:sp macro="" textlink="">
              <xdr:nvSpPr>
                <xdr:cNvPr id="495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7" name="グループ化 4826"/>
          <xdr:cNvGrpSpPr/>
        </xdr:nvGrpSpPr>
        <xdr:grpSpPr>
          <a:xfrm>
            <a:off x="2214336" y="6435887"/>
            <a:ext cx="2239499" cy="204825"/>
            <a:chOff x="2305050" y="2893402"/>
            <a:chExt cx="2239499" cy="189166"/>
          </a:xfrm>
        </xdr:grpSpPr>
        <xdr:sp macro="" textlink="">
          <xdr:nvSpPr>
            <xdr:cNvPr id="49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9" name="グループ化 4928"/>
            <xdr:cNvGrpSpPr/>
          </xdr:nvGrpSpPr>
          <xdr:grpSpPr>
            <a:xfrm>
              <a:off x="2305050" y="2893402"/>
              <a:ext cx="2048999" cy="189166"/>
              <a:chOff x="2305050" y="2893402"/>
              <a:chExt cx="2048999" cy="189166"/>
            </a:xfrm>
          </xdr:grpSpPr>
          <xdr:sp macro="" textlink="">
            <xdr:nvSpPr>
              <xdr:cNvPr id="49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5" name="グループ化 845"/>
              <xdr:cNvGrpSpPr>
                <a:grpSpLocks/>
              </xdr:cNvGrpSpPr>
            </xdr:nvGrpSpPr>
            <xdr:grpSpPr bwMode="auto">
              <a:xfrm>
                <a:off x="2686045" y="2893406"/>
                <a:ext cx="324588" cy="189162"/>
                <a:chOff x="2482886" y="3553541"/>
                <a:chExt cx="295640" cy="185354"/>
              </a:xfrm>
            </xdr:grpSpPr>
            <xdr:sp macro="" textlink="">
              <xdr:nvSpPr>
                <xdr:cNvPr id="49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6" name="グループ化 849"/>
              <xdr:cNvGrpSpPr>
                <a:grpSpLocks/>
              </xdr:cNvGrpSpPr>
            </xdr:nvGrpSpPr>
            <xdr:grpSpPr bwMode="auto">
              <a:xfrm>
                <a:off x="3257548" y="2893406"/>
                <a:ext cx="324586" cy="189161"/>
                <a:chOff x="2482887" y="3553541"/>
                <a:chExt cx="295638" cy="185353"/>
              </a:xfrm>
            </xdr:grpSpPr>
            <xdr:sp macro="" textlink="">
              <xdr:nvSpPr>
                <xdr:cNvPr id="49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7" name="グループ化 853"/>
              <xdr:cNvGrpSpPr>
                <a:grpSpLocks/>
              </xdr:cNvGrpSpPr>
            </xdr:nvGrpSpPr>
            <xdr:grpSpPr bwMode="auto">
              <a:xfrm>
                <a:off x="3829048" y="2893406"/>
                <a:ext cx="324586" cy="189161"/>
                <a:chOff x="2482887" y="3553541"/>
                <a:chExt cx="295638" cy="185353"/>
              </a:xfrm>
            </xdr:grpSpPr>
            <xdr:sp macro="" textlink="">
              <xdr:nvSpPr>
                <xdr:cNvPr id="49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8" name="グループ化 4827"/>
          <xdr:cNvGrpSpPr/>
        </xdr:nvGrpSpPr>
        <xdr:grpSpPr>
          <a:xfrm>
            <a:off x="2214336" y="6690945"/>
            <a:ext cx="2239499" cy="204825"/>
            <a:chOff x="2305050" y="2893402"/>
            <a:chExt cx="2239499" cy="189166"/>
          </a:xfrm>
        </xdr:grpSpPr>
        <xdr:sp macro="" textlink="">
          <xdr:nvSpPr>
            <xdr:cNvPr id="49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0" name="グループ化 4909"/>
            <xdr:cNvGrpSpPr/>
          </xdr:nvGrpSpPr>
          <xdr:grpSpPr>
            <a:xfrm>
              <a:off x="2305050" y="2893402"/>
              <a:ext cx="2048999" cy="189166"/>
              <a:chOff x="2305050" y="2893402"/>
              <a:chExt cx="2048999" cy="189166"/>
            </a:xfrm>
          </xdr:grpSpPr>
          <xdr:sp macro="" textlink="">
            <xdr:nvSpPr>
              <xdr:cNvPr id="49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6" name="グループ化 845"/>
              <xdr:cNvGrpSpPr>
                <a:grpSpLocks/>
              </xdr:cNvGrpSpPr>
            </xdr:nvGrpSpPr>
            <xdr:grpSpPr bwMode="auto">
              <a:xfrm>
                <a:off x="2686045" y="2893406"/>
                <a:ext cx="324588" cy="189162"/>
                <a:chOff x="2482886" y="3553541"/>
                <a:chExt cx="295640" cy="185354"/>
              </a:xfrm>
            </xdr:grpSpPr>
            <xdr:sp macro="" textlink="">
              <xdr:nvSpPr>
                <xdr:cNvPr id="49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7" name="グループ化 849"/>
              <xdr:cNvGrpSpPr>
                <a:grpSpLocks/>
              </xdr:cNvGrpSpPr>
            </xdr:nvGrpSpPr>
            <xdr:grpSpPr bwMode="auto">
              <a:xfrm>
                <a:off x="3257548" y="2893406"/>
                <a:ext cx="324586" cy="189161"/>
                <a:chOff x="2482887" y="3553541"/>
                <a:chExt cx="295638" cy="185353"/>
              </a:xfrm>
            </xdr:grpSpPr>
            <xdr:sp macro="" textlink="">
              <xdr:nvSpPr>
                <xdr:cNvPr id="49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8" name="グループ化 853"/>
              <xdr:cNvGrpSpPr>
                <a:grpSpLocks/>
              </xdr:cNvGrpSpPr>
            </xdr:nvGrpSpPr>
            <xdr:grpSpPr bwMode="auto">
              <a:xfrm>
                <a:off x="3829048" y="2893406"/>
                <a:ext cx="324586" cy="189161"/>
                <a:chOff x="2482887" y="3553541"/>
                <a:chExt cx="295638" cy="185353"/>
              </a:xfrm>
            </xdr:grpSpPr>
            <xdr:sp macro="" textlink="">
              <xdr:nvSpPr>
                <xdr:cNvPr id="49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9" name="グループ化 4828"/>
          <xdr:cNvGrpSpPr/>
        </xdr:nvGrpSpPr>
        <xdr:grpSpPr>
          <a:xfrm>
            <a:off x="2214336" y="6946003"/>
            <a:ext cx="2239499" cy="204825"/>
            <a:chOff x="2305050" y="2893402"/>
            <a:chExt cx="2239499" cy="189166"/>
          </a:xfrm>
        </xdr:grpSpPr>
        <xdr:sp macro="" textlink="">
          <xdr:nvSpPr>
            <xdr:cNvPr id="4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1" name="グループ化 4890"/>
            <xdr:cNvGrpSpPr/>
          </xdr:nvGrpSpPr>
          <xdr:grpSpPr>
            <a:xfrm>
              <a:off x="2305050" y="2893402"/>
              <a:ext cx="2048999" cy="189166"/>
              <a:chOff x="2305050" y="2893402"/>
              <a:chExt cx="2048999" cy="189166"/>
            </a:xfrm>
          </xdr:grpSpPr>
          <xdr:sp macro="" textlink="">
            <xdr:nvSpPr>
              <xdr:cNvPr id="4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7" name="グループ化 845"/>
              <xdr:cNvGrpSpPr>
                <a:grpSpLocks/>
              </xdr:cNvGrpSpPr>
            </xdr:nvGrpSpPr>
            <xdr:grpSpPr bwMode="auto">
              <a:xfrm>
                <a:off x="2686045" y="2893406"/>
                <a:ext cx="324588" cy="189162"/>
                <a:chOff x="2482886" y="3553541"/>
                <a:chExt cx="295640" cy="185354"/>
              </a:xfrm>
            </xdr:grpSpPr>
            <xdr:sp macro="" textlink="">
              <xdr:nvSpPr>
                <xdr:cNvPr id="4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8" name="グループ化 849"/>
              <xdr:cNvGrpSpPr>
                <a:grpSpLocks/>
              </xdr:cNvGrpSpPr>
            </xdr:nvGrpSpPr>
            <xdr:grpSpPr bwMode="auto">
              <a:xfrm>
                <a:off x="3257548" y="2893406"/>
                <a:ext cx="324586" cy="189161"/>
                <a:chOff x="2482887" y="3553541"/>
                <a:chExt cx="295638" cy="185353"/>
              </a:xfrm>
            </xdr:grpSpPr>
            <xdr:sp macro="" textlink="">
              <xdr:nvSpPr>
                <xdr:cNvPr id="49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9" name="グループ化 853"/>
              <xdr:cNvGrpSpPr>
                <a:grpSpLocks/>
              </xdr:cNvGrpSpPr>
            </xdr:nvGrpSpPr>
            <xdr:grpSpPr bwMode="auto">
              <a:xfrm>
                <a:off x="3829048" y="2893406"/>
                <a:ext cx="324586" cy="189161"/>
                <a:chOff x="2482887" y="3553541"/>
                <a:chExt cx="295638" cy="185353"/>
              </a:xfrm>
            </xdr:grpSpPr>
            <xdr:sp macro="" textlink="">
              <xdr:nvSpPr>
                <xdr:cNvPr id="49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30" name="グループ化 4829"/>
          <xdr:cNvGrpSpPr/>
        </xdr:nvGrpSpPr>
        <xdr:grpSpPr>
          <a:xfrm>
            <a:off x="2214336" y="7201061"/>
            <a:ext cx="2239499" cy="204825"/>
            <a:chOff x="2305050" y="2893402"/>
            <a:chExt cx="2239499" cy="189166"/>
          </a:xfrm>
        </xdr:grpSpPr>
        <xdr:sp macro="" textlink="">
          <xdr:nvSpPr>
            <xdr:cNvPr id="48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2" name="グループ化 4871"/>
            <xdr:cNvGrpSpPr/>
          </xdr:nvGrpSpPr>
          <xdr:grpSpPr>
            <a:xfrm>
              <a:off x="2305050" y="2893402"/>
              <a:ext cx="2048999" cy="189166"/>
              <a:chOff x="2305050" y="2893402"/>
              <a:chExt cx="2048999" cy="189166"/>
            </a:xfrm>
          </xdr:grpSpPr>
          <xdr:sp macro="" textlink="">
            <xdr:nvSpPr>
              <xdr:cNvPr id="48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8" name="グループ化 845"/>
              <xdr:cNvGrpSpPr>
                <a:grpSpLocks/>
              </xdr:cNvGrpSpPr>
            </xdr:nvGrpSpPr>
            <xdr:grpSpPr bwMode="auto">
              <a:xfrm>
                <a:off x="2686045" y="2893406"/>
                <a:ext cx="324588" cy="189162"/>
                <a:chOff x="2482886" y="3553541"/>
                <a:chExt cx="295640" cy="185354"/>
              </a:xfrm>
            </xdr:grpSpPr>
            <xdr:sp macro="" textlink="">
              <xdr:nvSpPr>
                <xdr:cNvPr id="48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9" name="グループ化 849"/>
              <xdr:cNvGrpSpPr>
                <a:grpSpLocks/>
              </xdr:cNvGrpSpPr>
            </xdr:nvGrpSpPr>
            <xdr:grpSpPr bwMode="auto">
              <a:xfrm>
                <a:off x="3257548" y="2893406"/>
                <a:ext cx="324586" cy="189161"/>
                <a:chOff x="2482887" y="3553541"/>
                <a:chExt cx="295638" cy="185353"/>
              </a:xfrm>
            </xdr:grpSpPr>
            <xdr:sp macro="" textlink="">
              <xdr:nvSpPr>
                <xdr:cNvPr id="48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80" name="グループ化 853"/>
              <xdr:cNvGrpSpPr>
                <a:grpSpLocks/>
              </xdr:cNvGrpSpPr>
            </xdr:nvGrpSpPr>
            <xdr:grpSpPr bwMode="auto">
              <a:xfrm>
                <a:off x="3829048" y="2893406"/>
                <a:ext cx="324586" cy="189161"/>
                <a:chOff x="2482887" y="3553541"/>
                <a:chExt cx="295638" cy="185353"/>
              </a:xfrm>
            </xdr:grpSpPr>
            <xdr:sp macro="" textlink="">
              <xdr:nvSpPr>
                <xdr:cNvPr id="48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31" name="グループ化 4830"/>
          <xdr:cNvGrpSpPr/>
        </xdr:nvGrpSpPr>
        <xdr:grpSpPr>
          <a:xfrm>
            <a:off x="2214336" y="7456119"/>
            <a:ext cx="2239499" cy="204825"/>
            <a:chOff x="2305050" y="2893402"/>
            <a:chExt cx="2239499" cy="189166"/>
          </a:xfrm>
        </xdr:grpSpPr>
        <xdr:sp macro="" textlink="">
          <xdr:nvSpPr>
            <xdr:cNvPr id="48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3" name="グループ化 4852"/>
            <xdr:cNvGrpSpPr/>
          </xdr:nvGrpSpPr>
          <xdr:grpSpPr>
            <a:xfrm>
              <a:off x="2305050" y="2893402"/>
              <a:ext cx="2048999" cy="189166"/>
              <a:chOff x="2305050" y="2893402"/>
              <a:chExt cx="2048999" cy="189166"/>
            </a:xfrm>
          </xdr:grpSpPr>
          <xdr:sp macro="" textlink="">
            <xdr:nvSpPr>
              <xdr:cNvPr id="48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9" name="グループ化 845"/>
              <xdr:cNvGrpSpPr>
                <a:grpSpLocks/>
              </xdr:cNvGrpSpPr>
            </xdr:nvGrpSpPr>
            <xdr:grpSpPr bwMode="auto">
              <a:xfrm>
                <a:off x="2686045" y="2893406"/>
                <a:ext cx="324588" cy="189162"/>
                <a:chOff x="2482886" y="3553541"/>
                <a:chExt cx="295640" cy="185354"/>
              </a:xfrm>
            </xdr:grpSpPr>
            <xdr:sp macro="" textlink="">
              <xdr:nvSpPr>
                <xdr:cNvPr id="48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60" name="グループ化 849"/>
              <xdr:cNvGrpSpPr>
                <a:grpSpLocks/>
              </xdr:cNvGrpSpPr>
            </xdr:nvGrpSpPr>
            <xdr:grpSpPr bwMode="auto">
              <a:xfrm>
                <a:off x="3257548" y="2893406"/>
                <a:ext cx="324586" cy="189161"/>
                <a:chOff x="2482887" y="3553541"/>
                <a:chExt cx="295638" cy="185353"/>
              </a:xfrm>
            </xdr:grpSpPr>
            <xdr:sp macro="" textlink="">
              <xdr:nvSpPr>
                <xdr:cNvPr id="48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61" name="グループ化 853"/>
              <xdr:cNvGrpSpPr>
                <a:grpSpLocks/>
              </xdr:cNvGrpSpPr>
            </xdr:nvGrpSpPr>
            <xdr:grpSpPr bwMode="auto">
              <a:xfrm>
                <a:off x="3829048" y="2893406"/>
                <a:ext cx="324586" cy="189161"/>
                <a:chOff x="2482887" y="3553541"/>
                <a:chExt cx="295638" cy="185353"/>
              </a:xfrm>
            </xdr:grpSpPr>
            <xdr:sp macro="" textlink="">
              <xdr:nvSpPr>
                <xdr:cNvPr id="48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32" name="グループ化 4831"/>
          <xdr:cNvGrpSpPr/>
        </xdr:nvGrpSpPr>
        <xdr:grpSpPr>
          <a:xfrm>
            <a:off x="2214336" y="7711179"/>
            <a:ext cx="2239499" cy="204825"/>
            <a:chOff x="2305050" y="2893402"/>
            <a:chExt cx="2239499" cy="189166"/>
          </a:xfrm>
        </xdr:grpSpPr>
        <xdr:sp macro="" textlink="">
          <xdr:nvSpPr>
            <xdr:cNvPr id="48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4" name="グループ化 4833"/>
            <xdr:cNvGrpSpPr/>
          </xdr:nvGrpSpPr>
          <xdr:grpSpPr>
            <a:xfrm>
              <a:off x="2305050" y="2893402"/>
              <a:ext cx="2048999" cy="189166"/>
              <a:chOff x="2305050" y="2893402"/>
              <a:chExt cx="2048999" cy="189166"/>
            </a:xfrm>
          </xdr:grpSpPr>
          <xdr:sp macro="" textlink="">
            <xdr:nvSpPr>
              <xdr:cNvPr id="48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0" name="グループ化 845"/>
              <xdr:cNvGrpSpPr>
                <a:grpSpLocks/>
              </xdr:cNvGrpSpPr>
            </xdr:nvGrpSpPr>
            <xdr:grpSpPr bwMode="auto">
              <a:xfrm>
                <a:off x="2686045" y="2893406"/>
                <a:ext cx="324588" cy="189162"/>
                <a:chOff x="2482886" y="3553541"/>
                <a:chExt cx="295640" cy="185354"/>
              </a:xfrm>
            </xdr:grpSpPr>
            <xdr:sp macro="" textlink="">
              <xdr:nvSpPr>
                <xdr:cNvPr id="48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41" name="グループ化 849"/>
              <xdr:cNvGrpSpPr>
                <a:grpSpLocks/>
              </xdr:cNvGrpSpPr>
            </xdr:nvGrpSpPr>
            <xdr:grpSpPr bwMode="auto">
              <a:xfrm>
                <a:off x="3257548" y="2893406"/>
                <a:ext cx="324586" cy="189161"/>
                <a:chOff x="2482887" y="3553541"/>
                <a:chExt cx="295638" cy="185353"/>
              </a:xfrm>
            </xdr:grpSpPr>
            <xdr:sp macro="" textlink="">
              <xdr:nvSpPr>
                <xdr:cNvPr id="48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42" name="グループ化 853"/>
              <xdr:cNvGrpSpPr>
                <a:grpSpLocks/>
              </xdr:cNvGrpSpPr>
            </xdr:nvGrpSpPr>
            <xdr:grpSpPr bwMode="auto">
              <a:xfrm>
                <a:off x="3829048" y="2893406"/>
                <a:ext cx="324586" cy="189161"/>
                <a:chOff x="2482887" y="3553541"/>
                <a:chExt cx="295638" cy="185353"/>
              </a:xfrm>
            </xdr:grpSpPr>
            <xdr:sp macro="" textlink="">
              <xdr:nvSpPr>
                <xdr:cNvPr id="48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295</xdr:row>
      <xdr:rowOff>33506</xdr:rowOff>
    </xdr:from>
    <xdr:to>
      <xdr:col>66</xdr:col>
      <xdr:colOff>68183</xdr:colOff>
      <xdr:row>304</xdr:row>
      <xdr:rowOff>105834</xdr:rowOff>
    </xdr:to>
    <xdr:grpSp>
      <xdr:nvGrpSpPr>
        <xdr:cNvPr id="47" name="グループ化 46"/>
        <xdr:cNvGrpSpPr/>
      </xdr:nvGrpSpPr>
      <xdr:grpSpPr>
        <a:xfrm>
          <a:off x="4708665" y="41782314"/>
          <a:ext cx="2239499" cy="1208001"/>
          <a:chOff x="4708665" y="41445275"/>
          <a:chExt cx="2239499" cy="1208001"/>
        </a:xfrm>
      </xdr:grpSpPr>
      <xdr:grpSp>
        <xdr:nvGrpSpPr>
          <xdr:cNvPr id="4967" name="グループ化 4966"/>
          <xdr:cNvGrpSpPr/>
        </xdr:nvGrpSpPr>
        <xdr:grpSpPr>
          <a:xfrm>
            <a:off x="4708665" y="41445275"/>
            <a:ext cx="2239499" cy="201277"/>
            <a:chOff x="2305050" y="2893402"/>
            <a:chExt cx="2239499" cy="189166"/>
          </a:xfrm>
        </xdr:grpSpPr>
        <xdr:sp macro="" textlink="">
          <xdr:nvSpPr>
            <xdr:cNvPr id="51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9" name="グループ化 5148"/>
            <xdr:cNvGrpSpPr/>
          </xdr:nvGrpSpPr>
          <xdr:grpSpPr>
            <a:xfrm>
              <a:off x="2305050" y="2893402"/>
              <a:ext cx="2048999" cy="189166"/>
              <a:chOff x="2305050" y="2893402"/>
              <a:chExt cx="2048999" cy="189166"/>
            </a:xfrm>
          </xdr:grpSpPr>
          <xdr:sp macro="" textlink="">
            <xdr:nvSpPr>
              <xdr:cNvPr id="51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5" name="グループ化 845"/>
              <xdr:cNvGrpSpPr>
                <a:grpSpLocks/>
              </xdr:cNvGrpSpPr>
            </xdr:nvGrpSpPr>
            <xdr:grpSpPr bwMode="auto">
              <a:xfrm>
                <a:off x="2686045" y="2893406"/>
                <a:ext cx="324588" cy="189162"/>
                <a:chOff x="2482886" y="3553541"/>
                <a:chExt cx="295640" cy="185354"/>
              </a:xfrm>
            </xdr:grpSpPr>
            <xdr:sp macro="" textlink="">
              <xdr:nvSpPr>
                <xdr:cNvPr id="51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6" name="グループ化 849"/>
              <xdr:cNvGrpSpPr>
                <a:grpSpLocks/>
              </xdr:cNvGrpSpPr>
            </xdr:nvGrpSpPr>
            <xdr:grpSpPr bwMode="auto">
              <a:xfrm>
                <a:off x="3257548" y="2893406"/>
                <a:ext cx="324586" cy="189161"/>
                <a:chOff x="2482887" y="3553541"/>
                <a:chExt cx="295638" cy="185353"/>
              </a:xfrm>
            </xdr:grpSpPr>
            <xdr:sp macro="" textlink="">
              <xdr:nvSpPr>
                <xdr:cNvPr id="51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7" name="グループ化 853"/>
              <xdr:cNvGrpSpPr>
                <a:grpSpLocks/>
              </xdr:cNvGrpSpPr>
            </xdr:nvGrpSpPr>
            <xdr:grpSpPr bwMode="auto">
              <a:xfrm>
                <a:off x="3829048" y="2893406"/>
                <a:ext cx="324586" cy="189161"/>
                <a:chOff x="2482887" y="3553541"/>
                <a:chExt cx="295638" cy="185353"/>
              </a:xfrm>
            </xdr:grpSpPr>
            <xdr:sp macro="" textlink="">
              <xdr:nvSpPr>
                <xdr:cNvPr id="51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8" name="グループ化 4967"/>
          <xdr:cNvGrpSpPr/>
        </xdr:nvGrpSpPr>
        <xdr:grpSpPr>
          <a:xfrm>
            <a:off x="4708665" y="41696956"/>
            <a:ext cx="2239499" cy="201277"/>
            <a:chOff x="2305050" y="2893402"/>
            <a:chExt cx="2239499" cy="189166"/>
          </a:xfrm>
        </xdr:grpSpPr>
        <xdr:sp macro="" textlink="">
          <xdr:nvSpPr>
            <xdr:cNvPr id="51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0" name="グループ化 5129"/>
            <xdr:cNvGrpSpPr/>
          </xdr:nvGrpSpPr>
          <xdr:grpSpPr>
            <a:xfrm>
              <a:off x="2305050" y="2893402"/>
              <a:ext cx="2048999" cy="189166"/>
              <a:chOff x="2305050" y="2893402"/>
              <a:chExt cx="2048999" cy="189166"/>
            </a:xfrm>
          </xdr:grpSpPr>
          <xdr:sp macro="" textlink="">
            <xdr:nvSpPr>
              <xdr:cNvPr id="51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6" name="グループ化 845"/>
              <xdr:cNvGrpSpPr>
                <a:grpSpLocks/>
              </xdr:cNvGrpSpPr>
            </xdr:nvGrpSpPr>
            <xdr:grpSpPr bwMode="auto">
              <a:xfrm>
                <a:off x="2686045" y="2893406"/>
                <a:ext cx="324588" cy="189162"/>
                <a:chOff x="2482886" y="3553541"/>
                <a:chExt cx="295640" cy="185354"/>
              </a:xfrm>
            </xdr:grpSpPr>
            <xdr:sp macro="" textlink="">
              <xdr:nvSpPr>
                <xdr:cNvPr id="51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7" name="グループ化 849"/>
              <xdr:cNvGrpSpPr>
                <a:grpSpLocks/>
              </xdr:cNvGrpSpPr>
            </xdr:nvGrpSpPr>
            <xdr:grpSpPr bwMode="auto">
              <a:xfrm>
                <a:off x="3257548" y="2893406"/>
                <a:ext cx="324586" cy="189161"/>
                <a:chOff x="2482887" y="3553541"/>
                <a:chExt cx="295638" cy="185353"/>
              </a:xfrm>
            </xdr:grpSpPr>
            <xdr:sp macro="" textlink="">
              <xdr:nvSpPr>
                <xdr:cNvPr id="51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8" name="グループ化 853"/>
              <xdr:cNvGrpSpPr>
                <a:grpSpLocks/>
              </xdr:cNvGrpSpPr>
            </xdr:nvGrpSpPr>
            <xdr:grpSpPr bwMode="auto">
              <a:xfrm>
                <a:off x="3829048" y="2893406"/>
                <a:ext cx="324586" cy="189161"/>
                <a:chOff x="2482887" y="3553541"/>
                <a:chExt cx="295638" cy="185353"/>
              </a:xfrm>
            </xdr:grpSpPr>
            <xdr:sp macro="" textlink="">
              <xdr:nvSpPr>
                <xdr:cNvPr id="51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9" name="グループ化 4968"/>
          <xdr:cNvGrpSpPr/>
        </xdr:nvGrpSpPr>
        <xdr:grpSpPr>
          <a:xfrm>
            <a:off x="4708665" y="41962401"/>
            <a:ext cx="2239499" cy="201278"/>
            <a:chOff x="2305050" y="2906310"/>
            <a:chExt cx="2239499" cy="189165"/>
          </a:xfrm>
        </xdr:grpSpPr>
        <xdr:sp macro="" textlink="">
          <xdr:nvSpPr>
            <xdr:cNvPr id="511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1" name="グループ化 5110"/>
            <xdr:cNvGrpSpPr/>
          </xdr:nvGrpSpPr>
          <xdr:grpSpPr>
            <a:xfrm>
              <a:off x="2305050" y="2906310"/>
              <a:ext cx="2048999" cy="189165"/>
              <a:chOff x="2305050" y="2906310"/>
              <a:chExt cx="2048999" cy="189165"/>
            </a:xfrm>
          </xdr:grpSpPr>
          <xdr:sp macro="" textlink="">
            <xdr:nvSpPr>
              <xdr:cNvPr id="511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7" name="グループ化 845"/>
              <xdr:cNvGrpSpPr>
                <a:grpSpLocks/>
              </xdr:cNvGrpSpPr>
            </xdr:nvGrpSpPr>
            <xdr:grpSpPr bwMode="auto">
              <a:xfrm>
                <a:off x="2686045" y="2906313"/>
                <a:ext cx="324588" cy="189162"/>
                <a:chOff x="2482886" y="3566189"/>
                <a:chExt cx="295640" cy="185354"/>
              </a:xfrm>
            </xdr:grpSpPr>
            <xdr:sp macro="" textlink="">
              <xdr:nvSpPr>
                <xdr:cNvPr id="512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8" name="グループ化 849"/>
              <xdr:cNvGrpSpPr>
                <a:grpSpLocks/>
              </xdr:cNvGrpSpPr>
            </xdr:nvGrpSpPr>
            <xdr:grpSpPr bwMode="auto">
              <a:xfrm>
                <a:off x="3257548" y="2906314"/>
                <a:ext cx="324586" cy="189161"/>
                <a:chOff x="2482887" y="3566189"/>
                <a:chExt cx="295638" cy="185353"/>
              </a:xfrm>
            </xdr:grpSpPr>
            <xdr:sp macro="" textlink="">
              <xdr:nvSpPr>
                <xdr:cNvPr id="512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9" name="グループ化 853"/>
              <xdr:cNvGrpSpPr>
                <a:grpSpLocks/>
              </xdr:cNvGrpSpPr>
            </xdr:nvGrpSpPr>
            <xdr:grpSpPr bwMode="auto">
              <a:xfrm>
                <a:off x="3829048" y="2906314"/>
                <a:ext cx="324586" cy="189161"/>
                <a:chOff x="2482887" y="3566189"/>
                <a:chExt cx="295638" cy="185353"/>
              </a:xfrm>
            </xdr:grpSpPr>
            <xdr:sp macro="" textlink="">
              <xdr:nvSpPr>
                <xdr:cNvPr id="512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0" name="グループ化 4969"/>
          <xdr:cNvGrpSpPr/>
        </xdr:nvGrpSpPr>
        <xdr:grpSpPr>
          <a:xfrm>
            <a:off x="4708665" y="42207183"/>
            <a:ext cx="2239499" cy="201278"/>
            <a:chOff x="2305050" y="2899856"/>
            <a:chExt cx="2239499" cy="189167"/>
          </a:xfrm>
        </xdr:grpSpPr>
        <xdr:sp macro="" textlink="">
          <xdr:nvSpPr>
            <xdr:cNvPr id="5091"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2" name="グループ化 5091"/>
            <xdr:cNvGrpSpPr/>
          </xdr:nvGrpSpPr>
          <xdr:grpSpPr>
            <a:xfrm>
              <a:off x="2305050" y="2899856"/>
              <a:ext cx="2048999" cy="189167"/>
              <a:chOff x="2305050" y="2899856"/>
              <a:chExt cx="2048999" cy="189167"/>
            </a:xfrm>
          </xdr:grpSpPr>
          <xdr:sp macro="" textlink="">
            <xdr:nvSpPr>
              <xdr:cNvPr id="5093"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5"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6"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7"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8" name="グループ化 845"/>
              <xdr:cNvGrpSpPr>
                <a:grpSpLocks/>
              </xdr:cNvGrpSpPr>
            </xdr:nvGrpSpPr>
            <xdr:grpSpPr bwMode="auto">
              <a:xfrm>
                <a:off x="2686045" y="2899861"/>
                <a:ext cx="324588" cy="189162"/>
                <a:chOff x="2482886" y="3559865"/>
                <a:chExt cx="295640" cy="185354"/>
              </a:xfrm>
            </xdr:grpSpPr>
            <xdr:sp macro="" textlink="">
              <xdr:nvSpPr>
                <xdr:cNvPr id="5107"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8"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99" name="グループ化 849"/>
              <xdr:cNvGrpSpPr>
                <a:grpSpLocks/>
              </xdr:cNvGrpSpPr>
            </xdr:nvGrpSpPr>
            <xdr:grpSpPr bwMode="auto">
              <a:xfrm>
                <a:off x="3257548" y="2899859"/>
                <a:ext cx="324586" cy="189161"/>
                <a:chOff x="2482887" y="3559864"/>
                <a:chExt cx="295638" cy="185353"/>
              </a:xfrm>
            </xdr:grpSpPr>
            <xdr:sp macro="" textlink="">
              <xdr:nvSpPr>
                <xdr:cNvPr id="5104"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5"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正方形/長方形 852"/>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0" name="グループ化 853"/>
              <xdr:cNvGrpSpPr>
                <a:grpSpLocks/>
              </xdr:cNvGrpSpPr>
            </xdr:nvGrpSpPr>
            <xdr:grpSpPr bwMode="auto">
              <a:xfrm>
                <a:off x="3829048" y="2899859"/>
                <a:ext cx="324586" cy="189161"/>
                <a:chOff x="2482887" y="3559864"/>
                <a:chExt cx="295638" cy="185353"/>
              </a:xfrm>
            </xdr:grpSpPr>
            <xdr:sp macro="" textlink="">
              <xdr:nvSpPr>
                <xdr:cNvPr id="5101"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2"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3" name="正方形/長方形 856"/>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1" name="グループ化 4970"/>
          <xdr:cNvGrpSpPr/>
        </xdr:nvGrpSpPr>
        <xdr:grpSpPr>
          <a:xfrm>
            <a:off x="4708665" y="42451999"/>
            <a:ext cx="2239499" cy="201277"/>
            <a:chOff x="2305050" y="2893402"/>
            <a:chExt cx="2239499" cy="189166"/>
          </a:xfrm>
        </xdr:grpSpPr>
        <xdr:sp macro="" textlink="">
          <xdr:nvSpPr>
            <xdr:cNvPr id="50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3" name="グループ化 5072"/>
            <xdr:cNvGrpSpPr/>
          </xdr:nvGrpSpPr>
          <xdr:grpSpPr>
            <a:xfrm>
              <a:off x="2305050" y="2893402"/>
              <a:ext cx="2048999" cy="189166"/>
              <a:chOff x="2305050" y="2893402"/>
              <a:chExt cx="2048999" cy="189166"/>
            </a:xfrm>
          </xdr:grpSpPr>
          <xdr:sp macro="" textlink="">
            <xdr:nvSpPr>
              <xdr:cNvPr id="50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9" name="グループ化 845"/>
              <xdr:cNvGrpSpPr>
                <a:grpSpLocks/>
              </xdr:cNvGrpSpPr>
            </xdr:nvGrpSpPr>
            <xdr:grpSpPr bwMode="auto">
              <a:xfrm>
                <a:off x="2686045" y="2893406"/>
                <a:ext cx="324588" cy="189162"/>
                <a:chOff x="2482886" y="3553541"/>
                <a:chExt cx="295640" cy="185354"/>
              </a:xfrm>
            </xdr:grpSpPr>
            <xdr:sp macro="" textlink="">
              <xdr:nvSpPr>
                <xdr:cNvPr id="50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0" name="グループ化 849"/>
              <xdr:cNvGrpSpPr>
                <a:grpSpLocks/>
              </xdr:cNvGrpSpPr>
            </xdr:nvGrpSpPr>
            <xdr:grpSpPr bwMode="auto">
              <a:xfrm>
                <a:off x="3257548" y="2893406"/>
                <a:ext cx="324586" cy="189161"/>
                <a:chOff x="2482887" y="3553541"/>
                <a:chExt cx="295638" cy="185353"/>
              </a:xfrm>
            </xdr:grpSpPr>
            <xdr:sp macro="" textlink="">
              <xdr:nvSpPr>
                <xdr:cNvPr id="5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1" name="グループ化 853"/>
              <xdr:cNvGrpSpPr>
                <a:grpSpLocks/>
              </xdr:cNvGrpSpPr>
            </xdr:nvGrpSpPr>
            <xdr:grpSpPr bwMode="auto">
              <a:xfrm>
                <a:off x="3829048" y="2893406"/>
                <a:ext cx="324586" cy="189161"/>
                <a:chOff x="2482887" y="3553541"/>
                <a:chExt cx="295638" cy="185353"/>
              </a:xfrm>
            </xdr:grpSpPr>
            <xdr:sp macro="" textlink="">
              <xdr:nvSpPr>
                <xdr:cNvPr id="50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305</xdr:row>
      <xdr:rowOff>35065</xdr:rowOff>
    </xdr:from>
    <xdr:to>
      <xdr:col>66</xdr:col>
      <xdr:colOff>68183</xdr:colOff>
      <xdr:row>308</xdr:row>
      <xdr:rowOff>111324</xdr:rowOff>
    </xdr:to>
    <xdr:grpSp>
      <xdr:nvGrpSpPr>
        <xdr:cNvPr id="4976" name="グループ化 4975"/>
        <xdr:cNvGrpSpPr/>
      </xdr:nvGrpSpPr>
      <xdr:grpSpPr>
        <a:xfrm>
          <a:off x="4708665" y="43044103"/>
          <a:ext cx="2239499" cy="457259"/>
          <a:chOff x="2305050" y="2886948"/>
          <a:chExt cx="2239499" cy="429746"/>
        </a:xfrm>
      </xdr:grpSpPr>
      <xdr:sp macro="" textlink="">
        <xdr:nvSpPr>
          <xdr:cNvPr id="4977"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78" name="グループ化 4977"/>
          <xdr:cNvGrpSpPr/>
        </xdr:nvGrpSpPr>
        <xdr:grpSpPr>
          <a:xfrm>
            <a:off x="2305050" y="2886948"/>
            <a:ext cx="2048999" cy="429746"/>
            <a:chOff x="2305050" y="2886948"/>
            <a:chExt cx="2048999" cy="429746"/>
          </a:xfrm>
        </xdr:grpSpPr>
        <xdr:sp macro="" textlink="">
          <xdr:nvSpPr>
            <xdr:cNvPr id="4979"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1"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2"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3"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4" name="グループ化 845"/>
            <xdr:cNvGrpSpPr>
              <a:grpSpLocks/>
            </xdr:cNvGrpSpPr>
          </xdr:nvGrpSpPr>
          <xdr:grpSpPr bwMode="auto">
            <a:xfrm>
              <a:off x="2686045" y="2886951"/>
              <a:ext cx="324588" cy="429743"/>
              <a:chOff x="2482886" y="3547216"/>
              <a:chExt cx="295640" cy="421092"/>
            </a:xfrm>
          </xdr:grpSpPr>
          <xdr:sp macro="" textlink="">
            <xdr:nvSpPr>
              <xdr:cNvPr id="4993"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4"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3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5" name="グループ化 849"/>
            <xdr:cNvGrpSpPr>
              <a:grpSpLocks/>
            </xdr:cNvGrpSpPr>
          </xdr:nvGrpSpPr>
          <xdr:grpSpPr bwMode="auto">
            <a:xfrm>
              <a:off x="3257548" y="2886950"/>
              <a:ext cx="324586" cy="429742"/>
              <a:chOff x="2482887" y="3547216"/>
              <a:chExt cx="295638" cy="421091"/>
            </a:xfrm>
          </xdr:grpSpPr>
          <xdr:sp macro="" textlink="">
            <xdr:nvSpPr>
              <xdr:cNvPr id="4990"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1"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1"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2"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6" name="グループ化 853"/>
            <xdr:cNvGrpSpPr>
              <a:grpSpLocks/>
            </xdr:cNvGrpSpPr>
          </xdr:nvGrpSpPr>
          <xdr:grpSpPr bwMode="auto">
            <a:xfrm>
              <a:off x="3829048" y="2886950"/>
              <a:ext cx="324586" cy="429742"/>
              <a:chOff x="2482887" y="3547216"/>
              <a:chExt cx="295638" cy="421091"/>
            </a:xfrm>
          </xdr:grpSpPr>
          <xdr:sp macro="" textlink="">
            <xdr:nvSpPr>
              <xdr:cNvPr id="4987"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8"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9"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4"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3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3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19434</xdr:colOff>
      <xdr:row>295</xdr:row>
      <xdr:rowOff>33507</xdr:rowOff>
    </xdr:from>
    <xdr:to>
      <xdr:col>40</xdr:col>
      <xdr:colOff>68183</xdr:colOff>
      <xdr:row>304</xdr:row>
      <xdr:rowOff>105835</xdr:rowOff>
    </xdr:to>
    <xdr:grpSp>
      <xdr:nvGrpSpPr>
        <xdr:cNvPr id="48" name="グループ化 47"/>
        <xdr:cNvGrpSpPr/>
      </xdr:nvGrpSpPr>
      <xdr:grpSpPr>
        <a:xfrm>
          <a:off x="2188203" y="41782315"/>
          <a:ext cx="2239499" cy="1208001"/>
          <a:chOff x="2188203" y="41445276"/>
          <a:chExt cx="2239499" cy="1208001"/>
        </a:xfrm>
      </xdr:grpSpPr>
      <xdr:grpSp>
        <xdr:nvGrpSpPr>
          <xdr:cNvPr id="5168" name="グループ化 5167"/>
          <xdr:cNvGrpSpPr/>
        </xdr:nvGrpSpPr>
        <xdr:grpSpPr>
          <a:xfrm>
            <a:off x="2188203" y="41445276"/>
            <a:ext cx="2239499" cy="201277"/>
            <a:chOff x="2305050" y="2893402"/>
            <a:chExt cx="2239499" cy="189166"/>
          </a:xfrm>
        </xdr:grpSpPr>
        <xdr:sp macro="" textlink="">
          <xdr:nvSpPr>
            <xdr:cNvPr id="53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0" name="グループ化 5349"/>
            <xdr:cNvGrpSpPr/>
          </xdr:nvGrpSpPr>
          <xdr:grpSpPr>
            <a:xfrm>
              <a:off x="2305050" y="2893402"/>
              <a:ext cx="2048999" cy="189166"/>
              <a:chOff x="2305050" y="2893402"/>
              <a:chExt cx="2048999" cy="189166"/>
            </a:xfrm>
          </xdr:grpSpPr>
          <xdr:sp macro="" textlink="">
            <xdr:nvSpPr>
              <xdr:cNvPr id="53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6" name="グループ化 845"/>
              <xdr:cNvGrpSpPr>
                <a:grpSpLocks/>
              </xdr:cNvGrpSpPr>
            </xdr:nvGrpSpPr>
            <xdr:grpSpPr bwMode="auto">
              <a:xfrm>
                <a:off x="2686045" y="2893406"/>
                <a:ext cx="324588" cy="189162"/>
                <a:chOff x="2482886" y="3553541"/>
                <a:chExt cx="295640" cy="185354"/>
              </a:xfrm>
            </xdr:grpSpPr>
            <xdr:sp macro="" textlink="">
              <xdr:nvSpPr>
                <xdr:cNvPr id="53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7" name="グループ化 849"/>
              <xdr:cNvGrpSpPr>
                <a:grpSpLocks/>
              </xdr:cNvGrpSpPr>
            </xdr:nvGrpSpPr>
            <xdr:grpSpPr bwMode="auto">
              <a:xfrm>
                <a:off x="3257548" y="2893406"/>
                <a:ext cx="324586" cy="189161"/>
                <a:chOff x="2482887" y="3553541"/>
                <a:chExt cx="295638" cy="185353"/>
              </a:xfrm>
            </xdr:grpSpPr>
            <xdr:sp macro="" textlink="">
              <xdr:nvSpPr>
                <xdr:cNvPr id="53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8" name="グループ化 853"/>
              <xdr:cNvGrpSpPr>
                <a:grpSpLocks/>
              </xdr:cNvGrpSpPr>
            </xdr:nvGrpSpPr>
            <xdr:grpSpPr bwMode="auto">
              <a:xfrm>
                <a:off x="3829048" y="2893406"/>
                <a:ext cx="324586" cy="189161"/>
                <a:chOff x="2482887" y="3553541"/>
                <a:chExt cx="295638" cy="185353"/>
              </a:xfrm>
            </xdr:grpSpPr>
            <xdr:sp macro="" textlink="">
              <xdr:nvSpPr>
                <xdr:cNvPr id="53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69" name="グループ化 5168"/>
          <xdr:cNvGrpSpPr/>
        </xdr:nvGrpSpPr>
        <xdr:grpSpPr>
          <a:xfrm>
            <a:off x="2188203" y="41696957"/>
            <a:ext cx="2239499" cy="201277"/>
            <a:chOff x="2305050" y="2893402"/>
            <a:chExt cx="2239499" cy="189166"/>
          </a:xfrm>
        </xdr:grpSpPr>
        <xdr:sp macro="" textlink="">
          <xdr:nvSpPr>
            <xdr:cNvPr id="5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1" name="グループ化 5330"/>
            <xdr:cNvGrpSpPr/>
          </xdr:nvGrpSpPr>
          <xdr:grpSpPr>
            <a:xfrm>
              <a:off x="2305050" y="2893402"/>
              <a:ext cx="2048999" cy="189166"/>
              <a:chOff x="2305050" y="2893402"/>
              <a:chExt cx="2048999" cy="189166"/>
            </a:xfrm>
          </xdr:grpSpPr>
          <xdr:sp macro="" textlink="">
            <xdr:nvSpPr>
              <xdr:cNvPr id="5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7" name="グループ化 845"/>
              <xdr:cNvGrpSpPr>
                <a:grpSpLocks/>
              </xdr:cNvGrpSpPr>
            </xdr:nvGrpSpPr>
            <xdr:grpSpPr bwMode="auto">
              <a:xfrm>
                <a:off x="2686045" y="2893406"/>
                <a:ext cx="324588" cy="189162"/>
                <a:chOff x="2482886" y="3553541"/>
                <a:chExt cx="295640" cy="185354"/>
              </a:xfrm>
            </xdr:grpSpPr>
            <xdr:sp macro="" textlink="">
              <xdr:nvSpPr>
                <xdr:cNvPr id="5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8" name="グループ化 849"/>
              <xdr:cNvGrpSpPr>
                <a:grpSpLocks/>
              </xdr:cNvGrpSpPr>
            </xdr:nvGrpSpPr>
            <xdr:grpSpPr bwMode="auto">
              <a:xfrm>
                <a:off x="3257548" y="2893406"/>
                <a:ext cx="324586" cy="189161"/>
                <a:chOff x="2482887" y="3553541"/>
                <a:chExt cx="295638" cy="185353"/>
              </a:xfrm>
            </xdr:grpSpPr>
            <xdr:sp macro="" textlink="">
              <xdr:nvSpPr>
                <xdr:cNvPr id="53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9" name="グループ化 853"/>
              <xdr:cNvGrpSpPr>
                <a:grpSpLocks/>
              </xdr:cNvGrpSpPr>
            </xdr:nvGrpSpPr>
            <xdr:grpSpPr bwMode="auto">
              <a:xfrm>
                <a:off x="3829048" y="2893406"/>
                <a:ext cx="324586" cy="189161"/>
                <a:chOff x="2482887" y="3553541"/>
                <a:chExt cx="295638" cy="185353"/>
              </a:xfrm>
            </xdr:grpSpPr>
            <xdr:sp macro="" textlink="">
              <xdr:nvSpPr>
                <xdr:cNvPr id="53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0" name="グループ化 5169"/>
          <xdr:cNvGrpSpPr/>
        </xdr:nvGrpSpPr>
        <xdr:grpSpPr>
          <a:xfrm>
            <a:off x="2188203" y="41962370"/>
            <a:ext cx="2239499" cy="201278"/>
            <a:chOff x="2305050" y="2906310"/>
            <a:chExt cx="2239499" cy="189167"/>
          </a:xfrm>
        </xdr:grpSpPr>
        <xdr:sp macro="" textlink="">
          <xdr:nvSpPr>
            <xdr:cNvPr id="531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2" name="グループ化 5311"/>
            <xdr:cNvGrpSpPr/>
          </xdr:nvGrpSpPr>
          <xdr:grpSpPr>
            <a:xfrm>
              <a:off x="2305050" y="2906310"/>
              <a:ext cx="2048999" cy="189167"/>
              <a:chOff x="2305050" y="2906310"/>
              <a:chExt cx="2048999" cy="189167"/>
            </a:xfrm>
          </xdr:grpSpPr>
          <xdr:sp macro="" textlink="">
            <xdr:nvSpPr>
              <xdr:cNvPr id="531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8" name="グループ化 845"/>
              <xdr:cNvGrpSpPr>
                <a:grpSpLocks/>
              </xdr:cNvGrpSpPr>
            </xdr:nvGrpSpPr>
            <xdr:grpSpPr bwMode="auto">
              <a:xfrm>
                <a:off x="2686045" y="2906315"/>
                <a:ext cx="324588" cy="189162"/>
                <a:chOff x="2482886" y="3566189"/>
                <a:chExt cx="295640" cy="185354"/>
              </a:xfrm>
            </xdr:grpSpPr>
            <xdr:sp macro="" textlink="">
              <xdr:nvSpPr>
                <xdr:cNvPr id="532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9" name="グループ化 849"/>
              <xdr:cNvGrpSpPr>
                <a:grpSpLocks/>
              </xdr:cNvGrpSpPr>
            </xdr:nvGrpSpPr>
            <xdr:grpSpPr bwMode="auto">
              <a:xfrm>
                <a:off x="3257548" y="2906314"/>
                <a:ext cx="324586" cy="189161"/>
                <a:chOff x="2482887" y="3566189"/>
                <a:chExt cx="295638" cy="185353"/>
              </a:xfrm>
            </xdr:grpSpPr>
            <xdr:sp macro="" textlink="">
              <xdr:nvSpPr>
                <xdr:cNvPr id="532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20" name="グループ化 853"/>
              <xdr:cNvGrpSpPr>
                <a:grpSpLocks/>
              </xdr:cNvGrpSpPr>
            </xdr:nvGrpSpPr>
            <xdr:grpSpPr bwMode="auto">
              <a:xfrm>
                <a:off x="3829048" y="2906314"/>
                <a:ext cx="324586" cy="189161"/>
                <a:chOff x="2482887" y="3566189"/>
                <a:chExt cx="295638" cy="185353"/>
              </a:xfrm>
            </xdr:grpSpPr>
            <xdr:sp macro="" textlink="">
              <xdr:nvSpPr>
                <xdr:cNvPr id="532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1" name="グループ化 5170"/>
          <xdr:cNvGrpSpPr/>
        </xdr:nvGrpSpPr>
        <xdr:grpSpPr>
          <a:xfrm>
            <a:off x="2188203" y="42207201"/>
            <a:ext cx="2239499" cy="201278"/>
            <a:chOff x="2305050" y="2899856"/>
            <a:chExt cx="2239499" cy="189166"/>
          </a:xfrm>
        </xdr:grpSpPr>
        <xdr:sp macro="" textlink="">
          <xdr:nvSpPr>
            <xdr:cNvPr id="5292"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3" name="グループ化 5292"/>
            <xdr:cNvGrpSpPr/>
          </xdr:nvGrpSpPr>
          <xdr:grpSpPr>
            <a:xfrm>
              <a:off x="2305050" y="2899856"/>
              <a:ext cx="2048999" cy="189166"/>
              <a:chOff x="2305050" y="2899856"/>
              <a:chExt cx="2048999" cy="189166"/>
            </a:xfrm>
          </xdr:grpSpPr>
          <xdr:sp macro="" textlink="">
            <xdr:nvSpPr>
              <xdr:cNvPr id="5294"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5"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8"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9" name="グループ化 845"/>
              <xdr:cNvGrpSpPr>
                <a:grpSpLocks/>
              </xdr:cNvGrpSpPr>
            </xdr:nvGrpSpPr>
            <xdr:grpSpPr bwMode="auto">
              <a:xfrm>
                <a:off x="2686045" y="2899860"/>
                <a:ext cx="324588" cy="189162"/>
                <a:chOff x="2482886" y="3559865"/>
                <a:chExt cx="295640" cy="185354"/>
              </a:xfrm>
            </xdr:grpSpPr>
            <xdr:sp macro="" textlink="">
              <xdr:nvSpPr>
                <xdr:cNvPr id="5308"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0" name="グループ化 849"/>
              <xdr:cNvGrpSpPr>
                <a:grpSpLocks/>
              </xdr:cNvGrpSpPr>
            </xdr:nvGrpSpPr>
            <xdr:grpSpPr bwMode="auto">
              <a:xfrm>
                <a:off x="3257548" y="2899860"/>
                <a:ext cx="324586" cy="189161"/>
                <a:chOff x="2482887" y="3559865"/>
                <a:chExt cx="295638" cy="185353"/>
              </a:xfrm>
            </xdr:grpSpPr>
            <xdr:sp macro="" textlink="">
              <xdr:nvSpPr>
                <xdr:cNvPr id="5305"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6"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1" name="グループ化 853"/>
              <xdr:cNvGrpSpPr>
                <a:grpSpLocks/>
              </xdr:cNvGrpSpPr>
            </xdr:nvGrpSpPr>
            <xdr:grpSpPr bwMode="auto">
              <a:xfrm>
                <a:off x="3829048" y="2899860"/>
                <a:ext cx="324586" cy="189161"/>
                <a:chOff x="2482887" y="3559865"/>
                <a:chExt cx="295638" cy="185353"/>
              </a:xfrm>
            </xdr:grpSpPr>
            <xdr:sp macro="" textlink="">
              <xdr:nvSpPr>
                <xdr:cNvPr id="5302"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4"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2" name="グループ化 5171"/>
          <xdr:cNvGrpSpPr/>
        </xdr:nvGrpSpPr>
        <xdr:grpSpPr>
          <a:xfrm>
            <a:off x="2188203" y="42452000"/>
            <a:ext cx="2239499" cy="201277"/>
            <a:chOff x="2305050" y="2893402"/>
            <a:chExt cx="2239499" cy="189166"/>
          </a:xfrm>
        </xdr:grpSpPr>
        <xdr:sp macro="" textlink="">
          <xdr:nvSpPr>
            <xdr:cNvPr id="52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4" name="グループ化 5273"/>
            <xdr:cNvGrpSpPr/>
          </xdr:nvGrpSpPr>
          <xdr:grpSpPr>
            <a:xfrm>
              <a:off x="2305050" y="2893402"/>
              <a:ext cx="2048999" cy="189166"/>
              <a:chOff x="2305050" y="2893402"/>
              <a:chExt cx="2048999" cy="189166"/>
            </a:xfrm>
          </xdr:grpSpPr>
          <xdr:sp macro="" textlink="">
            <xdr:nvSpPr>
              <xdr:cNvPr id="52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0" name="グループ化 845"/>
              <xdr:cNvGrpSpPr>
                <a:grpSpLocks/>
              </xdr:cNvGrpSpPr>
            </xdr:nvGrpSpPr>
            <xdr:grpSpPr bwMode="auto">
              <a:xfrm>
                <a:off x="2686045" y="2893406"/>
                <a:ext cx="324588" cy="189162"/>
                <a:chOff x="2482886" y="3553541"/>
                <a:chExt cx="295640" cy="185354"/>
              </a:xfrm>
            </xdr:grpSpPr>
            <xdr:sp macro="" textlink="">
              <xdr:nvSpPr>
                <xdr:cNvPr id="52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1" name="グループ化 849"/>
              <xdr:cNvGrpSpPr>
                <a:grpSpLocks/>
              </xdr:cNvGrpSpPr>
            </xdr:nvGrpSpPr>
            <xdr:grpSpPr bwMode="auto">
              <a:xfrm>
                <a:off x="3257548" y="2893406"/>
                <a:ext cx="324586" cy="189161"/>
                <a:chOff x="2482887" y="3553541"/>
                <a:chExt cx="295638" cy="185353"/>
              </a:xfrm>
            </xdr:grpSpPr>
            <xdr:sp macro="" textlink="">
              <xdr:nvSpPr>
                <xdr:cNvPr id="52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2" name="グループ化 853"/>
              <xdr:cNvGrpSpPr>
                <a:grpSpLocks/>
              </xdr:cNvGrpSpPr>
            </xdr:nvGrpSpPr>
            <xdr:grpSpPr bwMode="auto">
              <a:xfrm>
                <a:off x="3829048" y="2893406"/>
                <a:ext cx="324586" cy="189161"/>
                <a:chOff x="2482887" y="3553541"/>
                <a:chExt cx="295638" cy="185353"/>
              </a:xfrm>
            </xdr:grpSpPr>
            <xdr:sp macro="" textlink="">
              <xdr:nvSpPr>
                <xdr:cNvPr id="52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305</xdr:row>
      <xdr:rowOff>34613</xdr:rowOff>
    </xdr:from>
    <xdr:to>
      <xdr:col>40</xdr:col>
      <xdr:colOff>75510</xdr:colOff>
      <xdr:row>308</xdr:row>
      <xdr:rowOff>111335</xdr:rowOff>
    </xdr:to>
    <xdr:grpSp>
      <xdr:nvGrpSpPr>
        <xdr:cNvPr id="5177" name="グループ化 5176"/>
        <xdr:cNvGrpSpPr/>
      </xdr:nvGrpSpPr>
      <xdr:grpSpPr>
        <a:xfrm>
          <a:off x="2195530" y="43043651"/>
          <a:ext cx="2239499" cy="457722"/>
          <a:chOff x="2312377" y="2886516"/>
          <a:chExt cx="2239499" cy="430180"/>
        </a:xfrm>
      </xdr:grpSpPr>
      <xdr:sp macro="" textlink="">
        <xdr:nvSpPr>
          <xdr:cNvPr id="5178" name="Rectangle 3347"/>
          <xdr:cNvSpPr>
            <a:spLocks noChangeArrowheads="1"/>
          </xdr:cNvSpPr>
        </xdr:nvSpPr>
        <xdr:spPr bwMode="auto">
          <a:xfrm>
            <a:off x="4407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9" name="グループ化 5178"/>
          <xdr:cNvGrpSpPr/>
        </xdr:nvGrpSpPr>
        <xdr:grpSpPr>
          <a:xfrm>
            <a:off x="2312377" y="2886516"/>
            <a:ext cx="2048999" cy="430180"/>
            <a:chOff x="2312377" y="2886516"/>
            <a:chExt cx="2048999" cy="430180"/>
          </a:xfrm>
        </xdr:grpSpPr>
        <xdr:sp macro="" textlink="">
          <xdr:nvSpPr>
            <xdr:cNvPr id="5180" name="Rectangle 2452"/>
            <xdr:cNvSpPr>
              <a:spLocks noChangeArrowheads="1"/>
            </xdr:cNvSpPr>
          </xdr:nvSpPr>
          <xdr:spPr bwMode="auto">
            <a:xfrm>
              <a:off x="2312377"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1" name="Rectangle 2453"/>
            <xdr:cNvSpPr>
              <a:spLocks noChangeArrowheads="1"/>
            </xdr:cNvSpPr>
          </xdr:nvSpPr>
          <xdr:spPr bwMode="auto">
            <a:xfrm>
              <a:off x="2502877"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56"/>
            <xdr:cNvSpPr>
              <a:spLocks noChangeArrowheads="1"/>
            </xdr:cNvSpPr>
          </xdr:nvSpPr>
          <xdr:spPr bwMode="auto">
            <a:xfrm>
              <a:off x="3074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Rectangle 2459"/>
            <xdr:cNvSpPr>
              <a:spLocks noChangeArrowheads="1"/>
            </xdr:cNvSpPr>
          </xdr:nvSpPr>
          <xdr:spPr bwMode="auto">
            <a:xfrm>
              <a:off x="3645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4" name="Rectangle 3346"/>
            <xdr:cNvSpPr>
              <a:spLocks noChangeArrowheads="1"/>
            </xdr:cNvSpPr>
          </xdr:nvSpPr>
          <xdr:spPr bwMode="auto">
            <a:xfrm>
              <a:off x="4217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85" name="グループ化 845"/>
            <xdr:cNvGrpSpPr>
              <a:grpSpLocks/>
            </xdr:cNvGrpSpPr>
          </xdr:nvGrpSpPr>
          <xdr:grpSpPr bwMode="auto">
            <a:xfrm>
              <a:off x="2693374" y="2886523"/>
              <a:ext cx="324587" cy="430173"/>
              <a:chOff x="2489560" y="3546794"/>
              <a:chExt cx="295639" cy="421513"/>
            </a:xfrm>
          </xdr:grpSpPr>
          <xdr:sp macro="" textlink="">
            <xdr:nvSpPr>
              <xdr:cNvPr id="5194" name="Rectangle 2448"/>
              <xdr:cNvSpPr>
                <a:spLocks noChangeArrowheads="1"/>
              </xdr:cNvSpPr>
            </xdr:nvSpPr>
            <xdr:spPr bwMode="auto">
              <a:xfrm>
                <a:off x="2654041"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49"/>
              <xdr:cNvSpPr>
                <a:spLocks noChangeArrowheads="1"/>
              </xdr:cNvSpPr>
            </xdr:nvSpPr>
            <xdr:spPr bwMode="auto">
              <a:xfrm>
                <a:off x="2489560"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正方形/長方形 848"/>
              <xdr:cNvSpPr>
                <a:spLocks noChangeArrowheads="1"/>
              </xdr:cNvSpPr>
            </xdr:nvSpPr>
            <xdr:spPr bwMode="auto">
              <a:xfrm>
                <a:off x="2616413" y="378339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3" name="Rectangle 2448"/>
              <xdr:cNvSpPr>
                <a:spLocks noChangeArrowheads="1"/>
              </xdr:cNvSpPr>
            </xdr:nvSpPr>
            <xdr:spPr bwMode="auto">
              <a:xfrm>
                <a:off x="2654041" y="354679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4" name="Rectangle 2449"/>
              <xdr:cNvSpPr>
                <a:spLocks noChangeArrowheads="1"/>
              </xdr:cNvSpPr>
            </xdr:nvSpPr>
            <xdr:spPr bwMode="auto">
              <a:xfrm>
                <a:off x="2489560"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5" name="正方形/長方形 848"/>
              <xdr:cNvSpPr>
                <a:spLocks noChangeArrowheads="1"/>
              </xdr:cNvSpPr>
            </xdr:nvSpPr>
            <xdr:spPr bwMode="auto">
              <a:xfrm>
                <a:off x="2616413" y="354723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6" name="グループ化 849"/>
            <xdr:cNvGrpSpPr>
              <a:grpSpLocks/>
            </xdr:cNvGrpSpPr>
          </xdr:nvGrpSpPr>
          <xdr:grpSpPr bwMode="auto">
            <a:xfrm>
              <a:off x="3264877" y="2886522"/>
              <a:ext cx="324585" cy="430173"/>
              <a:chOff x="2489561" y="3546794"/>
              <a:chExt cx="295637" cy="421513"/>
            </a:xfrm>
          </xdr:grpSpPr>
          <xdr:sp macro="" textlink="">
            <xdr:nvSpPr>
              <xdr:cNvPr id="5191"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2"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正方形/長方形 852"/>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6"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正方形/長方形 852"/>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7" name="グループ化 853"/>
            <xdr:cNvGrpSpPr>
              <a:grpSpLocks/>
            </xdr:cNvGrpSpPr>
          </xdr:nvGrpSpPr>
          <xdr:grpSpPr bwMode="auto">
            <a:xfrm>
              <a:off x="3836377" y="2886522"/>
              <a:ext cx="324585" cy="430173"/>
              <a:chOff x="2489561" y="3546794"/>
              <a:chExt cx="295637" cy="421513"/>
            </a:xfrm>
          </xdr:grpSpPr>
          <xdr:sp macro="" textlink="">
            <xdr:nvSpPr>
              <xdr:cNvPr id="5188"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0" name="正方形/長方形 856"/>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9"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0"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1" name="正方形/長方形 856"/>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18" name="Rectangle 2452"/>
            <xdr:cNvSpPr>
              <a:spLocks noChangeArrowheads="1"/>
            </xdr:cNvSpPr>
          </xdr:nvSpPr>
          <xdr:spPr bwMode="auto">
            <a:xfrm>
              <a:off x="23123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Rectangle 2453"/>
            <xdr:cNvSpPr>
              <a:spLocks noChangeArrowheads="1"/>
            </xdr:cNvSpPr>
          </xdr:nvSpPr>
          <xdr:spPr bwMode="auto">
            <a:xfrm>
              <a:off x="25028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0" name="Rectangle 2456"/>
            <xdr:cNvSpPr>
              <a:spLocks noChangeArrowheads="1"/>
            </xdr:cNvSpPr>
          </xdr:nvSpPr>
          <xdr:spPr bwMode="auto">
            <a:xfrm>
              <a:off x="3074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59"/>
            <xdr:cNvSpPr>
              <a:spLocks noChangeArrowheads="1"/>
            </xdr:cNvSpPr>
          </xdr:nvSpPr>
          <xdr:spPr bwMode="auto">
            <a:xfrm>
              <a:off x="36458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Rectangle 3346"/>
            <xdr:cNvSpPr>
              <a:spLocks noChangeArrowheads="1"/>
            </xdr:cNvSpPr>
          </xdr:nvSpPr>
          <xdr:spPr bwMode="auto">
            <a:xfrm>
              <a:off x="4217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509" name="Rectangle 3347"/>
          <xdr:cNvSpPr>
            <a:spLocks noChangeArrowheads="1"/>
          </xdr:cNvSpPr>
        </xdr:nvSpPr>
        <xdr:spPr bwMode="auto">
          <a:xfrm>
            <a:off x="4407876" y="288651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281</xdr:row>
      <xdr:rowOff>27679</xdr:rowOff>
    </xdr:from>
    <xdr:to>
      <xdr:col>40</xdr:col>
      <xdr:colOff>72335</xdr:colOff>
      <xdr:row>294</xdr:row>
      <xdr:rowOff>105504</xdr:rowOff>
    </xdr:to>
    <xdr:grpSp>
      <xdr:nvGrpSpPr>
        <xdr:cNvPr id="5368" name="グループ化 5367"/>
        <xdr:cNvGrpSpPr/>
      </xdr:nvGrpSpPr>
      <xdr:grpSpPr>
        <a:xfrm>
          <a:off x="2192355" y="40025352"/>
          <a:ext cx="2239499" cy="1704402"/>
          <a:chOff x="2214336" y="6180829"/>
          <a:chExt cx="2239499" cy="1735175"/>
        </a:xfrm>
      </xdr:grpSpPr>
      <xdr:grpSp>
        <xdr:nvGrpSpPr>
          <xdr:cNvPr id="5369" name="グループ化 5368"/>
          <xdr:cNvGrpSpPr/>
        </xdr:nvGrpSpPr>
        <xdr:grpSpPr>
          <a:xfrm>
            <a:off x="2214336" y="6180829"/>
            <a:ext cx="2239499" cy="204825"/>
            <a:chOff x="2305050" y="2893402"/>
            <a:chExt cx="2239499" cy="189166"/>
          </a:xfrm>
        </xdr:grpSpPr>
        <xdr:sp macro="" textlink="">
          <xdr:nvSpPr>
            <xdr:cNvPr id="54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1" name="グループ化 5490"/>
            <xdr:cNvGrpSpPr/>
          </xdr:nvGrpSpPr>
          <xdr:grpSpPr>
            <a:xfrm>
              <a:off x="2305050" y="2893402"/>
              <a:ext cx="2048999" cy="189166"/>
              <a:chOff x="2305050" y="2893402"/>
              <a:chExt cx="2048999" cy="189166"/>
            </a:xfrm>
          </xdr:grpSpPr>
          <xdr:sp macro="" textlink="">
            <xdr:nvSpPr>
              <xdr:cNvPr id="54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7" name="グループ化 845"/>
              <xdr:cNvGrpSpPr>
                <a:grpSpLocks/>
              </xdr:cNvGrpSpPr>
            </xdr:nvGrpSpPr>
            <xdr:grpSpPr bwMode="auto">
              <a:xfrm>
                <a:off x="2686045" y="2893406"/>
                <a:ext cx="324588" cy="189162"/>
                <a:chOff x="2482886" y="3553541"/>
                <a:chExt cx="295640" cy="185354"/>
              </a:xfrm>
            </xdr:grpSpPr>
            <xdr:sp macro="" textlink="">
              <xdr:nvSpPr>
                <xdr:cNvPr id="55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8" name="グループ化 849"/>
              <xdr:cNvGrpSpPr>
                <a:grpSpLocks/>
              </xdr:cNvGrpSpPr>
            </xdr:nvGrpSpPr>
            <xdr:grpSpPr bwMode="auto">
              <a:xfrm>
                <a:off x="3257548" y="2893406"/>
                <a:ext cx="324586" cy="189161"/>
                <a:chOff x="2482887" y="3553541"/>
                <a:chExt cx="295638" cy="185353"/>
              </a:xfrm>
            </xdr:grpSpPr>
            <xdr:sp macro="" textlink="">
              <xdr:nvSpPr>
                <xdr:cNvPr id="5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9" name="グループ化 853"/>
              <xdr:cNvGrpSpPr>
                <a:grpSpLocks/>
              </xdr:cNvGrpSpPr>
            </xdr:nvGrpSpPr>
            <xdr:grpSpPr bwMode="auto">
              <a:xfrm>
                <a:off x="3829048" y="2893406"/>
                <a:ext cx="324586" cy="189161"/>
                <a:chOff x="2482887" y="3553541"/>
                <a:chExt cx="295638" cy="185353"/>
              </a:xfrm>
            </xdr:grpSpPr>
            <xdr:sp macro="" textlink="">
              <xdr:nvSpPr>
                <xdr:cNvPr id="55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2214336" y="6435887"/>
            <a:ext cx="2239499" cy="204825"/>
            <a:chOff x="2305050" y="2893402"/>
            <a:chExt cx="2239499" cy="189166"/>
          </a:xfrm>
        </xdr:grpSpPr>
        <xdr:sp macro="" textlink="">
          <xdr:nvSpPr>
            <xdr:cNvPr id="54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2" name="グループ化 5471"/>
            <xdr:cNvGrpSpPr/>
          </xdr:nvGrpSpPr>
          <xdr:grpSpPr>
            <a:xfrm>
              <a:off x="2305050" y="2893402"/>
              <a:ext cx="2048999" cy="189166"/>
              <a:chOff x="2305050" y="2893402"/>
              <a:chExt cx="2048999" cy="189166"/>
            </a:xfrm>
          </xdr:grpSpPr>
          <xdr:sp macro="" textlink="">
            <xdr:nvSpPr>
              <xdr:cNvPr id="54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8" name="グループ化 845"/>
              <xdr:cNvGrpSpPr>
                <a:grpSpLocks/>
              </xdr:cNvGrpSpPr>
            </xdr:nvGrpSpPr>
            <xdr:grpSpPr bwMode="auto">
              <a:xfrm>
                <a:off x="2686045" y="2893406"/>
                <a:ext cx="324588" cy="189162"/>
                <a:chOff x="2482886" y="3553541"/>
                <a:chExt cx="295640" cy="185354"/>
              </a:xfrm>
            </xdr:grpSpPr>
            <xdr:sp macro="" textlink="">
              <xdr:nvSpPr>
                <xdr:cNvPr id="54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79" name="グループ化 849"/>
              <xdr:cNvGrpSpPr>
                <a:grpSpLocks/>
              </xdr:cNvGrpSpPr>
            </xdr:nvGrpSpPr>
            <xdr:grpSpPr bwMode="auto">
              <a:xfrm>
                <a:off x="3257548" y="2893406"/>
                <a:ext cx="324586" cy="189161"/>
                <a:chOff x="2482887" y="3553541"/>
                <a:chExt cx="295638" cy="185353"/>
              </a:xfrm>
            </xdr:grpSpPr>
            <xdr:sp macro="" textlink="">
              <xdr:nvSpPr>
                <xdr:cNvPr id="54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0" name="グループ化 853"/>
              <xdr:cNvGrpSpPr>
                <a:grpSpLocks/>
              </xdr:cNvGrpSpPr>
            </xdr:nvGrpSpPr>
            <xdr:grpSpPr bwMode="auto">
              <a:xfrm>
                <a:off x="3829048" y="2893406"/>
                <a:ext cx="324586" cy="189161"/>
                <a:chOff x="2482887" y="3553541"/>
                <a:chExt cx="295638" cy="185353"/>
              </a:xfrm>
            </xdr:grpSpPr>
            <xdr:sp macro="" textlink="">
              <xdr:nvSpPr>
                <xdr:cNvPr id="54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2214336" y="6690945"/>
            <a:ext cx="2239499" cy="204825"/>
            <a:chOff x="2305050" y="2893402"/>
            <a:chExt cx="2239499" cy="189166"/>
          </a:xfrm>
        </xdr:grpSpPr>
        <xdr:sp macro="" textlink="">
          <xdr:nvSpPr>
            <xdr:cNvPr id="54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3" name="グループ化 5452"/>
            <xdr:cNvGrpSpPr/>
          </xdr:nvGrpSpPr>
          <xdr:grpSpPr>
            <a:xfrm>
              <a:off x="2305050" y="2893402"/>
              <a:ext cx="2048999" cy="189166"/>
              <a:chOff x="2305050" y="2893402"/>
              <a:chExt cx="2048999" cy="189166"/>
            </a:xfrm>
          </xdr:grpSpPr>
          <xdr:sp macro="" textlink="">
            <xdr:nvSpPr>
              <xdr:cNvPr id="54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9" name="グループ化 845"/>
              <xdr:cNvGrpSpPr>
                <a:grpSpLocks/>
              </xdr:cNvGrpSpPr>
            </xdr:nvGrpSpPr>
            <xdr:grpSpPr bwMode="auto">
              <a:xfrm>
                <a:off x="2686045" y="2893406"/>
                <a:ext cx="324588" cy="189162"/>
                <a:chOff x="2482886" y="3553541"/>
                <a:chExt cx="295640" cy="185354"/>
              </a:xfrm>
            </xdr:grpSpPr>
            <xdr:sp macro="" textlink="">
              <xdr:nvSpPr>
                <xdr:cNvPr id="54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0" name="グループ化 849"/>
              <xdr:cNvGrpSpPr>
                <a:grpSpLocks/>
              </xdr:cNvGrpSpPr>
            </xdr:nvGrpSpPr>
            <xdr:grpSpPr bwMode="auto">
              <a:xfrm>
                <a:off x="3257548" y="2893406"/>
                <a:ext cx="324586" cy="189161"/>
                <a:chOff x="2482887" y="3553541"/>
                <a:chExt cx="295638" cy="185353"/>
              </a:xfrm>
            </xdr:grpSpPr>
            <xdr:sp macro="" textlink="">
              <xdr:nvSpPr>
                <xdr:cNvPr id="54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1" name="グループ化 853"/>
              <xdr:cNvGrpSpPr>
                <a:grpSpLocks/>
              </xdr:cNvGrpSpPr>
            </xdr:nvGrpSpPr>
            <xdr:grpSpPr bwMode="auto">
              <a:xfrm>
                <a:off x="3829048" y="2893406"/>
                <a:ext cx="324586" cy="189161"/>
                <a:chOff x="2482887" y="3553541"/>
                <a:chExt cx="295638" cy="185353"/>
              </a:xfrm>
            </xdr:grpSpPr>
            <xdr:sp macro="" textlink="">
              <xdr:nvSpPr>
                <xdr:cNvPr id="54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2214336" y="6946003"/>
            <a:ext cx="2239499" cy="204825"/>
            <a:chOff x="2305050" y="2893402"/>
            <a:chExt cx="2239499" cy="189166"/>
          </a:xfrm>
        </xdr:grpSpPr>
        <xdr:sp macro="" textlink="">
          <xdr:nvSpPr>
            <xdr:cNvPr id="5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34" name="グループ化 5433"/>
            <xdr:cNvGrpSpPr/>
          </xdr:nvGrpSpPr>
          <xdr:grpSpPr>
            <a:xfrm>
              <a:off x="2305050" y="2893402"/>
              <a:ext cx="2048999" cy="189166"/>
              <a:chOff x="2305050" y="2893402"/>
              <a:chExt cx="2048999" cy="189166"/>
            </a:xfrm>
          </xdr:grpSpPr>
          <xdr:sp macro="" textlink="">
            <xdr:nvSpPr>
              <xdr:cNvPr id="5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40" name="グループ化 845"/>
              <xdr:cNvGrpSpPr>
                <a:grpSpLocks/>
              </xdr:cNvGrpSpPr>
            </xdr:nvGrpSpPr>
            <xdr:grpSpPr bwMode="auto">
              <a:xfrm>
                <a:off x="2686045" y="2893406"/>
                <a:ext cx="324588" cy="189162"/>
                <a:chOff x="2482886" y="3553541"/>
                <a:chExt cx="295640" cy="185354"/>
              </a:xfrm>
            </xdr:grpSpPr>
            <xdr:sp macro="" textlink="">
              <xdr:nvSpPr>
                <xdr:cNvPr id="5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1" name="グループ化 849"/>
              <xdr:cNvGrpSpPr>
                <a:grpSpLocks/>
              </xdr:cNvGrpSpPr>
            </xdr:nvGrpSpPr>
            <xdr:grpSpPr bwMode="auto">
              <a:xfrm>
                <a:off x="3257548" y="2893406"/>
                <a:ext cx="324586" cy="189161"/>
                <a:chOff x="2482887" y="3553541"/>
                <a:chExt cx="295638" cy="185353"/>
              </a:xfrm>
            </xdr:grpSpPr>
            <xdr:sp macro="" textlink="">
              <xdr:nvSpPr>
                <xdr:cNvPr id="5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2" name="グループ化 853"/>
              <xdr:cNvGrpSpPr>
                <a:grpSpLocks/>
              </xdr:cNvGrpSpPr>
            </xdr:nvGrpSpPr>
            <xdr:grpSpPr bwMode="auto">
              <a:xfrm>
                <a:off x="3829048" y="2893406"/>
                <a:ext cx="324586" cy="189161"/>
                <a:chOff x="2482887" y="3553541"/>
                <a:chExt cx="295638" cy="185353"/>
              </a:xfrm>
            </xdr:grpSpPr>
            <xdr:sp macro="" textlink="">
              <xdr:nvSpPr>
                <xdr:cNvPr id="5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3" name="グループ化 5372"/>
          <xdr:cNvGrpSpPr/>
        </xdr:nvGrpSpPr>
        <xdr:grpSpPr>
          <a:xfrm>
            <a:off x="2214336" y="7201061"/>
            <a:ext cx="2239499" cy="204825"/>
            <a:chOff x="2305050" y="2893402"/>
            <a:chExt cx="2239499" cy="189166"/>
          </a:xfrm>
        </xdr:grpSpPr>
        <xdr:sp macro="" textlink="">
          <xdr:nvSpPr>
            <xdr:cNvPr id="54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15" name="グループ化 5414"/>
            <xdr:cNvGrpSpPr/>
          </xdr:nvGrpSpPr>
          <xdr:grpSpPr>
            <a:xfrm>
              <a:off x="2305050" y="2893402"/>
              <a:ext cx="2048999" cy="189166"/>
              <a:chOff x="2305050" y="2893402"/>
              <a:chExt cx="2048999" cy="189166"/>
            </a:xfrm>
          </xdr:grpSpPr>
          <xdr:sp macro="" textlink="">
            <xdr:nvSpPr>
              <xdr:cNvPr id="54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21" name="グループ化 845"/>
              <xdr:cNvGrpSpPr>
                <a:grpSpLocks/>
              </xdr:cNvGrpSpPr>
            </xdr:nvGrpSpPr>
            <xdr:grpSpPr bwMode="auto">
              <a:xfrm>
                <a:off x="2686045" y="2893406"/>
                <a:ext cx="324588" cy="189162"/>
                <a:chOff x="2482886" y="3553541"/>
                <a:chExt cx="295640" cy="185354"/>
              </a:xfrm>
            </xdr:grpSpPr>
            <xdr:sp macro="" textlink="">
              <xdr:nvSpPr>
                <xdr:cNvPr id="54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22" name="グループ化 849"/>
              <xdr:cNvGrpSpPr>
                <a:grpSpLocks/>
              </xdr:cNvGrpSpPr>
            </xdr:nvGrpSpPr>
            <xdr:grpSpPr bwMode="auto">
              <a:xfrm>
                <a:off x="3257548" y="2893406"/>
                <a:ext cx="324586" cy="189161"/>
                <a:chOff x="2482887" y="3553541"/>
                <a:chExt cx="295638" cy="185353"/>
              </a:xfrm>
            </xdr:grpSpPr>
            <xdr:sp macro="" textlink="">
              <xdr:nvSpPr>
                <xdr:cNvPr id="54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23" name="グループ化 853"/>
              <xdr:cNvGrpSpPr>
                <a:grpSpLocks/>
              </xdr:cNvGrpSpPr>
            </xdr:nvGrpSpPr>
            <xdr:grpSpPr bwMode="auto">
              <a:xfrm>
                <a:off x="3829048" y="2893406"/>
                <a:ext cx="324586" cy="189161"/>
                <a:chOff x="2482887" y="3553541"/>
                <a:chExt cx="295638" cy="185353"/>
              </a:xfrm>
            </xdr:grpSpPr>
            <xdr:sp macro="" textlink="">
              <xdr:nvSpPr>
                <xdr:cNvPr id="54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4" name="グループ化 5373"/>
          <xdr:cNvGrpSpPr/>
        </xdr:nvGrpSpPr>
        <xdr:grpSpPr>
          <a:xfrm>
            <a:off x="2214336" y="7456119"/>
            <a:ext cx="2239499" cy="204825"/>
            <a:chOff x="2305050" y="2893402"/>
            <a:chExt cx="2239499" cy="189166"/>
          </a:xfrm>
        </xdr:grpSpPr>
        <xdr:sp macro="" textlink="">
          <xdr:nvSpPr>
            <xdr:cNvPr id="53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96" name="グループ化 5395"/>
            <xdr:cNvGrpSpPr/>
          </xdr:nvGrpSpPr>
          <xdr:grpSpPr>
            <a:xfrm>
              <a:off x="2305050" y="2893402"/>
              <a:ext cx="2048999" cy="189166"/>
              <a:chOff x="2305050" y="2893402"/>
              <a:chExt cx="2048999" cy="189166"/>
            </a:xfrm>
          </xdr:grpSpPr>
          <xdr:sp macro="" textlink="">
            <xdr:nvSpPr>
              <xdr:cNvPr id="53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2" name="グループ化 845"/>
              <xdr:cNvGrpSpPr>
                <a:grpSpLocks/>
              </xdr:cNvGrpSpPr>
            </xdr:nvGrpSpPr>
            <xdr:grpSpPr bwMode="auto">
              <a:xfrm>
                <a:off x="2686045" y="2893406"/>
                <a:ext cx="324588" cy="189162"/>
                <a:chOff x="2482886" y="3553541"/>
                <a:chExt cx="295640" cy="185354"/>
              </a:xfrm>
            </xdr:grpSpPr>
            <xdr:sp macro="" textlink="">
              <xdr:nvSpPr>
                <xdr:cNvPr id="54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3" name="グループ化 849"/>
              <xdr:cNvGrpSpPr>
                <a:grpSpLocks/>
              </xdr:cNvGrpSpPr>
            </xdr:nvGrpSpPr>
            <xdr:grpSpPr bwMode="auto">
              <a:xfrm>
                <a:off x="3257548" y="2893406"/>
                <a:ext cx="324586" cy="189161"/>
                <a:chOff x="2482887" y="3553541"/>
                <a:chExt cx="295638" cy="185353"/>
              </a:xfrm>
            </xdr:grpSpPr>
            <xdr:sp macro="" textlink="">
              <xdr:nvSpPr>
                <xdr:cNvPr id="54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4" name="グループ化 853"/>
              <xdr:cNvGrpSpPr>
                <a:grpSpLocks/>
              </xdr:cNvGrpSpPr>
            </xdr:nvGrpSpPr>
            <xdr:grpSpPr bwMode="auto">
              <a:xfrm>
                <a:off x="3829048" y="2893406"/>
                <a:ext cx="324586" cy="189161"/>
                <a:chOff x="2482887" y="3553541"/>
                <a:chExt cx="295638" cy="185353"/>
              </a:xfrm>
            </xdr:grpSpPr>
            <xdr:sp macro="" textlink="">
              <xdr:nvSpPr>
                <xdr:cNvPr id="54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5" name="グループ化 5374"/>
          <xdr:cNvGrpSpPr/>
        </xdr:nvGrpSpPr>
        <xdr:grpSpPr>
          <a:xfrm>
            <a:off x="2214336" y="7711179"/>
            <a:ext cx="2239499" cy="204825"/>
            <a:chOff x="2305050" y="2893402"/>
            <a:chExt cx="2239499" cy="189166"/>
          </a:xfrm>
        </xdr:grpSpPr>
        <xdr:sp macro="" textlink="">
          <xdr:nvSpPr>
            <xdr:cNvPr id="53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77" name="グループ化 5376"/>
            <xdr:cNvGrpSpPr/>
          </xdr:nvGrpSpPr>
          <xdr:grpSpPr>
            <a:xfrm>
              <a:off x="2305050" y="2893402"/>
              <a:ext cx="2048999" cy="189166"/>
              <a:chOff x="2305050" y="2893402"/>
              <a:chExt cx="2048999" cy="189166"/>
            </a:xfrm>
          </xdr:grpSpPr>
          <xdr:sp macro="" textlink="">
            <xdr:nvSpPr>
              <xdr:cNvPr id="53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83" name="グループ化 845"/>
              <xdr:cNvGrpSpPr>
                <a:grpSpLocks/>
              </xdr:cNvGrpSpPr>
            </xdr:nvGrpSpPr>
            <xdr:grpSpPr bwMode="auto">
              <a:xfrm>
                <a:off x="2686045" y="2893406"/>
                <a:ext cx="324588" cy="189162"/>
                <a:chOff x="2482886" y="3553541"/>
                <a:chExt cx="295640" cy="185354"/>
              </a:xfrm>
            </xdr:grpSpPr>
            <xdr:sp macro="" textlink="">
              <xdr:nvSpPr>
                <xdr:cNvPr id="53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84" name="グループ化 849"/>
              <xdr:cNvGrpSpPr>
                <a:grpSpLocks/>
              </xdr:cNvGrpSpPr>
            </xdr:nvGrpSpPr>
            <xdr:grpSpPr bwMode="auto">
              <a:xfrm>
                <a:off x="3257548" y="2893406"/>
                <a:ext cx="324586" cy="189161"/>
                <a:chOff x="2482887" y="3553541"/>
                <a:chExt cx="295638" cy="185353"/>
              </a:xfrm>
            </xdr:grpSpPr>
            <xdr:sp macro="" textlink="">
              <xdr:nvSpPr>
                <xdr:cNvPr id="53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85" name="グループ化 853"/>
              <xdr:cNvGrpSpPr>
                <a:grpSpLocks/>
              </xdr:cNvGrpSpPr>
            </xdr:nvGrpSpPr>
            <xdr:grpSpPr bwMode="auto">
              <a:xfrm>
                <a:off x="3829048" y="2893406"/>
                <a:ext cx="324586" cy="189161"/>
                <a:chOff x="2482887" y="3553541"/>
                <a:chExt cx="295638" cy="185353"/>
              </a:xfrm>
            </xdr:grpSpPr>
            <xdr:sp macro="" textlink="">
              <xdr:nvSpPr>
                <xdr:cNvPr id="53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273</xdr:row>
      <xdr:rowOff>34013</xdr:rowOff>
    </xdr:from>
    <xdr:to>
      <xdr:col>40</xdr:col>
      <xdr:colOff>72335</xdr:colOff>
      <xdr:row>280</xdr:row>
      <xdr:rowOff>46400</xdr:rowOff>
    </xdr:to>
    <xdr:grpSp>
      <xdr:nvGrpSpPr>
        <xdr:cNvPr id="41" name="グループ化 40"/>
        <xdr:cNvGrpSpPr/>
      </xdr:nvGrpSpPr>
      <xdr:grpSpPr>
        <a:xfrm>
          <a:off x="2192355" y="39035225"/>
          <a:ext cx="2239499" cy="935579"/>
          <a:chOff x="2192355" y="38536994"/>
          <a:chExt cx="2239499" cy="935579"/>
        </a:xfrm>
      </xdr:grpSpPr>
      <xdr:grpSp>
        <xdr:nvGrpSpPr>
          <xdr:cNvPr id="5510" name="グループ化 5509"/>
          <xdr:cNvGrpSpPr/>
        </xdr:nvGrpSpPr>
        <xdr:grpSpPr>
          <a:xfrm>
            <a:off x="2192355" y="38536994"/>
            <a:ext cx="2239499" cy="195725"/>
            <a:chOff x="4754336" y="5158463"/>
            <a:chExt cx="2239499" cy="199146"/>
          </a:xfrm>
        </xdr:grpSpPr>
        <xdr:sp macro="" textlink="">
          <xdr:nvSpPr>
            <xdr:cNvPr id="557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6" name="グループ化 845"/>
            <xdr:cNvGrpSpPr>
              <a:grpSpLocks/>
            </xdr:cNvGrpSpPr>
          </xdr:nvGrpSpPr>
          <xdr:grpSpPr bwMode="auto">
            <a:xfrm>
              <a:off x="5135331" y="5158465"/>
              <a:ext cx="324588" cy="199129"/>
              <a:chOff x="2482886" y="3553541"/>
              <a:chExt cx="295640" cy="180204"/>
            </a:xfrm>
          </xdr:grpSpPr>
          <xdr:sp macro="" textlink="">
            <xdr:nvSpPr>
              <xdr:cNvPr id="55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7" name="グループ化 849"/>
            <xdr:cNvGrpSpPr>
              <a:grpSpLocks/>
            </xdr:cNvGrpSpPr>
          </xdr:nvGrpSpPr>
          <xdr:grpSpPr bwMode="auto">
            <a:xfrm>
              <a:off x="5706834" y="5158463"/>
              <a:ext cx="324586" cy="199129"/>
              <a:chOff x="2482887" y="3553541"/>
              <a:chExt cx="295638" cy="180204"/>
            </a:xfrm>
          </xdr:grpSpPr>
          <xdr:sp macro="" textlink="">
            <xdr:nvSpPr>
              <xdr:cNvPr id="55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8" name="グループ化 853"/>
            <xdr:cNvGrpSpPr>
              <a:grpSpLocks/>
            </xdr:cNvGrpSpPr>
          </xdr:nvGrpSpPr>
          <xdr:grpSpPr bwMode="auto">
            <a:xfrm>
              <a:off x="6278334" y="5158463"/>
              <a:ext cx="324586" cy="199129"/>
              <a:chOff x="2482887" y="3553541"/>
              <a:chExt cx="295638" cy="180204"/>
            </a:xfrm>
          </xdr:grpSpPr>
          <xdr:sp macro="" textlink="">
            <xdr:nvSpPr>
              <xdr:cNvPr id="55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5511" name="グループ化 5510"/>
          <xdr:cNvGrpSpPr/>
        </xdr:nvGrpSpPr>
        <xdr:grpSpPr>
          <a:xfrm>
            <a:off x="2192355" y="38781389"/>
            <a:ext cx="2239499" cy="201307"/>
            <a:chOff x="2305050" y="2893402"/>
            <a:chExt cx="2239499" cy="189166"/>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402"/>
              <a:ext cx="2048999" cy="189166"/>
              <a:chOff x="2305050" y="2893402"/>
              <a:chExt cx="2048999" cy="189166"/>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406"/>
                <a:ext cx="324588" cy="189162"/>
                <a:chOff x="2482886" y="3553541"/>
                <a:chExt cx="295640" cy="185354"/>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8" y="2893406"/>
                <a:ext cx="324586" cy="189161"/>
                <a:chOff x="2482887" y="3553541"/>
                <a:chExt cx="295638" cy="185353"/>
              </a:xfrm>
            </xdr:grpSpPr>
            <xdr:sp macro="" textlink="">
              <xdr:nvSpPr>
                <xdr:cNvPr id="5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8" y="2893406"/>
                <a:ext cx="324586" cy="189161"/>
                <a:chOff x="2482887" y="3553541"/>
                <a:chExt cx="295638" cy="185353"/>
              </a:xfrm>
            </xdr:grpSpPr>
            <xdr:sp macro="" textlink="">
              <xdr:nvSpPr>
                <xdr:cNvPr id="5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2" name="グループ化 5511"/>
          <xdr:cNvGrpSpPr/>
        </xdr:nvGrpSpPr>
        <xdr:grpSpPr>
          <a:xfrm>
            <a:off x="2192355" y="39019544"/>
            <a:ext cx="2239499" cy="201307"/>
            <a:chOff x="2305050" y="2893402"/>
            <a:chExt cx="2239499" cy="189166"/>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402"/>
              <a:ext cx="2048999" cy="189166"/>
              <a:chOff x="2305050" y="2893402"/>
              <a:chExt cx="2048999" cy="189166"/>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406"/>
                <a:ext cx="324588" cy="189162"/>
                <a:chOff x="2482886" y="3553541"/>
                <a:chExt cx="295640" cy="185354"/>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8" y="2893406"/>
                <a:ext cx="324586" cy="189161"/>
                <a:chOff x="2482887" y="3553541"/>
                <a:chExt cx="295638" cy="185353"/>
              </a:xfrm>
            </xdr:grpSpPr>
            <xdr:sp macro="" textlink="">
              <xdr:nvSpPr>
                <xdr:cNvPr id="5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8" y="2893406"/>
                <a:ext cx="324586" cy="189161"/>
                <a:chOff x="2482887" y="3553541"/>
                <a:chExt cx="295638" cy="185353"/>
              </a:xfrm>
            </xdr:grpSpPr>
            <xdr:sp macro="" textlink="">
              <xdr:nvSpPr>
                <xdr:cNvPr id="5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3" name="グループ化 5512"/>
          <xdr:cNvGrpSpPr/>
        </xdr:nvGrpSpPr>
        <xdr:grpSpPr>
          <a:xfrm>
            <a:off x="2192355" y="39271266"/>
            <a:ext cx="2239499" cy="201307"/>
            <a:chOff x="2305050" y="2893402"/>
            <a:chExt cx="2239499" cy="189166"/>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402"/>
              <a:ext cx="2048999" cy="189166"/>
              <a:chOff x="2305050" y="2893402"/>
              <a:chExt cx="2048999" cy="189166"/>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406"/>
                <a:ext cx="324588" cy="189162"/>
                <a:chOff x="2482886" y="3553541"/>
                <a:chExt cx="295640" cy="185354"/>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8" y="2893406"/>
                <a:ext cx="324586" cy="189161"/>
                <a:chOff x="2482887" y="3553541"/>
                <a:chExt cx="295638" cy="185353"/>
              </a:xfrm>
            </xdr:grpSpPr>
            <xdr:sp macro="" textlink="">
              <xdr:nvSpPr>
                <xdr:cNvPr id="5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8" y="2893406"/>
                <a:ext cx="324586" cy="189161"/>
                <a:chOff x="2482887" y="3553541"/>
                <a:chExt cx="295638" cy="185353"/>
              </a:xfrm>
            </xdr:grpSpPr>
            <xdr:sp macro="" textlink="">
              <xdr:nvSpPr>
                <xdr:cNvPr id="55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23132</xdr:colOff>
      <xdr:row>257</xdr:row>
      <xdr:rowOff>27225</xdr:rowOff>
    </xdr:from>
    <xdr:to>
      <xdr:col>40</xdr:col>
      <xdr:colOff>71881</xdr:colOff>
      <xdr:row>268</xdr:row>
      <xdr:rowOff>98700</xdr:rowOff>
    </xdr:to>
    <xdr:grpSp>
      <xdr:nvGrpSpPr>
        <xdr:cNvPr id="5585" name="グループ化 5584"/>
        <xdr:cNvGrpSpPr/>
      </xdr:nvGrpSpPr>
      <xdr:grpSpPr>
        <a:xfrm>
          <a:off x="2191901" y="36991552"/>
          <a:ext cx="2239499" cy="1485571"/>
          <a:chOff x="2220686" y="3094729"/>
          <a:chExt cx="2239499" cy="1506575"/>
        </a:xfrm>
      </xdr:grpSpPr>
      <xdr:grpSp>
        <xdr:nvGrpSpPr>
          <xdr:cNvPr id="5586" name="グループ化 5585"/>
          <xdr:cNvGrpSpPr/>
        </xdr:nvGrpSpPr>
        <xdr:grpSpPr>
          <a:xfrm>
            <a:off x="2220686" y="3094729"/>
            <a:ext cx="2239499" cy="204825"/>
            <a:chOff x="2305050" y="2893402"/>
            <a:chExt cx="2239499" cy="189166"/>
          </a:xfrm>
        </xdr:grpSpPr>
        <xdr:sp macro="" textlink="">
          <xdr:nvSpPr>
            <xdr:cNvPr id="56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8" name="グループ化 5687"/>
            <xdr:cNvGrpSpPr/>
          </xdr:nvGrpSpPr>
          <xdr:grpSpPr>
            <a:xfrm>
              <a:off x="2305050" y="2893402"/>
              <a:ext cx="2048999" cy="189166"/>
              <a:chOff x="2305050" y="2893402"/>
              <a:chExt cx="2048999" cy="189166"/>
            </a:xfrm>
          </xdr:grpSpPr>
          <xdr:sp macro="" textlink="">
            <xdr:nvSpPr>
              <xdr:cNvPr id="56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4" name="グループ化 845"/>
              <xdr:cNvGrpSpPr>
                <a:grpSpLocks/>
              </xdr:cNvGrpSpPr>
            </xdr:nvGrpSpPr>
            <xdr:grpSpPr bwMode="auto">
              <a:xfrm>
                <a:off x="2686045" y="2893406"/>
                <a:ext cx="324588" cy="189162"/>
                <a:chOff x="2482886" y="3553541"/>
                <a:chExt cx="295640" cy="185354"/>
              </a:xfrm>
            </xdr:grpSpPr>
            <xdr:sp macro="" textlink="">
              <xdr:nvSpPr>
                <xdr:cNvPr id="57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5" name="グループ化 849"/>
              <xdr:cNvGrpSpPr>
                <a:grpSpLocks/>
              </xdr:cNvGrpSpPr>
            </xdr:nvGrpSpPr>
            <xdr:grpSpPr bwMode="auto">
              <a:xfrm>
                <a:off x="3257548" y="2893406"/>
                <a:ext cx="324586" cy="189161"/>
                <a:chOff x="2482887" y="3553541"/>
                <a:chExt cx="295638" cy="185353"/>
              </a:xfrm>
            </xdr:grpSpPr>
            <xdr:sp macro="" textlink="">
              <xdr:nvSpPr>
                <xdr:cNvPr id="57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6" name="グループ化 853"/>
              <xdr:cNvGrpSpPr>
                <a:grpSpLocks/>
              </xdr:cNvGrpSpPr>
            </xdr:nvGrpSpPr>
            <xdr:grpSpPr bwMode="auto">
              <a:xfrm>
                <a:off x="3829048" y="2893406"/>
                <a:ext cx="324586" cy="189161"/>
                <a:chOff x="2482887" y="3553541"/>
                <a:chExt cx="295638" cy="185353"/>
              </a:xfrm>
            </xdr:grpSpPr>
            <xdr:sp macro="" textlink="">
              <xdr:nvSpPr>
                <xdr:cNvPr id="56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7" name="グループ化 5586"/>
          <xdr:cNvGrpSpPr/>
        </xdr:nvGrpSpPr>
        <xdr:grpSpPr>
          <a:xfrm>
            <a:off x="2220686" y="3355079"/>
            <a:ext cx="2239499" cy="204825"/>
            <a:chOff x="2305050" y="2893402"/>
            <a:chExt cx="2239499" cy="189166"/>
          </a:xfrm>
        </xdr:grpSpPr>
        <xdr:sp macro="" textlink="">
          <xdr:nvSpPr>
            <xdr:cNvPr id="56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9" name="グループ化 5668"/>
            <xdr:cNvGrpSpPr/>
          </xdr:nvGrpSpPr>
          <xdr:grpSpPr>
            <a:xfrm>
              <a:off x="2305050" y="2893402"/>
              <a:ext cx="2048999" cy="189166"/>
              <a:chOff x="2305050" y="2893402"/>
              <a:chExt cx="2048999" cy="189166"/>
            </a:xfrm>
          </xdr:grpSpPr>
          <xdr:sp macro="" textlink="">
            <xdr:nvSpPr>
              <xdr:cNvPr id="56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5" name="グループ化 845"/>
              <xdr:cNvGrpSpPr>
                <a:grpSpLocks/>
              </xdr:cNvGrpSpPr>
            </xdr:nvGrpSpPr>
            <xdr:grpSpPr bwMode="auto">
              <a:xfrm>
                <a:off x="2686045" y="2893406"/>
                <a:ext cx="324588" cy="189162"/>
                <a:chOff x="2482886" y="3553541"/>
                <a:chExt cx="295640" cy="185354"/>
              </a:xfrm>
            </xdr:grpSpPr>
            <xdr:sp macro="" textlink="">
              <xdr:nvSpPr>
                <xdr:cNvPr id="56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6" name="グループ化 849"/>
              <xdr:cNvGrpSpPr>
                <a:grpSpLocks/>
              </xdr:cNvGrpSpPr>
            </xdr:nvGrpSpPr>
            <xdr:grpSpPr bwMode="auto">
              <a:xfrm>
                <a:off x="3257548" y="2893406"/>
                <a:ext cx="324586" cy="189161"/>
                <a:chOff x="2482887" y="3553541"/>
                <a:chExt cx="295638" cy="185353"/>
              </a:xfrm>
            </xdr:grpSpPr>
            <xdr:sp macro="" textlink="">
              <xdr:nvSpPr>
                <xdr:cNvPr id="56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7" name="グループ化 853"/>
              <xdr:cNvGrpSpPr>
                <a:grpSpLocks/>
              </xdr:cNvGrpSpPr>
            </xdr:nvGrpSpPr>
            <xdr:grpSpPr bwMode="auto">
              <a:xfrm>
                <a:off x="3829048" y="2893406"/>
                <a:ext cx="324586" cy="189161"/>
                <a:chOff x="2482887" y="3553541"/>
                <a:chExt cx="295638" cy="185353"/>
              </a:xfrm>
            </xdr:grpSpPr>
            <xdr:sp macro="" textlink="">
              <xdr:nvSpPr>
                <xdr:cNvPr id="56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8" name="グループ化 5587"/>
          <xdr:cNvGrpSpPr/>
        </xdr:nvGrpSpPr>
        <xdr:grpSpPr>
          <a:xfrm>
            <a:off x="2220686" y="3615429"/>
            <a:ext cx="2239499" cy="204825"/>
            <a:chOff x="2305050" y="2893402"/>
            <a:chExt cx="2239499" cy="189166"/>
          </a:xfrm>
        </xdr:grpSpPr>
        <xdr:sp macro="" textlink="">
          <xdr:nvSpPr>
            <xdr:cNvPr id="56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0" name="グループ化 5649"/>
            <xdr:cNvGrpSpPr/>
          </xdr:nvGrpSpPr>
          <xdr:grpSpPr>
            <a:xfrm>
              <a:off x="2305050" y="2893402"/>
              <a:ext cx="2048999" cy="189166"/>
              <a:chOff x="2305050" y="2893402"/>
              <a:chExt cx="2048999" cy="189166"/>
            </a:xfrm>
          </xdr:grpSpPr>
          <xdr:sp macro="" textlink="">
            <xdr:nvSpPr>
              <xdr:cNvPr id="56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6" name="グループ化 845"/>
              <xdr:cNvGrpSpPr>
                <a:grpSpLocks/>
              </xdr:cNvGrpSpPr>
            </xdr:nvGrpSpPr>
            <xdr:grpSpPr bwMode="auto">
              <a:xfrm>
                <a:off x="2686045" y="2893406"/>
                <a:ext cx="324588" cy="189162"/>
                <a:chOff x="2482886" y="3553541"/>
                <a:chExt cx="295640" cy="185354"/>
              </a:xfrm>
            </xdr:grpSpPr>
            <xdr:sp macro="" textlink="">
              <xdr:nvSpPr>
                <xdr:cNvPr id="56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7" name="グループ化 849"/>
              <xdr:cNvGrpSpPr>
                <a:grpSpLocks/>
              </xdr:cNvGrpSpPr>
            </xdr:nvGrpSpPr>
            <xdr:grpSpPr bwMode="auto">
              <a:xfrm>
                <a:off x="3257548" y="2893406"/>
                <a:ext cx="324586" cy="189161"/>
                <a:chOff x="2482887" y="3553541"/>
                <a:chExt cx="295638" cy="185353"/>
              </a:xfrm>
            </xdr:grpSpPr>
            <xdr:sp macro="" textlink="">
              <xdr:nvSpPr>
                <xdr:cNvPr id="56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8" name="グループ化 853"/>
              <xdr:cNvGrpSpPr>
                <a:grpSpLocks/>
              </xdr:cNvGrpSpPr>
            </xdr:nvGrpSpPr>
            <xdr:grpSpPr bwMode="auto">
              <a:xfrm>
                <a:off x="3829048" y="2893406"/>
                <a:ext cx="324586" cy="189161"/>
                <a:chOff x="2482887" y="3553541"/>
                <a:chExt cx="295638" cy="185353"/>
              </a:xfrm>
            </xdr:grpSpPr>
            <xdr:sp macro="" textlink="">
              <xdr:nvSpPr>
                <xdr:cNvPr id="56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9" name="グループ化 5588"/>
          <xdr:cNvGrpSpPr/>
        </xdr:nvGrpSpPr>
        <xdr:grpSpPr>
          <a:xfrm>
            <a:off x="2220686" y="3875779"/>
            <a:ext cx="2239499" cy="204825"/>
            <a:chOff x="2305050" y="2893402"/>
            <a:chExt cx="2239499" cy="189166"/>
          </a:xfrm>
        </xdr:grpSpPr>
        <xdr:sp macro="" textlink="">
          <xdr:nvSpPr>
            <xdr:cNvPr id="56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1" name="グループ化 5630"/>
            <xdr:cNvGrpSpPr/>
          </xdr:nvGrpSpPr>
          <xdr:grpSpPr>
            <a:xfrm>
              <a:off x="2305050" y="2893402"/>
              <a:ext cx="2048999" cy="189166"/>
              <a:chOff x="2305050" y="2893402"/>
              <a:chExt cx="2048999" cy="189166"/>
            </a:xfrm>
          </xdr:grpSpPr>
          <xdr:sp macro="" textlink="">
            <xdr:nvSpPr>
              <xdr:cNvPr id="56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7" name="グループ化 845"/>
              <xdr:cNvGrpSpPr>
                <a:grpSpLocks/>
              </xdr:cNvGrpSpPr>
            </xdr:nvGrpSpPr>
            <xdr:grpSpPr bwMode="auto">
              <a:xfrm>
                <a:off x="2686045" y="2893406"/>
                <a:ext cx="324588" cy="189162"/>
                <a:chOff x="2482886" y="3553541"/>
                <a:chExt cx="295640" cy="185354"/>
              </a:xfrm>
            </xdr:grpSpPr>
            <xdr:sp macro="" textlink="">
              <xdr:nvSpPr>
                <xdr:cNvPr id="56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8" name="グループ化 849"/>
              <xdr:cNvGrpSpPr>
                <a:grpSpLocks/>
              </xdr:cNvGrpSpPr>
            </xdr:nvGrpSpPr>
            <xdr:grpSpPr bwMode="auto">
              <a:xfrm>
                <a:off x="3257548" y="2893406"/>
                <a:ext cx="324586" cy="189161"/>
                <a:chOff x="2482887" y="3553541"/>
                <a:chExt cx="295638" cy="185353"/>
              </a:xfrm>
            </xdr:grpSpPr>
            <xdr:sp macro="" textlink="">
              <xdr:nvSpPr>
                <xdr:cNvPr id="56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9" name="グループ化 853"/>
              <xdr:cNvGrpSpPr>
                <a:grpSpLocks/>
              </xdr:cNvGrpSpPr>
            </xdr:nvGrpSpPr>
            <xdr:grpSpPr bwMode="auto">
              <a:xfrm>
                <a:off x="3829048" y="2893406"/>
                <a:ext cx="324586" cy="189161"/>
                <a:chOff x="2482887" y="3553541"/>
                <a:chExt cx="295638" cy="185353"/>
              </a:xfrm>
            </xdr:grpSpPr>
            <xdr:sp macro="" textlink="">
              <xdr:nvSpPr>
                <xdr:cNvPr id="56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0" name="グループ化 5589"/>
          <xdr:cNvGrpSpPr/>
        </xdr:nvGrpSpPr>
        <xdr:grpSpPr>
          <a:xfrm>
            <a:off x="2220686" y="4136129"/>
            <a:ext cx="2239499" cy="204825"/>
            <a:chOff x="2305050" y="2893402"/>
            <a:chExt cx="2239499" cy="189166"/>
          </a:xfrm>
        </xdr:grpSpPr>
        <xdr:sp macro="" textlink="">
          <xdr:nvSpPr>
            <xdr:cNvPr id="56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2" name="グループ化 5611"/>
            <xdr:cNvGrpSpPr/>
          </xdr:nvGrpSpPr>
          <xdr:grpSpPr>
            <a:xfrm>
              <a:off x="2305050" y="2893402"/>
              <a:ext cx="2048999" cy="189166"/>
              <a:chOff x="2305050" y="2893402"/>
              <a:chExt cx="2048999" cy="189166"/>
            </a:xfrm>
          </xdr:grpSpPr>
          <xdr:sp macro="" textlink="">
            <xdr:nvSpPr>
              <xdr:cNvPr id="56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8" name="グループ化 845"/>
              <xdr:cNvGrpSpPr>
                <a:grpSpLocks/>
              </xdr:cNvGrpSpPr>
            </xdr:nvGrpSpPr>
            <xdr:grpSpPr bwMode="auto">
              <a:xfrm>
                <a:off x="2686045" y="2893406"/>
                <a:ext cx="324588" cy="189162"/>
                <a:chOff x="2482886" y="3553541"/>
                <a:chExt cx="295640" cy="185354"/>
              </a:xfrm>
            </xdr:grpSpPr>
            <xdr:sp macro="" textlink="">
              <xdr:nvSpPr>
                <xdr:cNvPr id="56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9" name="グループ化 849"/>
              <xdr:cNvGrpSpPr>
                <a:grpSpLocks/>
              </xdr:cNvGrpSpPr>
            </xdr:nvGrpSpPr>
            <xdr:grpSpPr bwMode="auto">
              <a:xfrm>
                <a:off x="3257548" y="2893406"/>
                <a:ext cx="324586" cy="189161"/>
                <a:chOff x="2482887" y="3553541"/>
                <a:chExt cx="295638" cy="185353"/>
              </a:xfrm>
            </xdr:grpSpPr>
            <xdr:sp macro="" textlink="">
              <xdr:nvSpPr>
                <xdr:cNvPr id="56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20" name="グループ化 853"/>
              <xdr:cNvGrpSpPr>
                <a:grpSpLocks/>
              </xdr:cNvGrpSpPr>
            </xdr:nvGrpSpPr>
            <xdr:grpSpPr bwMode="auto">
              <a:xfrm>
                <a:off x="3829048" y="2893406"/>
                <a:ext cx="324586" cy="189161"/>
                <a:chOff x="2482887" y="3553541"/>
                <a:chExt cx="295638" cy="185353"/>
              </a:xfrm>
            </xdr:grpSpPr>
            <xdr:sp macro="" textlink="">
              <xdr:nvSpPr>
                <xdr:cNvPr id="56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1" name="グループ化 5590"/>
          <xdr:cNvGrpSpPr/>
        </xdr:nvGrpSpPr>
        <xdr:grpSpPr>
          <a:xfrm>
            <a:off x="2220686" y="4396479"/>
            <a:ext cx="2239499" cy="204825"/>
            <a:chOff x="2305050" y="2893402"/>
            <a:chExt cx="2239499" cy="189166"/>
          </a:xfrm>
        </xdr:grpSpPr>
        <xdr:sp macro="" textlink="">
          <xdr:nvSpPr>
            <xdr:cNvPr id="55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3" name="グループ化 5592"/>
            <xdr:cNvGrpSpPr/>
          </xdr:nvGrpSpPr>
          <xdr:grpSpPr>
            <a:xfrm>
              <a:off x="2305050" y="2893402"/>
              <a:ext cx="2048999" cy="189166"/>
              <a:chOff x="2305050" y="2893402"/>
              <a:chExt cx="2048999" cy="189166"/>
            </a:xfrm>
          </xdr:grpSpPr>
          <xdr:sp macro="" textlink="">
            <xdr:nvSpPr>
              <xdr:cNvPr id="55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9" name="グループ化 845"/>
              <xdr:cNvGrpSpPr>
                <a:grpSpLocks/>
              </xdr:cNvGrpSpPr>
            </xdr:nvGrpSpPr>
            <xdr:grpSpPr bwMode="auto">
              <a:xfrm>
                <a:off x="2686045" y="2893406"/>
                <a:ext cx="324588" cy="189162"/>
                <a:chOff x="2482886" y="3553541"/>
                <a:chExt cx="295640" cy="185354"/>
              </a:xfrm>
            </xdr:grpSpPr>
            <xdr:sp macro="" textlink="">
              <xdr:nvSpPr>
                <xdr:cNvPr id="56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0" name="グループ化 849"/>
              <xdr:cNvGrpSpPr>
                <a:grpSpLocks/>
              </xdr:cNvGrpSpPr>
            </xdr:nvGrpSpPr>
            <xdr:grpSpPr bwMode="auto">
              <a:xfrm>
                <a:off x="3257548" y="2893406"/>
                <a:ext cx="324586" cy="189161"/>
                <a:chOff x="2482887" y="3553541"/>
                <a:chExt cx="295638" cy="185353"/>
              </a:xfrm>
            </xdr:grpSpPr>
            <xdr:sp macro="" textlink="">
              <xdr:nvSpPr>
                <xdr:cNvPr id="56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1" name="グループ化 853"/>
              <xdr:cNvGrpSpPr>
                <a:grpSpLocks/>
              </xdr:cNvGrpSpPr>
            </xdr:nvGrpSpPr>
            <xdr:grpSpPr bwMode="auto">
              <a:xfrm>
                <a:off x="3829048" y="2893406"/>
                <a:ext cx="324586" cy="189161"/>
                <a:chOff x="2482887" y="3553541"/>
                <a:chExt cx="295638" cy="185353"/>
              </a:xfrm>
            </xdr:grpSpPr>
            <xdr:sp macro="" textlink="">
              <xdr:nvSpPr>
                <xdr:cNvPr id="56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oneCellAnchor>
    <xdr:from>
      <xdr:col>77</xdr:col>
      <xdr:colOff>320292</xdr:colOff>
      <xdr:row>60</xdr:row>
      <xdr:rowOff>63329</xdr:rowOff>
    </xdr:from>
    <xdr:ext cx="907460" cy="314330"/>
    <xdr:sp macro="" textlink="">
      <xdr:nvSpPr>
        <xdr:cNvPr id="5707" name="額縁 5706">
          <a:hlinkClick xmlns:r="http://schemas.openxmlformats.org/officeDocument/2006/relationships" r:id="rId1"/>
        </xdr:cNvPr>
        <xdr:cNvSpPr/>
      </xdr:nvSpPr>
      <xdr:spPr bwMode="auto">
        <a:xfrm>
          <a:off x="10123715" y="8665137"/>
          <a:ext cx="907460" cy="314330"/>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smtClean="0">
              <a:ln>
                <a:noFill/>
              </a:ln>
              <a:solidFill>
                <a:srgbClr val="3333CC"/>
              </a:solidFill>
              <a:effectLst/>
              <a:uLnTx/>
              <a:uFillTx/>
            </a:rPr>
            <a:t>１１の２表へ</a:t>
          </a:r>
          <a:endParaRPr kumimoji="1" lang="ja-JP" altLang="en-US" sz="1000" b="0" i="0" u="none" strike="noStrike" kern="0" cap="none" spc="0" normalizeH="0" baseline="0" noProof="0" smtClean="0">
            <a:ln>
              <a:noFill/>
            </a:ln>
            <a:solidFill>
              <a:srgbClr val="3333CC"/>
            </a:solidFill>
            <a:effectLst/>
            <a:uLnTx/>
            <a:uFillTx/>
          </a:endParaRPr>
        </a:p>
      </xdr:txBody>
    </xdr:sp>
    <xdr:clientData/>
  </xdr:oneCellAnchor>
  <xdr:twoCellAnchor>
    <xdr:from>
      <xdr:col>1</xdr:col>
      <xdr:colOff>6805</xdr:colOff>
      <xdr:row>157</xdr:row>
      <xdr:rowOff>1571</xdr:rowOff>
    </xdr:from>
    <xdr:to>
      <xdr:col>2</xdr:col>
      <xdr:colOff>94727</xdr:colOff>
      <xdr:row>158</xdr:row>
      <xdr:rowOff>89492</xdr:rowOff>
    </xdr:to>
    <xdr:sp macro="" textlink="">
      <xdr:nvSpPr>
        <xdr:cNvPr id="5706" name="正方形/長方形 5705"/>
        <xdr:cNvSpPr/>
      </xdr:nvSpPr>
      <xdr:spPr bwMode="auto">
        <a:xfrm>
          <a:off x="175324" y="22465917"/>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313</xdr:row>
      <xdr:rowOff>8899</xdr:rowOff>
    </xdr:from>
    <xdr:to>
      <xdr:col>2</xdr:col>
      <xdr:colOff>95249</xdr:colOff>
      <xdr:row>314</xdr:row>
      <xdr:rowOff>96820</xdr:rowOff>
    </xdr:to>
    <xdr:sp macro="" textlink="">
      <xdr:nvSpPr>
        <xdr:cNvPr id="5709" name="正方形/長方形 5708"/>
        <xdr:cNvSpPr/>
      </xdr:nvSpPr>
      <xdr:spPr bwMode="auto">
        <a:xfrm>
          <a:off x="175846" y="44717784"/>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123583</xdr:colOff>
      <xdr:row>153</xdr:row>
      <xdr:rowOff>8232</xdr:rowOff>
    </xdr:from>
    <xdr:to>
      <xdr:col>68</xdr:col>
      <xdr:colOff>66684</xdr:colOff>
      <xdr:row>156</xdr:row>
      <xdr:rowOff>183173</xdr:rowOff>
    </xdr:to>
    <xdr:grpSp>
      <xdr:nvGrpSpPr>
        <xdr:cNvPr id="5837" name="グループ化 5836"/>
        <xdr:cNvGrpSpPr/>
      </xdr:nvGrpSpPr>
      <xdr:grpSpPr>
        <a:xfrm>
          <a:off x="482602" y="21402847"/>
          <a:ext cx="6713178" cy="695153"/>
          <a:chOff x="501650" y="21831300"/>
          <a:chExt cx="6744440" cy="684822"/>
        </a:xfrm>
      </xdr:grpSpPr>
      <xdr:sp macro="" textlink="">
        <xdr:nvSpPr>
          <xdr:cNvPr id="5838" name="テキスト ボックス 5837"/>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5839" name="テキスト ボックス 5838"/>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5840" name="テキスト ボックス 5839"/>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5841" name="テキスト ボックス 5840"/>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5842" name="テキスト ボックス 5841"/>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5843" name="テキスト ボックス 5842"/>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5844" name="テキスト ボックス 5843"/>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5845" name="テキスト ボックス 5844"/>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5846" name="グループ化 5845"/>
          <xdr:cNvGrpSpPr/>
        </xdr:nvGrpSpPr>
        <xdr:grpSpPr>
          <a:xfrm>
            <a:off x="573815" y="21913500"/>
            <a:ext cx="6672275" cy="537915"/>
            <a:chOff x="535715" y="21957950"/>
            <a:chExt cx="6672275" cy="537915"/>
          </a:xfrm>
        </xdr:grpSpPr>
        <xdr:sp macro="" textlink="">
          <xdr:nvSpPr>
            <xdr:cNvPr id="5848"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0" name="グループ化 5849"/>
            <xdr:cNvGrpSpPr/>
          </xdr:nvGrpSpPr>
          <xdr:grpSpPr>
            <a:xfrm>
              <a:off x="535715" y="21957950"/>
              <a:ext cx="6672275" cy="537915"/>
              <a:chOff x="535715" y="21957950"/>
              <a:chExt cx="6672275" cy="537915"/>
            </a:xfrm>
          </xdr:grpSpPr>
          <xdr:sp macro="" textlink="">
            <xdr:nvSpPr>
              <xdr:cNvPr id="5851"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2" name="グループ化 5851"/>
              <xdr:cNvGrpSpPr/>
            </xdr:nvGrpSpPr>
            <xdr:grpSpPr>
              <a:xfrm>
                <a:off x="833202" y="22199249"/>
                <a:ext cx="1174499" cy="244800"/>
                <a:chOff x="2877905" y="10456636"/>
                <a:chExt cx="1149808" cy="244931"/>
              </a:xfrm>
            </xdr:grpSpPr>
            <xdr:grpSp>
              <xdr:nvGrpSpPr>
                <xdr:cNvPr id="5955" name="グループ化 5954"/>
                <xdr:cNvGrpSpPr/>
              </xdr:nvGrpSpPr>
              <xdr:grpSpPr>
                <a:xfrm>
                  <a:off x="2905127" y="10470696"/>
                  <a:ext cx="1097252" cy="204108"/>
                  <a:chOff x="3095626" y="10722428"/>
                  <a:chExt cx="1221211" cy="204108"/>
                </a:xfrm>
              </xdr:grpSpPr>
              <xdr:sp macro="" textlink="">
                <xdr:nvSpPr>
                  <xdr:cNvPr id="595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6"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3"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4" name="グループ化 5853"/>
              <xdr:cNvGrpSpPr/>
            </xdr:nvGrpSpPr>
            <xdr:grpSpPr>
              <a:xfrm>
                <a:off x="1424209" y="21957971"/>
                <a:ext cx="381516" cy="244800"/>
                <a:chOff x="2217960" y="10450286"/>
                <a:chExt cx="381003" cy="227973"/>
              </a:xfrm>
            </xdr:grpSpPr>
            <xdr:grpSp>
              <xdr:nvGrpSpPr>
                <xdr:cNvPr id="5951" name="グループ化 5950"/>
                <xdr:cNvGrpSpPr/>
              </xdr:nvGrpSpPr>
              <xdr:grpSpPr>
                <a:xfrm>
                  <a:off x="2237300" y="10470313"/>
                  <a:ext cx="335226" cy="193690"/>
                  <a:chOff x="5196849" y="10728849"/>
                  <a:chExt cx="356037" cy="193690"/>
                </a:xfrm>
              </xdr:grpSpPr>
              <xdr:sp macro="" textlink="">
                <xdr:nvSpPr>
                  <xdr:cNvPr id="59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55" name="グループ化 5854"/>
              <xdr:cNvGrpSpPr/>
            </xdr:nvGrpSpPr>
            <xdr:grpSpPr>
              <a:xfrm>
                <a:off x="2095521" y="21957952"/>
                <a:ext cx="197569" cy="244800"/>
                <a:chOff x="1442357" y="10450284"/>
                <a:chExt cx="197303" cy="244800"/>
              </a:xfrm>
            </xdr:grpSpPr>
            <xdr:sp macro="" textlink="">
              <xdr:nvSpPr>
                <xdr:cNvPr id="594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6"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7"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8"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9" name="グループ化 5858"/>
              <xdr:cNvGrpSpPr/>
            </xdr:nvGrpSpPr>
            <xdr:grpSpPr>
              <a:xfrm>
                <a:off x="831871" y="21957952"/>
                <a:ext cx="197569" cy="244800"/>
                <a:chOff x="1442357" y="10450284"/>
                <a:chExt cx="197303" cy="244800"/>
              </a:xfrm>
            </xdr:grpSpPr>
            <xdr:sp macro="" textlink="">
              <xdr:nvSpPr>
                <xdr:cNvPr id="594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0"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1" name="グループ化 5860"/>
              <xdr:cNvGrpSpPr/>
            </xdr:nvGrpSpPr>
            <xdr:grpSpPr>
              <a:xfrm>
                <a:off x="1225571" y="21957952"/>
                <a:ext cx="197569" cy="244800"/>
                <a:chOff x="1442357" y="10450284"/>
                <a:chExt cx="197303" cy="244800"/>
              </a:xfrm>
            </xdr:grpSpPr>
            <xdr:sp macro="" textlink="">
              <xdr:nvSpPr>
                <xdr:cNvPr id="594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2"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5862"/>
              <xdr:cNvGrpSpPr/>
            </xdr:nvGrpSpPr>
            <xdr:grpSpPr>
              <a:xfrm>
                <a:off x="2292371" y="22199252"/>
                <a:ext cx="197569" cy="244800"/>
                <a:chOff x="1442357" y="10450284"/>
                <a:chExt cx="197303" cy="244800"/>
              </a:xfrm>
            </xdr:grpSpPr>
            <xdr:sp macro="" textlink="">
              <xdr:nvSpPr>
                <xdr:cNvPr id="594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4"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5" name="グループ化 5864"/>
              <xdr:cNvGrpSpPr/>
            </xdr:nvGrpSpPr>
            <xdr:grpSpPr>
              <a:xfrm>
                <a:off x="2491009" y="22199271"/>
                <a:ext cx="381516" cy="244800"/>
                <a:chOff x="2217960" y="10450286"/>
                <a:chExt cx="381003" cy="227973"/>
              </a:xfrm>
            </xdr:grpSpPr>
            <xdr:grpSp>
              <xdr:nvGrpSpPr>
                <xdr:cNvPr id="5939" name="グループ化 5938"/>
                <xdr:cNvGrpSpPr/>
              </xdr:nvGrpSpPr>
              <xdr:grpSpPr>
                <a:xfrm>
                  <a:off x="2237300" y="10470313"/>
                  <a:ext cx="335226" cy="193690"/>
                  <a:chOff x="5196849" y="10728849"/>
                  <a:chExt cx="356037" cy="193690"/>
                </a:xfrm>
              </xdr:grpSpPr>
              <xdr:sp macro="" textlink="">
                <xdr:nvSpPr>
                  <xdr:cNvPr id="5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4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6" name="グループ化 5865"/>
              <xdr:cNvGrpSpPr/>
            </xdr:nvGrpSpPr>
            <xdr:grpSpPr>
              <a:xfrm>
                <a:off x="2872009" y="22199271"/>
                <a:ext cx="381516" cy="244800"/>
                <a:chOff x="2217960" y="10450286"/>
                <a:chExt cx="381003" cy="227973"/>
              </a:xfrm>
            </xdr:grpSpPr>
            <xdr:grpSp>
              <xdr:nvGrpSpPr>
                <xdr:cNvPr id="5935" name="グループ化 5934"/>
                <xdr:cNvGrpSpPr/>
              </xdr:nvGrpSpPr>
              <xdr:grpSpPr>
                <a:xfrm>
                  <a:off x="2237300" y="10470313"/>
                  <a:ext cx="335226" cy="193690"/>
                  <a:chOff x="5196849" y="10728849"/>
                  <a:chExt cx="356037" cy="193690"/>
                </a:xfrm>
              </xdr:grpSpPr>
              <xdr:sp macro="" textlink="">
                <xdr:nvSpPr>
                  <xdr:cNvPr id="593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7" name="グループ化 5866"/>
              <xdr:cNvGrpSpPr/>
            </xdr:nvGrpSpPr>
            <xdr:grpSpPr>
              <a:xfrm>
                <a:off x="3253009" y="22199271"/>
                <a:ext cx="381516" cy="244800"/>
                <a:chOff x="2217960" y="10450286"/>
                <a:chExt cx="381003" cy="227973"/>
              </a:xfrm>
            </xdr:grpSpPr>
            <xdr:grpSp>
              <xdr:nvGrpSpPr>
                <xdr:cNvPr id="5931" name="グループ化 5930"/>
                <xdr:cNvGrpSpPr/>
              </xdr:nvGrpSpPr>
              <xdr:grpSpPr>
                <a:xfrm>
                  <a:off x="2237300" y="10470313"/>
                  <a:ext cx="335226" cy="193690"/>
                  <a:chOff x="5196849" y="10728849"/>
                  <a:chExt cx="356037" cy="193690"/>
                </a:xfrm>
              </xdr:grpSpPr>
              <xdr:sp macro="" textlink="">
                <xdr:nvSpPr>
                  <xdr:cNvPr id="593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8" name="グループ化 5867"/>
              <xdr:cNvGrpSpPr/>
            </xdr:nvGrpSpPr>
            <xdr:grpSpPr>
              <a:xfrm>
                <a:off x="3554654" y="22161500"/>
                <a:ext cx="865686" cy="334365"/>
                <a:chOff x="8037754" y="10600335"/>
                <a:chExt cx="865686" cy="334365"/>
              </a:xfrm>
            </xdr:grpSpPr>
            <xdr:sp macro="" textlink="">
              <xdr:nvSpPr>
                <xdr:cNvPr id="5920" name="テキスト ボックス 5919"/>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921" name="テキスト ボックス 5920"/>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922" name="グループ化 5921"/>
                <xdr:cNvGrpSpPr/>
              </xdr:nvGrpSpPr>
              <xdr:grpSpPr>
                <a:xfrm>
                  <a:off x="8115321" y="10638087"/>
                  <a:ext cx="788119" cy="244800"/>
                  <a:chOff x="3670321" y="10777787"/>
                  <a:chExt cx="788119" cy="244800"/>
                </a:xfrm>
              </xdr:grpSpPr>
              <xdr:sp macro="" textlink="">
                <xdr:nvSpPr>
                  <xdr:cNvPr id="5923"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4" name="グループ化 5923"/>
                  <xdr:cNvGrpSpPr/>
                </xdr:nvGrpSpPr>
                <xdr:grpSpPr>
                  <a:xfrm>
                    <a:off x="3867171" y="10777787"/>
                    <a:ext cx="197569" cy="244800"/>
                    <a:chOff x="1442357" y="10450284"/>
                    <a:chExt cx="197303" cy="244800"/>
                  </a:xfrm>
                </xdr:grpSpPr>
                <xdr:sp macro="" textlink="">
                  <xdr:nvSpPr>
                    <xdr:cNvPr id="592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25"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6" name="グループ化 5925"/>
                  <xdr:cNvGrpSpPr/>
                </xdr:nvGrpSpPr>
                <xdr:grpSpPr>
                  <a:xfrm>
                    <a:off x="4260871" y="10777787"/>
                    <a:ext cx="197569" cy="244800"/>
                    <a:chOff x="1442357" y="10450284"/>
                    <a:chExt cx="197303" cy="244800"/>
                  </a:xfrm>
                </xdr:grpSpPr>
                <xdr:sp macro="" textlink="">
                  <xdr:nvSpPr>
                    <xdr:cNvPr id="5927"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5869" name="グループ化 5868"/>
              <xdr:cNvGrpSpPr/>
            </xdr:nvGrpSpPr>
            <xdr:grpSpPr>
              <a:xfrm>
                <a:off x="2504444" y="21976979"/>
                <a:ext cx="2226776" cy="208801"/>
                <a:chOff x="8378194" y="12174764"/>
                <a:chExt cx="2226776" cy="208801"/>
              </a:xfrm>
            </xdr:grpSpPr>
            <xdr:grpSp>
              <xdr:nvGrpSpPr>
                <xdr:cNvPr id="5903" name="グループ化 5902"/>
                <xdr:cNvGrpSpPr/>
              </xdr:nvGrpSpPr>
              <xdr:grpSpPr>
                <a:xfrm>
                  <a:off x="8568694" y="12174764"/>
                  <a:ext cx="2036276" cy="208801"/>
                  <a:chOff x="8568694" y="12174764"/>
                  <a:chExt cx="2036276" cy="208801"/>
                </a:xfrm>
              </xdr:grpSpPr>
              <xdr:sp macro="" textlink="">
                <xdr:nvSpPr>
                  <xdr:cNvPr id="590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9" name="グループ化 845"/>
                  <xdr:cNvGrpSpPr>
                    <a:grpSpLocks/>
                  </xdr:cNvGrpSpPr>
                </xdr:nvGrpSpPr>
                <xdr:grpSpPr bwMode="auto">
                  <a:xfrm>
                    <a:off x="8945430" y="12174765"/>
                    <a:ext cx="333616" cy="208800"/>
                    <a:chOff x="2482887" y="3553541"/>
                    <a:chExt cx="303643" cy="186999"/>
                  </a:xfrm>
                </xdr:grpSpPr>
                <xdr:sp macro="" textlink="">
                  <xdr:nvSpPr>
                    <xdr:cNvPr id="591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2" name="グループ化 853"/>
                  <xdr:cNvGrpSpPr>
                    <a:grpSpLocks/>
                  </xdr:cNvGrpSpPr>
                </xdr:nvGrpSpPr>
                <xdr:grpSpPr bwMode="auto">
                  <a:xfrm>
                    <a:off x="9707981" y="12174765"/>
                    <a:ext cx="333616" cy="208800"/>
                    <a:chOff x="2482887" y="3553541"/>
                    <a:chExt cx="303643" cy="186999"/>
                  </a:xfrm>
                </xdr:grpSpPr>
                <xdr:sp macro="" textlink="">
                  <xdr:nvSpPr>
                    <xdr:cNvPr id="591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04"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0" name="グループ化 5869"/>
              <xdr:cNvGrpSpPr/>
            </xdr:nvGrpSpPr>
            <xdr:grpSpPr>
              <a:xfrm>
                <a:off x="4961894" y="21976979"/>
                <a:ext cx="2226776" cy="208801"/>
                <a:chOff x="8378194" y="12174764"/>
                <a:chExt cx="2226776" cy="208801"/>
              </a:xfrm>
            </xdr:grpSpPr>
            <xdr:grpSp>
              <xdr:nvGrpSpPr>
                <xdr:cNvPr id="5886" name="グループ化 5885"/>
                <xdr:cNvGrpSpPr/>
              </xdr:nvGrpSpPr>
              <xdr:grpSpPr>
                <a:xfrm>
                  <a:off x="8568694" y="12174764"/>
                  <a:ext cx="2036276" cy="208801"/>
                  <a:chOff x="8568694" y="12174764"/>
                  <a:chExt cx="2036276" cy="208801"/>
                </a:xfrm>
              </xdr:grpSpPr>
              <xdr:sp macro="" textlink="">
                <xdr:nvSpPr>
                  <xdr:cNvPr id="5888"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1"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2" name="グループ化 845"/>
                  <xdr:cNvGrpSpPr>
                    <a:grpSpLocks/>
                  </xdr:cNvGrpSpPr>
                </xdr:nvGrpSpPr>
                <xdr:grpSpPr bwMode="auto">
                  <a:xfrm>
                    <a:off x="8945430" y="12174765"/>
                    <a:ext cx="333616" cy="208800"/>
                    <a:chOff x="2482887" y="3553541"/>
                    <a:chExt cx="303643" cy="186999"/>
                  </a:xfrm>
                </xdr:grpSpPr>
                <xdr:sp macro="" textlink="">
                  <xdr:nvSpPr>
                    <xdr:cNvPr id="59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3"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4"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853"/>
                  <xdr:cNvGrpSpPr>
                    <a:grpSpLocks/>
                  </xdr:cNvGrpSpPr>
                </xdr:nvGrpSpPr>
                <xdr:grpSpPr bwMode="auto">
                  <a:xfrm>
                    <a:off x="9707981" y="12174765"/>
                    <a:ext cx="333616" cy="208800"/>
                    <a:chOff x="2482887" y="3553541"/>
                    <a:chExt cx="303643" cy="186999"/>
                  </a:xfrm>
                </xdr:grpSpPr>
                <xdr:sp macro="" textlink="">
                  <xdr:nvSpPr>
                    <xdr:cNvPr id="58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6"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7"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1" name="グループ化 5870"/>
              <xdr:cNvGrpSpPr/>
            </xdr:nvGrpSpPr>
            <xdr:grpSpPr>
              <a:xfrm>
                <a:off x="6342304" y="22161500"/>
                <a:ext cx="865686" cy="334365"/>
                <a:chOff x="8037754" y="10600335"/>
                <a:chExt cx="865686" cy="334365"/>
              </a:xfrm>
            </xdr:grpSpPr>
            <xdr:sp macro="" textlink="">
              <xdr:nvSpPr>
                <xdr:cNvPr id="5875" name="テキスト ボックス 5874"/>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876" name="テキスト ボックス 5875"/>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877" name="グループ化 5876"/>
                <xdr:cNvGrpSpPr/>
              </xdr:nvGrpSpPr>
              <xdr:grpSpPr>
                <a:xfrm>
                  <a:off x="8115321" y="10638087"/>
                  <a:ext cx="788119" cy="244800"/>
                  <a:chOff x="3670321" y="10777787"/>
                  <a:chExt cx="788119" cy="244800"/>
                </a:xfrm>
              </xdr:grpSpPr>
              <xdr:sp macro="" textlink="">
                <xdr:nvSpPr>
                  <xdr:cNvPr id="5878"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9" name="グループ化 5878"/>
                  <xdr:cNvGrpSpPr/>
                </xdr:nvGrpSpPr>
                <xdr:grpSpPr>
                  <a:xfrm>
                    <a:off x="3867171" y="10777787"/>
                    <a:ext cx="197569" cy="244800"/>
                    <a:chOff x="1442357" y="10450284"/>
                    <a:chExt cx="197303" cy="244800"/>
                  </a:xfrm>
                </xdr:grpSpPr>
                <xdr:sp macro="" textlink="">
                  <xdr:nvSpPr>
                    <xdr:cNvPr id="5884"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0"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1" name="グループ化 5880"/>
                  <xdr:cNvGrpSpPr/>
                </xdr:nvGrpSpPr>
                <xdr:grpSpPr>
                  <a:xfrm>
                    <a:off x="4260871" y="10777787"/>
                    <a:ext cx="197569" cy="244800"/>
                    <a:chOff x="1442357" y="10450284"/>
                    <a:chExt cx="197303" cy="244800"/>
                  </a:xfrm>
                </xdr:grpSpPr>
                <xdr:sp macro="" textlink="">
                  <xdr:nvSpPr>
                    <xdr:cNvPr id="5882"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5872"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847" name="テキスト ボックス 5846"/>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grpSp>
    <xdr:clientData/>
  </xdr:twoCellAnchor>
  <xdr:twoCellAnchor>
    <xdr:from>
      <xdr:col>11</xdr:col>
      <xdr:colOff>156935</xdr:colOff>
      <xdr:row>40</xdr:row>
      <xdr:rowOff>166951</xdr:rowOff>
    </xdr:from>
    <xdr:to>
      <xdr:col>16</xdr:col>
      <xdr:colOff>163739</xdr:colOff>
      <xdr:row>43</xdr:row>
      <xdr:rowOff>65942</xdr:rowOff>
    </xdr:to>
    <xdr:sp macro="" textlink="">
      <xdr:nvSpPr>
        <xdr:cNvPr id="5963" name="テキスト ボックス 5962"/>
        <xdr:cNvSpPr txBox="1"/>
      </xdr:nvSpPr>
      <xdr:spPr>
        <a:xfrm>
          <a:off x="1380531" y="5508278"/>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156935</xdr:colOff>
      <xdr:row>121</xdr:row>
      <xdr:rowOff>5759</xdr:rowOff>
    </xdr:from>
    <xdr:to>
      <xdr:col>16</xdr:col>
      <xdr:colOff>163739</xdr:colOff>
      <xdr:row>123</xdr:row>
      <xdr:rowOff>73270</xdr:rowOff>
    </xdr:to>
    <xdr:sp macro="" textlink="">
      <xdr:nvSpPr>
        <xdr:cNvPr id="5964" name="テキスト ボックス 5963"/>
        <xdr:cNvSpPr txBox="1"/>
      </xdr:nvSpPr>
      <xdr:spPr>
        <a:xfrm>
          <a:off x="1380531" y="16923624"/>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199</xdr:row>
      <xdr:rowOff>13086</xdr:rowOff>
    </xdr:from>
    <xdr:to>
      <xdr:col>16</xdr:col>
      <xdr:colOff>171066</xdr:colOff>
      <xdr:row>201</xdr:row>
      <xdr:rowOff>80598</xdr:rowOff>
    </xdr:to>
    <xdr:sp macro="" textlink="">
      <xdr:nvSpPr>
        <xdr:cNvPr id="5965" name="テキスト ボックス 5964"/>
        <xdr:cNvSpPr txBox="1"/>
      </xdr:nvSpPr>
      <xdr:spPr>
        <a:xfrm>
          <a:off x="1387858" y="28053221"/>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276</xdr:row>
      <xdr:rowOff>166951</xdr:rowOff>
    </xdr:from>
    <xdr:to>
      <xdr:col>16</xdr:col>
      <xdr:colOff>171066</xdr:colOff>
      <xdr:row>279</xdr:row>
      <xdr:rowOff>65944</xdr:rowOff>
    </xdr:to>
    <xdr:sp macro="" textlink="">
      <xdr:nvSpPr>
        <xdr:cNvPr id="5966" name="テキスト ボックス 5965"/>
        <xdr:cNvSpPr txBox="1"/>
      </xdr:nvSpPr>
      <xdr:spPr>
        <a:xfrm>
          <a:off x="1387858" y="3916083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58616</xdr:colOff>
      <xdr:row>254</xdr:row>
      <xdr:rowOff>14654</xdr:rowOff>
    </xdr:from>
    <xdr:to>
      <xdr:col>74</xdr:col>
      <xdr:colOff>43962</xdr:colOff>
      <xdr:row>254</xdr:row>
      <xdr:rowOff>227135</xdr:rowOff>
    </xdr:to>
    <xdr:sp macro="" textlink="">
      <xdr:nvSpPr>
        <xdr:cNvPr id="59" name="テキスト ボックス 58"/>
        <xdr:cNvSpPr txBox="1"/>
      </xdr:nvSpPr>
      <xdr:spPr>
        <a:xfrm>
          <a:off x="7260981" y="36370846"/>
          <a:ext cx="476250" cy="21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300">
              <a:solidFill>
                <a:srgbClr val="643A46"/>
              </a:solidFill>
              <a:latin typeface="ＭＳ 明朝" panose="02020609040205080304" pitchFamily="17" charset="-128"/>
              <a:ea typeface="ＭＳ 明朝" panose="02020609040205080304" pitchFamily="17" charset="-128"/>
            </a:rPr>
            <a:t>31</a:t>
          </a:r>
        </a:p>
      </xdr:txBody>
    </xdr:sp>
    <xdr:clientData/>
  </xdr:twoCellAnchor>
  <xdr:twoCellAnchor>
    <xdr:from>
      <xdr:col>69</xdr:col>
      <xdr:colOff>136921</xdr:colOff>
      <xdr:row>271</xdr:row>
      <xdr:rowOff>109903</xdr:rowOff>
    </xdr:from>
    <xdr:to>
      <xdr:col>73</xdr:col>
      <xdr:colOff>37702</xdr:colOff>
      <xdr:row>272</xdr:row>
      <xdr:rowOff>122115</xdr:rowOff>
    </xdr:to>
    <xdr:sp macro="" textlink="">
      <xdr:nvSpPr>
        <xdr:cNvPr id="5969" name="テキスト ボックス 5968"/>
        <xdr:cNvSpPr txBox="1"/>
      </xdr:nvSpPr>
      <xdr:spPr>
        <a:xfrm>
          <a:off x="7340202" y="38870700"/>
          <a:ext cx="365125" cy="137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136921</xdr:colOff>
      <xdr:row>193</xdr:row>
      <xdr:rowOff>109903</xdr:rowOff>
    </xdr:from>
    <xdr:to>
      <xdr:col>73</xdr:col>
      <xdr:colOff>37702</xdr:colOff>
      <xdr:row>194</xdr:row>
      <xdr:rowOff>122115</xdr:rowOff>
    </xdr:to>
    <xdr:sp macro="" textlink="">
      <xdr:nvSpPr>
        <xdr:cNvPr id="5971" name="テキスト ボックス 5970"/>
        <xdr:cNvSpPr txBox="1"/>
      </xdr:nvSpPr>
      <xdr:spPr>
        <a:xfrm>
          <a:off x="7340202" y="27803841"/>
          <a:ext cx="365125" cy="137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58616</xdr:colOff>
      <xdr:row>176</xdr:row>
      <xdr:rowOff>14654</xdr:rowOff>
    </xdr:from>
    <xdr:to>
      <xdr:col>74</xdr:col>
      <xdr:colOff>43962</xdr:colOff>
      <xdr:row>176</xdr:row>
      <xdr:rowOff>227135</xdr:rowOff>
    </xdr:to>
    <xdr:sp macro="" textlink="">
      <xdr:nvSpPr>
        <xdr:cNvPr id="5972" name="テキスト ボックス 5971"/>
        <xdr:cNvSpPr txBox="1"/>
      </xdr:nvSpPr>
      <xdr:spPr>
        <a:xfrm>
          <a:off x="7260981" y="25248577"/>
          <a:ext cx="476250" cy="21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300">
              <a:solidFill>
                <a:srgbClr val="643A46"/>
              </a:solidFill>
              <a:latin typeface="ＭＳ 明朝" panose="02020609040205080304" pitchFamily="17" charset="-128"/>
              <a:ea typeface="ＭＳ 明朝" panose="02020609040205080304" pitchFamily="17" charset="-128"/>
            </a:rPr>
            <a:t>31</a:t>
          </a:r>
        </a:p>
      </xdr:txBody>
    </xdr:sp>
    <xdr:clientData/>
  </xdr:twoCellAnchor>
  <xdr:twoCellAnchor>
    <xdr:from>
      <xdr:col>69</xdr:col>
      <xdr:colOff>130968</xdr:colOff>
      <xdr:row>115</xdr:row>
      <xdr:rowOff>109903</xdr:rowOff>
    </xdr:from>
    <xdr:to>
      <xdr:col>73</xdr:col>
      <xdr:colOff>31749</xdr:colOff>
      <xdr:row>116</xdr:row>
      <xdr:rowOff>122115</xdr:rowOff>
    </xdr:to>
    <xdr:sp macro="" textlink="">
      <xdr:nvSpPr>
        <xdr:cNvPr id="5973" name="テキスト ボックス 5972"/>
        <xdr:cNvSpPr txBox="1"/>
      </xdr:nvSpPr>
      <xdr:spPr>
        <a:xfrm>
          <a:off x="7334249" y="16736981"/>
          <a:ext cx="365125" cy="137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65942</xdr:colOff>
      <xdr:row>98</xdr:row>
      <xdr:rowOff>14654</xdr:rowOff>
    </xdr:from>
    <xdr:to>
      <xdr:col>74</xdr:col>
      <xdr:colOff>51288</xdr:colOff>
      <xdr:row>98</xdr:row>
      <xdr:rowOff>227135</xdr:rowOff>
    </xdr:to>
    <xdr:sp macro="" textlink="">
      <xdr:nvSpPr>
        <xdr:cNvPr id="5975" name="テキスト ボックス 5974"/>
        <xdr:cNvSpPr txBox="1"/>
      </xdr:nvSpPr>
      <xdr:spPr>
        <a:xfrm>
          <a:off x="7268307" y="14126308"/>
          <a:ext cx="476250" cy="21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300">
              <a:solidFill>
                <a:srgbClr val="643A46"/>
              </a:solidFill>
              <a:latin typeface="ＭＳ 明朝" panose="02020609040205080304" pitchFamily="17" charset="-128"/>
              <a:ea typeface="ＭＳ 明朝" panose="02020609040205080304" pitchFamily="17" charset="-128"/>
            </a:rPr>
            <a:t>31</a:t>
          </a:r>
        </a:p>
      </xdr:txBody>
    </xdr:sp>
    <xdr:clientData/>
  </xdr:twoCellAnchor>
  <xdr:twoCellAnchor>
    <xdr:from>
      <xdr:col>1</xdr:col>
      <xdr:colOff>7327</xdr:colOff>
      <xdr:row>76</xdr:row>
      <xdr:rowOff>95251</xdr:rowOff>
    </xdr:from>
    <xdr:to>
      <xdr:col>2</xdr:col>
      <xdr:colOff>95249</xdr:colOff>
      <xdr:row>78</xdr:row>
      <xdr:rowOff>73269</xdr:rowOff>
    </xdr:to>
    <xdr:sp macro="" textlink="">
      <xdr:nvSpPr>
        <xdr:cNvPr id="5976" name="正方形/長方形 5975"/>
        <xdr:cNvSpPr/>
      </xdr:nvSpPr>
      <xdr:spPr bwMode="auto">
        <a:xfrm>
          <a:off x="175846" y="11027020"/>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87922</xdr:colOff>
      <xdr:row>11</xdr:row>
      <xdr:rowOff>307732</xdr:rowOff>
    </xdr:from>
    <xdr:to>
      <xdr:col>77</xdr:col>
      <xdr:colOff>293076</xdr:colOff>
      <xdr:row>15</xdr:row>
      <xdr:rowOff>95251</xdr:rowOff>
    </xdr:to>
    <xdr:sp macro="" textlink="">
      <xdr:nvSpPr>
        <xdr:cNvPr id="2" name="テキスト ボックス 1"/>
        <xdr:cNvSpPr txBox="1"/>
      </xdr:nvSpPr>
      <xdr:spPr>
        <a:xfrm>
          <a:off x="7832480" y="1450732"/>
          <a:ext cx="2315308" cy="762000"/>
        </a:xfrm>
        <a:prstGeom prst="rect">
          <a:avLst/>
        </a:prstGeom>
        <a:solidFill>
          <a:srgbClr val="FFFF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rgbClr val="FF0000"/>
              </a:solidFill>
              <a:latin typeface="ＭＳ ゴシック" panose="020B0609070205080204" pitchFamily="49" charset="-128"/>
              <a:ea typeface="ＭＳ ゴシック" panose="020B0609070205080204" pitchFamily="49" charset="-128"/>
            </a:rPr>
            <a:t>この</a:t>
          </a:r>
          <a:r>
            <a:rPr kumimoji="1" lang="en-US" altLang="ja-JP" sz="1000" b="1">
              <a:solidFill>
                <a:srgbClr val="FF0000"/>
              </a:solidFill>
              <a:latin typeface="ＭＳ ゴシック" panose="020B0609070205080204" pitchFamily="49" charset="-128"/>
              <a:ea typeface="ＭＳ ゴシック" panose="020B0609070205080204" pitchFamily="49" charset="-128"/>
            </a:rPr>
            <a:t>Excel</a:t>
          </a:r>
          <a:r>
            <a:rPr kumimoji="1" lang="ja-JP" altLang="en-US" sz="1000" b="1">
              <a:solidFill>
                <a:srgbClr val="FF0000"/>
              </a:solidFill>
              <a:latin typeface="ＭＳ ゴシック" panose="020B0609070205080204" pitchFamily="49" charset="-128"/>
              <a:ea typeface="ＭＳ ゴシック" panose="020B0609070205080204" pitchFamily="49" charset="-128"/>
            </a:rPr>
            <a:t>相続税申告書は令和４年用です</a:t>
          </a:r>
          <a:endParaRPr kumimoji="1" lang="en-US" altLang="ja-JP" sz="1000" b="1">
            <a:solidFill>
              <a:srgbClr val="FF0000"/>
            </a:solidFill>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（第１表は平成</a:t>
          </a:r>
          <a:r>
            <a:rPr kumimoji="1" lang="en-US" altLang="ja-JP" sz="800">
              <a:latin typeface="ＭＳ ゴシック" panose="020B0609070205080204" pitchFamily="49" charset="-128"/>
              <a:ea typeface="ＭＳ ゴシック" panose="020B0609070205080204" pitchFamily="49" charset="-128"/>
            </a:rPr>
            <a:t>31</a:t>
          </a:r>
          <a:r>
            <a:rPr kumimoji="1" lang="ja-JP" altLang="en-US" sz="800">
              <a:latin typeface="ＭＳ ゴシック" panose="020B0609070205080204" pitchFamily="49" charset="-128"/>
              <a:ea typeface="ＭＳ ゴシック" panose="020B0609070205080204" pitchFamily="49" charset="-128"/>
            </a:rPr>
            <a:t>年１月以降用の様式ですが、第６表は改定があります。）</a:t>
          </a:r>
        </a:p>
      </xdr:txBody>
    </xdr:sp>
    <xdr:clientData/>
  </xdr:twoCellAnchor>
  <xdr:twoCellAnchor>
    <xdr:from>
      <xdr:col>74</xdr:col>
      <xdr:colOff>930519</xdr:colOff>
      <xdr:row>19</xdr:row>
      <xdr:rowOff>0</xdr:rowOff>
    </xdr:from>
    <xdr:to>
      <xdr:col>77</xdr:col>
      <xdr:colOff>205153</xdr:colOff>
      <xdr:row>19</xdr:row>
      <xdr:rowOff>177310</xdr:rowOff>
    </xdr:to>
    <xdr:sp macro="" textlink="">
      <xdr:nvSpPr>
        <xdr:cNvPr id="4749" name="角丸四角形 4748"/>
        <xdr:cNvSpPr/>
      </xdr:nvSpPr>
      <xdr:spPr bwMode="auto">
        <a:xfrm>
          <a:off x="8623788" y="3026019"/>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512884</xdr:colOff>
      <xdr:row>18</xdr:row>
      <xdr:rowOff>301625</xdr:rowOff>
    </xdr:from>
    <xdr:to>
      <xdr:col>74</xdr:col>
      <xdr:colOff>805961</xdr:colOff>
      <xdr:row>19</xdr:row>
      <xdr:rowOff>190501</xdr:rowOff>
    </xdr:to>
    <xdr:sp macro="" textlink="">
      <xdr:nvSpPr>
        <xdr:cNvPr id="4966" name="円/楕円 4965"/>
        <xdr:cNvSpPr/>
      </xdr:nvSpPr>
      <xdr:spPr bwMode="auto">
        <a:xfrm>
          <a:off x="8206153" y="3005260"/>
          <a:ext cx="293077" cy="21126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410307</xdr:colOff>
      <xdr:row>98</xdr:row>
      <xdr:rowOff>271098</xdr:rowOff>
    </xdr:from>
    <xdr:to>
      <xdr:col>74</xdr:col>
      <xdr:colOff>761999</xdr:colOff>
      <xdr:row>99</xdr:row>
      <xdr:rowOff>175847</xdr:rowOff>
    </xdr:to>
    <xdr:sp macro="" textlink="">
      <xdr:nvSpPr>
        <xdr:cNvPr id="4972" name="円/楕円 4971"/>
        <xdr:cNvSpPr/>
      </xdr:nvSpPr>
      <xdr:spPr bwMode="auto">
        <a:xfrm>
          <a:off x="8103576" y="14177598"/>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871905</xdr:colOff>
      <xdr:row>98</xdr:row>
      <xdr:rowOff>315059</xdr:rowOff>
    </xdr:from>
    <xdr:to>
      <xdr:col>77</xdr:col>
      <xdr:colOff>146539</xdr:colOff>
      <xdr:row>99</xdr:row>
      <xdr:rowOff>169984</xdr:rowOff>
    </xdr:to>
    <xdr:sp macro="" textlink="">
      <xdr:nvSpPr>
        <xdr:cNvPr id="4973" name="角丸四角形 4972"/>
        <xdr:cNvSpPr/>
      </xdr:nvSpPr>
      <xdr:spPr bwMode="auto">
        <a:xfrm>
          <a:off x="8565174" y="14221559"/>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99</xdr:row>
      <xdr:rowOff>212482</xdr:rowOff>
    </xdr:from>
    <xdr:to>
      <xdr:col>74</xdr:col>
      <xdr:colOff>769326</xdr:colOff>
      <xdr:row>100</xdr:row>
      <xdr:rowOff>80597</xdr:rowOff>
    </xdr:to>
    <xdr:sp macro="" textlink="">
      <xdr:nvSpPr>
        <xdr:cNvPr id="4974" name="円/楕円 4973"/>
        <xdr:cNvSpPr/>
      </xdr:nvSpPr>
      <xdr:spPr bwMode="auto">
        <a:xfrm>
          <a:off x="8110903" y="14441367"/>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879232</xdr:colOff>
      <xdr:row>99</xdr:row>
      <xdr:rowOff>256443</xdr:rowOff>
    </xdr:from>
    <xdr:to>
      <xdr:col>77</xdr:col>
      <xdr:colOff>153866</xdr:colOff>
      <xdr:row>100</xdr:row>
      <xdr:rowOff>74734</xdr:rowOff>
    </xdr:to>
    <xdr:sp macro="" textlink="">
      <xdr:nvSpPr>
        <xdr:cNvPr id="4975" name="角丸四角形 4974"/>
        <xdr:cNvSpPr/>
      </xdr:nvSpPr>
      <xdr:spPr bwMode="auto">
        <a:xfrm>
          <a:off x="8572501" y="14485328"/>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176</xdr:row>
      <xdr:rowOff>322384</xdr:rowOff>
    </xdr:from>
    <xdr:to>
      <xdr:col>77</xdr:col>
      <xdr:colOff>205153</xdr:colOff>
      <xdr:row>177</xdr:row>
      <xdr:rowOff>177310</xdr:rowOff>
    </xdr:to>
    <xdr:sp macro="" textlink="">
      <xdr:nvSpPr>
        <xdr:cNvPr id="4997" name="角丸四角形 4996"/>
        <xdr:cNvSpPr/>
      </xdr:nvSpPr>
      <xdr:spPr bwMode="auto">
        <a:xfrm>
          <a:off x="8623788" y="25292538"/>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424961</xdr:colOff>
      <xdr:row>176</xdr:row>
      <xdr:rowOff>300404</xdr:rowOff>
    </xdr:from>
    <xdr:to>
      <xdr:col>74</xdr:col>
      <xdr:colOff>776653</xdr:colOff>
      <xdr:row>177</xdr:row>
      <xdr:rowOff>205154</xdr:rowOff>
    </xdr:to>
    <xdr:sp macro="" textlink="">
      <xdr:nvSpPr>
        <xdr:cNvPr id="4998" name="円/楕円 4997"/>
        <xdr:cNvSpPr/>
      </xdr:nvSpPr>
      <xdr:spPr bwMode="auto">
        <a:xfrm>
          <a:off x="8118230" y="25270558"/>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177</xdr:row>
      <xdr:rowOff>300403</xdr:rowOff>
    </xdr:from>
    <xdr:to>
      <xdr:col>77</xdr:col>
      <xdr:colOff>205153</xdr:colOff>
      <xdr:row>178</xdr:row>
      <xdr:rowOff>118693</xdr:rowOff>
    </xdr:to>
    <xdr:sp macro="" textlink="">
      <xdr:nvSpPr>
        <xdr:cNvPr id="4999" name="角丸四角形 4998"/>
        <xdr:cNvSpPr/>
      </xdr:nvSpPr>
      <xdr:spPr bwMode="auto">
        <a:xfrm>
          <a:off x="8623788" y="25592941"/>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424961</xdr:colOff>
      <xdr:row>177</xdr:row>
      <xdr:rowOff>278423</xdr:rowOff>
    </xdr:from>
    <xdr:to>
      <xdr:col>74</xdr:col>
      <xdr:colOff>776653</xdr:colOff>
      <xdr:row>178</xdr:row>
      <xdr:rowOff>146537</xdr:rowOff>
    </xdr:to>
    <xdr:sp macro="" textlink="">
      <xdr:nvSpPr>
        <xdr:cNvPr id="5000" name="円/楕円 4999"/>
        <xdr:cNvSpPr/>
      </xdr:nvSpPr>
      <xdr:spPr bwMode="auto">
        <a:xfrm>
          <a:off x="8118230" y="25570961"/>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254</xdr:row>
      <xdr:rowOff>300403</xdr:rowOff>
    </xdr:from>
    <xdr:to>
      <xdr:col>74</xdr:col>
      <xdr:colOff>769326</xdr:colOff>
      <xdr:row>255</xdr:row>
      <xdr:rowOff>205153</xdr:rowOff>
    </xdr:to>
    <xdr:sp macro="" textlink="">
      <xdr:nvSpPr>
        <xdr:cNvPr id="5001" name="円/楕円 5000"/>
        <xdr:cNvSpPr/>
      </xdr:nvSpPr>
      <xdr:spPr bwMode="auto">
        <a:xfrm>
          <a:off x="8110903" y="36334211"/>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255</xdr:row>
      <xdr:rowOff>0</xdr:rowOff>
    </xdr:from>
    <xdr:to>
      <xdr:col>77</xdr:col>
      <xdr:colOff>205153</xdr:colOff>
      <xdr:row>255</xdr:row>
      <xdr:rowOff>177310</xdr:rowOff>
    </xdr:to>
    <xdr:sp macro="" textlink="">
      <xdr:nvSpPr>
        <xdr:cNvPr id="5002" name="角丸四角形 5001"/>
        <xdr:cNvSpPr/>
      </xdr:nvSpPr>
      <xdr:spPr bwMode="auto">
        <a:xfrm>
          <a:off x="8623788" y="36356192"/>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255</xdr:row>
      <xdr:rowOff>293077</xdr:rowOff>
    </xdr:from>
    <xdr:to>
      <xdr:col>74</xdr:col>
      <xdr:colOff>769326</xdr:colOff>
      <xdr:row>256</xdr:row>
      <xdr:rowOff>161191</xdr:rowOff>
    </xdr:to>
    <xdr:sp macro="" textlink="">
      <xdr:nvSpPr>
        <xdr:cNvPr id="5003" name="円/楕円 5002"/>
        <xdr:cNvSpPr/>
      </xdr:nvSpPr>
      <xdr:spPr bwMode="auto">
        <a:xfrm>
          <a:off x="8110903" y="36649269"/>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255</xdr:row>
      <xdr:rowOff>315058</xdr:rowOff>
    </xdr:from>
    <xdr:to>
      <xdr:col>77</xdr:col>
      <xdr:colOff>205153</xdr:colOff>
      <xdr:row>256</xdr:row>
      <xdr:rowOff>133348</xdr:rowOff>
    </xdr:to>
    <xdr:sp macro="" textlink="">
      <xdr:nvSpPr>
        <xdr:cNvPr id="5004" name="角丸四角形 5003"/>
        <xdr:cNvSpPr/>
      </xdr:nvSpPr>
      <xdr:spPr bwMode="auto">
        <a:xfrm>
          <a:off x="8623788" y="36671250"/>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11</xdr:row>
      <xdr:rowOff>36634</xdr:rowOff>
    </xdr:from>
    <xdr:to>
      <xdr:col>67</xdr:col>
      <xdr:colOff>131884</xdr:colOff>
      <xdr:row>11</xdr:row>
      <xdr:rowOff>329711</xdr:rowOff>
    </xdr:to>
    <xdr:sp macro="" textlink="">
      <xdr:nvSpPr>
        <xdr:cNvPr id="10" name="円/楕円 9"/>
        <xdr:cNvSpPr/>
      </xdr:nvSpPr>
      <xdr:spPr bwMode="auto">
        <a:xfrm>
          <a:off x="6806711" y="1179634"/>
          <a:ext cx="29307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68</xdr:col>
      <xdr:colOff>25067</xdr:colOff>
      <xdr:row>70</xdr:row>
      <xdr:rowOff>125330</xdr:rowOff>
    </xdr:from>
    <xdr:to>
      <xdr:col>74</xdr:col>
      <xdr:colOff>209487</xdr:colOff>
      <xdr:row>80</xdr:row>
      <xdr:rowOff>9550</xdr:rowOff>
    </xdr:to>
    <xdr:grpSp>
      <xdr:nvGrpSpPr>
        <xdr:cNvPr id="4" name="グループ化 3"/>
        <xdr:cNvGrpSpPr/>
      </xdr:nvGrpSpPr>
      <xdr:grpSpPr>
        <a:xfrm>
          <a:off x="7154163" y="9928753"/>
          <a:ext cx="799882" cy="1342278"/>
          <a:chOff x="7208922" y="9961145"/>
          <a:chExt cx="755920" cy="1348062"/>
        </a:xfrm>
      </xdr:grpSpPr>
      <xdr:grpSp>
        <xdr:nvGrpSpPr>
          <xdr:cNvPr id="4996" name="グループ化 4995"/>
          <xdr:cNvGrpSpPr/>
        </xdr:nvGrpSpPr>
        <xdr:grpSpPr>
          <a:xfrm>
            <a:off x="7208922" y="9961145"/>
            <a:ext cx="755920" cy="1348062"/>
            <a:chOff x="7200900" y="10058400"/>
            <a:chExt cx="769597" cy="1373462"/>
          </a:xfrm>
        </xdr:grpSpPr>
        <xdr:grpSp>
          <xdr:nvGrpSpPr>
            <xdr:cNvPr id="5005" name="グループ化 5004"/>
            <xdr:cNvGrpSpPr/>
          </xdr:nvGrpSpPr>
          <xdr:grpSpPr>
            <a:xfrm>
              <a:off x="7321549" y="10147300"/>
              <a:ext cx="335809" cy="1284562"/>
              <a:chOff x="7334249" y="9423400"/>
              <a:chExt cx="335809" cy="1284562"/>
            </a:xfrm>
          </xdr:grpSpPr>
          <xdr:sp macro="" textlink="">
            <xdr:nvSpPr>
              <xdr:cNvPr id="5010" name="Rectangle 3357"/>
              <xdr:cNvSpPr>
                <a:spLocks noChangeArrowheads="1"/>
              </xdr:cNvSpPr>
            </xdr:nvSpPr>
            <xdr:spPr bwMode="auto">
              <a:xfrm flipH="1">
                <a:off x="7334250" y="9423400"/>
                <a:ext cx="335808" cy="29548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11" name="グループ化 5010"/>
              <xdr:cNvGrpSpPr/>
            </xdr:nvGrpSpPr>
            <xdr:grpSpPr>
              <a:xfrm>
                <a:off x="7334249" y="9721850"/>
                <a:ext cx="335809" cy="986112"/>
                <a:chOff x="7334249" y="9721850"/>
                <a:chExt cx="335809" cy="986112"/>
              </a:xfrm>
            </xdr:grpSpPr>
            <xdr:sp macro="" textlink="">
              <xdr:nvSpPr>
                <xdr:cNvPr id="5012" name="Rectangle 3357"/>
                <xdr:cNvSpPr>
                  <a:spLocks noChangeArrowheads="1"/>
                </xdr:cNvSpPr>
              </xdr:nvSpPr>
              <xdr:spPr bwMode="auto">
                <a:xfrm flipH="1">
                  <a:off x="7334249" y="9721850"/>
                  <a:ext cx="335808" cy="1944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3" name="Rectangle 3357"/>
                <xdr:cNvSpPr>
                  <a:spLocks noChangeArrowheads="1"/>
                </xdr:cNvSpPr>
              </xdr:nvSpPr>
              <xdr:spPr bwMode="auto">
                <a:xfrm flipH="1">
                  <a:off x="7334250" y="9918698"/>
                  <a:ext cx="335808" cy="78926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006" name="テキスト ボックス 5005"/>
            <xdr:cNvSpPr txBox="1"/>
          </xdr:nvSpPr>
          <xdr:spPr>
            <a:xfrm>
              <a:off x="7270750" y="10058400"/>
              <a:ext cx="5207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p>
            <a:p>
              <a:pPr algn="l"/>
              <a:r>
                <a:rPr kumimoji="1" lang="ja-JP" altLang="en-US" sz="550">
                  <a:solidFill>
                    <a:srgbClr val="382028"/>
                  </a:solidFill>
                  <a:latin typeface="ＭＳ 明朝" panose="02020609040205080304" pitchFamily="17" charset="-128"/>
                  <a:ea typeface="ＭＳ 明朝" panose="02020609040205080304" pitchFamily="17" charset="-128"/>
                </a:rPr>
                <a:t>税務署</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整理欄</a:t>
              </a:r>
            </a:p>
          </xdr:txBody>
        </xdr:sp>
        <xdr:sp macro="" textlink="">
          <xdr:nvSpPr>
            <xdr:cNvPr id="5007" name="テキスト ボックス 5006"/>
            <xdr:cNvSpPr txBox="1"/>
          </xdr:nvSpPr>
          <xdr:spPr>
            <a:xfrm>
              <a:off x="7264400" y="10369550"/>
              <a:ext cx="5588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通　信</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日付印</a:t>
              </a:r>
            </a:p>
          </xdr:txBody>
        </xdr:sp>
        <xdr:sp macro="" textlink="">
          <xdr:nvSpPr>
            <xdr:cNvPr id="5008" name="テキスト ボックス 5007"/>
            <xdr:cNvSpPr txBox="1"/>
          </xdr:nvSpPr>
          <xdr:spPr>
            <a:xfrm>
              <a:off x="7283450" y="10604500"/>
              <a:ext cx="5207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年月日</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400">
                  <a:solidFill>
                    <a:srgbClr val="382028"/>
                  </a:solidFill>
                  <a:latin typeface="ＭＳ 明朝" panose="02020609040205080304" pitchFamily="17" charset="-128"/>
                  <a:ea typeface="ＭＳ 明朝" panose="02020609040205080304" pitchFamily="17" charset="-128"/>
                </a:rPr>
                <a:t> </a:t>
              </a:r>
              <a:r>
                <a:rPr kumimoji="1" lang="ja-JP" altLang="en-US" sz="600">
                  <a:solidFill>
                    <a:srgbClr val="382028"/>
                  </a:solidFill>
                  <a:latin typeface="ＭＳ 明朝" panose="02020609040205080304" pitchFamily="17" charset="-128"/>
                  <a:ea typeface="ＭＳ 明朝" panose="02020609040205080304" pitchFamily="17" charset="-128"/>
                </a:rPr>
                <a:t>・ ・</a:t>
              </a:r>
            </a:p>
          </xdr:txBody>
        </xdr:sp>
        <xdr:sp macro="" textlink="">
          <xdr:nvSpPr>
            <xdr:cNvPr id="5009" name="テキスト ボックス 5008"/>
            <xdr:cNvSpPr txBox="1"/>
          </xdr:nvSpPr>
          <xdr:spPr>
            <a:xfrm>
              <a:off x="7200900" y="10890250"/>
              <a:ext cx="769597" cy="341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grpSp>
      <xdr:sp macro="" textlink="">
        <xdr:nvSpPr>
          <xdr:cNvPr id="5016" name="テキスト ボックス 5015"/>
          <xdr:cNvSpPr txBox="1"/>
        </xdr:nvSpPr>
        <xdr:spPr>
          <a:xfrm>
            <a:off x="7294144" y="10793329"/>
            <a:ext cx="529004" cy="315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確 認</a:t>
            </a:r>
            <a:endParaRPr kumimoji="1" lang="en-US" altLang="ja-JP" sz="550">
              <a:solidFill>
                <a:srgbClr val="382028"/>
              </a:solidFill>
              <a:latin typeface="ＭＳ 明朝" panose="02020609040205080304" pitchFamily="17" charset="-128"/>
              <a:ea typeface="ＭＳ 明朝" panose="02020609040205080304" pitchFamily="17" charset="-128"/>
            </a:endParaRPr>
          </a:p>
        </xdr:txBody>
      </xdr:sp>
    </xdr:grpSp>
    <xdr:clientData/>
  </xdr:twoCellAnchor>
  <xdr:twoCellAnchor>
    <xdr:from>
      <xdr:col>69</xdr:col>
      <xdr:colOff>23813</xdr:colOff>
      <xdr:row>10</xdr:row>
      <xdr:rowOff>178594</xdr:rowOff>
    </xdr:from>
    <xdr:to>
      <xdr:col>69</xdr:col>
      <xdr:colOff>154781</xdr:colOff>
      <xdr:row>10</xdr:row>
      <xdr:rowOff>178594</xdr:rowOff>
    </xdr:to>
    <xdr:sp macro="" textlink="">
      <xdr:nvSpPr>
        <xdr:cNvPr id="5018"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67</xdr:col>
      <xdr:colOff>65484</xdr:colOff>
      <xdr:row>29</xdr:row>
      <xdr:rowOff>160732</xdr:rowOff>
    </xdr:from>
    <xdr:to>
      <xdr:col>72</xdr:col>
      <xdr:colOff>77390</xdr:colOff>
      <xdr:row>31</xdr:row>
      <xdr:rowOff>130966</xdr:rowOff>
    </xdr:to>
    <xdr:grpSp>
      <xdr:nvGrpSpPr>
        <xdr:cNvPr id="58" name="グループ化 57"/>
        <xdr:cNvGrpSpPr/>
      </xdr:nvGrpSpPr>
      <xdr:grpSpPr>
        <a:xfrm>
          <a:off x="7033388" y="4820655"/>
          <a:ext cx="583406" cy="226676"/>
          <a:chOff x="2436117" y="1250156"/>
          <a:chExt cx="535781" cy="226218"/>
        </a:xfrm>
      </xdr:grpSpPr>
      <xdr:sp macro="" textlink="">
        <xdr:nvSpPr>
          <xdr:cNvPr id="40" name="テキスト ボックス 39"/>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1" name="円/楕円 50"/>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68</xdr:col>
      <xdr:colOff>23812</xdr:colOff>
      <xdr:row>12</xdr:row>
      <xdr:rowOff>113108</xdr:rowOff>
    </xdr:from>
    <xdr:to>
      <xdr:col>70</xdr:col>
      <xdr:colOff>83343</xdr:colOff>
      <xdr:row>17</xdr:row>
      <xdr:rowOff>148827</xdr:rowOff>
    </xdr:to>
    <xdr:grpSp>
      <xdr:nvGrpSpPr>
        <xdr:cNvPr id="80" name="グループ化 79"/>
        <xdr:cNvGrpSpPr/>
      </xdr:nvGrpSpPr>
      <xdr:grpSpPr>
        <a:xfrm>
          <a:off x="7152908" y="1607800"/>
          <a:ext cx="345281" cy="1076142"/>
          <a:chOff x="2631281" y="1041798"/>
          <a:chExt cx="297656" cy="1077516"/>
        </a:xfrm>
      </xdr:grpSpPr>
      <xdr:sp macro="" textlink="">
        <xdr:nvSpPr>
          <xdr:cNvPr id="78" name="テキスト ボックス 77"/>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79" name="正方形/長方形 78"/>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29765</xdr:colOff>
      <xdr:row>1</xdr:row>
      <xdr:rowOff>5954</xdr:rowOff>
    </xdr:from>
    <xdr:to>
      <xdr:col>72</xdr:col>
      <xdr:colOff>58156</xdr:colOff>
      <xdr:row>3</xdr:row>
      <xdr:rowOff>7785</xdr:rowOff>
    </xdr:to>
    <xdr:sp macro="" textlink="">
      <xdr:nvSpPr>
        <xdr:cNvPr id="5019" name="正方形/長方形 5018"/>
        <xdr:cNvSpPr/>
      </xdr:nvSpPr>
      <xdr:spPr bwMode="auto">
        <a:xfrm>
          <a:off x="7435453" y="196454"/>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29765</xdr:colOff>
      <xdr:row>81</xdr:row>
      <xdr:rowOff>23812</xdr:rowOff>
    </xdr:from>
    <xdr:to>
      <xdr:col>72</xdr:col>
      <xdr:colOff>58156</xdr:colOff>
      <xdr:row>83</xdr:row>
      <xdr:rowOff>25643</xdr:rowOff>
    </xdr:to>
    <xdr:sp macro="" textlink="">
      <xdr:nvSpPr>
        <xdr:cNvPr id="5015" name="正方形/長方形 5014"/>
        <xdr:cNvSpPr/>
      </xdr:nvSpPr>
      <xdr:spPr bwMode="auto">
        <a:xfrm>
          <a:off x="7441406" y="11430000"/>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91</xdr:row>
      <xdr:rowOff>36634</xdr:rowOff>
    </xdr:from>
    <xdr:to>
      <xdr:col>67</xdr:col>
      <xdr:colOff>131884</xdr:colOff>
      <xdr:row>91</xdr:row>
      <xdr:rowOff>329711</xdr:rowOff>
    </xdr:to>
    <xdr:sp macro="" textlink="">
      <xdr:nvSpPr>
        <xdr:cNvPr id="5017" name="円/楕円 5016"/>
        <xdr:cNvSpPr/>
      </xdr:nvSpPr>
      <xdr:spPr bwMode="auto">
        <a:xfrm>
          <a:off x="6808543" y="1161775"/>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91</xdr:row>
      <xdr:rowOff>36634</xdr:rowOff>
    </xdr:from>
    <xdr:to>
      <xdr:col>41</xdr:col>
      <xdr:colOff>131884</xdr:colOff>
      <xdr:row>91</xdr:row>
      <xdr:rowOff>329711</xdr:rowOff>
    </xdr:to>
    <xdr:sp macro="" textlink="">
      <xdr:nvSpPr>
        <xdr:cNvPr id="5020" name="円/楕円 501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90</xdr:row>
      <xdr:rowOff>178594</xdr:rowOff>
    </xdr:from>
    <xdr:to>
      <xdr:col>69</xdr:col>
      <xdr:colOff>154781</xdr:colOff>
      <xdr:row>90</xdr:row>
      <xdr:rowOff>178594</xdr:rowOff>
    </xdr:to>
    <xdr:sp macro="" textlink="">
      <xdr:nvSpPr>
        <xdr:cNvPr id="5021"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92</xdr:row>
      <xdr:rowOff>113108</xdr:rowOff>
    </xdr:from>
    <xdr:to>
      <xdr:col>70</xdr:col>
      <xdr:colOff>83343</xdr:colOff>
      <xdr:row>97</xdr:row>
      <xdr:rowOff>148827</xdr:rowOff>
    </xdr:to>
    <xdr:grpSp>
      <xdr:nvGrpSpPr>
        <xdr:cNvPr id="5022" name="グループ化 5021"/>
        <xdr:cNvGrpSpPr/>
      </xdr:nvGrpSpPr>
      <xdr:grpSpPr>
        <a:xfrm>
          <a:off x="7152908" y="12810666"/>
          <a:ext cx="345281" cy="1076142"/>
          <a:chOff x="2631281" y="1041798"/>
          <a:chExt cx="297656" cy="1077516"/>
        </a:xfrm>
      </xdr:grpSpPr>
      <xdr:sp macro="" textlink="">
        <xdr:nvSpPr>
          <xdr:cNvPr id="5023" name="テキスト ボックス 502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24" name="正方形/長方形 5023"/>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59532</xdr:colOff>
      <xdr:row>109</xdr:row>
      <xdr:rowOff>154781</xdr:rowOff>
    </xdr:from>
    <xdr:to>
      <xdr:col>72</xdr:col>
      <xdr:colOff>71438</xdr:colOff>
      <xdr:row>111</xdr:row>
      <xdr:rowOff>125014</xdr:rowOff>
    </xdr:to>
    <xdr:grpSp>
      <xdr:nvGrpSpPr>
        <xdr:cNvPr id="5025" name="グループ化 5024"/>
        <xdr:cNvGrpSpPr/>
      </xdr:nvGrpSpPr>
      <xdr:grpSpPr>
        <a:xfrm>
          <a:off x="7027436" y="16017569"/>
          <a:ext cx="583406" cy="226676"/>
          <a:chOff x="2436117" y="1250156"/>
          <a:chExt cx="535781" cy="226218"/>
        </a:xfrm>
      </xdr:grpSpPr>
      <xdr:sp macro="" textlink="">
        <xdr:nvSpPr>
          <xdr:cNvPr id="5026" name="テキスト ボックス 502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27" name="円/楕円 502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29766</xdr:colOff>
      <xdr:row>159</xdr:row>
      <xdr:rowOff>23812</xdr:rowOff>
    </xdr:from>
    <xdr:to>
      <xdr:col>72</xdr:col>
      <xdr:colOff>58157</xdr:colOff>
      <xdr:row>161</xdr:row>
      <xdr:rowOff>16483</xdr:rowOff>
    </xdr:to>
    <xdr:sp macro="" textlink="">
      <xdr:nvSpPr>
        <xdr:cNvPr id="5028" name="正方形/長方形 5027"/>
        <xdr:cNvSpPr/>
      </xdr:nvSpPr>
      <xdr:spPr bwMode="auto">
        <a:xfrm>
          <a:off x="7441407" y="2249685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169</xdr:row>
      <xdr:rowOff>36634</xdr:rowOff>
    </xdr:from>
    <xdr:to>
      <xdr:col>41</xdr:col>
      <xdr:colOff>131884</xdr:colOff>
      <xdr:row>169</xdr:row>
      <xdr:rowOff>329711</xdr:rowOff>
    </xdr:to>
    <xdr:sp macro="" textlink="">
      <xdr:nvSpPr>
        <xdr:cNvPr id="5029" name="円/楕円 5028"/>
        <xdr:cNvSpPr/>
      </xdr:nvSpPr>
      <xdr:spPr bwMode="auto">
        <a:xfrm>
          <a:off x="4284418" y="1237746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169</xdr:row>
      <xdr:rowOff>36634</xdr:rowOff>
    </xdr:from>
    <xdr:to>
      <xdr:col>67</xdr:col>
      <xdr:colOff>131884</xdr:colOff>
      <xdr:row>169</xdr:row>
      <xdr:rowOff>329711</xdr:rowOff>
    </xdr:to>
    <xdr:sp macro="" textlink="">
      <xdr:nvSpPr>
        <xdr:cNvPr id="5030" name="円/楕円 502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168</xdr:row>
      <xdr:rowOff>178594</xdr:rowOff>
    </xdr:from>
    <xdr:to>
      <xdr:col>69</xdr:col>
      <xdr:colOff>154781</xdr:colOff>
      <xdr:row>168</xdr:row>
      <xdr:rowOff>178594</xdr:rowOff>
    </xdr:to>
    <xdr:sp macro="" textlink="">
      <xdr:nvSpPr>
        <xdr:cNvPr id="5031" name="Line 33"/>
        <xdr:cNvSpPr>
          <a:spLocks noChangeShapeType="1"/>
        </xdr:cNvSpPr>
      </xdr:nvSpPr>
      <xdr:spPr bwMode="auto">
        <a:xfrm flipH="1" flipV="1">
          <a:off x="7227094" y="12317016"/>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170</xdr:row>
      <xdr:rowOff>113108</xdr:rowOff>
    </xdr:from>
    <xdr:to>
      <xdr:col>70</xdr:col>
      <xdr:colOff>83343</xdr:colOff>
      <xdr:row>175</xdr:row>
      <xdr:rowOff>148827</xdr:rowOff>
    </xdr:to>
    <xdr:grpSp>
      <xdr:nvGrpSpPr>
        <xdr:cNvPr id="5032" name="グループ化 5031"/>
        <xdr:cNvGrpSpPr/>
      </xdr:nvGrpSpPr>
      <xdr:grpSpPr>
        <a:xfrm>
          <a:off x="7152908" y="23874320"/>
          <a:ext cx="345281" cy="1076142"/>
          <a:chOff x="2631281" y="1041798"/>
          <a:chExt cx="297656" cy="1077516"/>
        </a:xfrm>
      </xdr:grpSpPr>
      <xdr:sp macro="" textlink="">
        <xdr:nvSpPr>
          <xdr:cNvPr id="5033" name="テキスト ボックス 503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34" name="正方形/長方形 5033"/>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59531</xdr:colOff>
      <xdr:row>187</xdr:row>
      <xdr:rowOff>154781</xdr:rowOff>
    </xdr:from>
    <xdr:to>
      <xdr:col>72</xdr:col>
      <xdr:colOff>71437</xdr:colOff>
      <xdr:row>189</xdr:row>
      <xdr:rowOff>125015</xdr:rowOff>
    </xdr:to>
    <xdr:grpSp>
      <xdr:nvGrpSpPr>
        <xdr:cNvPr id="5035" name="グループ化 5034"/>
        <xdr:cNvGrpSpPr/>
      </xdr:nvGrpSpPr>
      <xdr:grpSpPr>
        <a:xfrm>
          <a:off x="7027435" y="27081223"/>
          <a:ext cx="583406" cy="226677"/>
          <a:chOff x="2436117" y="1250156"/>
          <a:chExt cx="535781" cy="226218"/>
        </a:xfrm>
      </xdr:grpSpPr>
      <xdr:sp macro="" textlink="">
        <xdr:nvSpPr>
          <xdr:cNvPr id="5036" name="テキスト ボックス 503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37" name="円/楕円 503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11906</xdr:colOff>
      <xdr:row>235</xdr:row>
      <xdr:rowOff>11907</xdr:rowOff>
    </xdr:from>
    <xdr:to>
      <xdr:col>3</xdr:col>
      <xdr:colOff>4578</xdr:colOff>
      <xdr:row>236</xdr:row>
      <xdr:rowOff>99827</xdr:rowOff>
    </xdr:to>
    <xdr:sp macro="" textlink="">
      <xdr:nvSpPr>
        <xdr:cNvPr id="5038" name="正方形/長方形 5037"/>
        <xdr:cNvSpPr/>
      </xdr:nvSpPr>
      <xdr:spPr bwMode="auto">
        <a:xfrm>
          <a:off x="184547" y="33355360"/>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29766</xdr:colOff>
      <xdr:row>237</xdr:row>
      <xdr:rowOff>23813</xdr:rowOff>
    </xdr:from>
    <xdr:to>
      <xdr:col>72</xdr:col>
      <xdr:colOff>58157</xdr:colOff>
      <xdr:row>239</xdr:row>
      <xdr:rowOff>16483</xdr:rowOff>
    </xdr:to>
    <xdr:sp macro="" textlink="">
      <xdr:nvSpPr>
        <xdr:cNvPr id="5039" name="正方形/長方形 5038"/>
        <xdr:cNvSpPr/>
      </xdr:nvSpPr>
      <xdr:spPr bwMode="auto">
        <a:xfrm>
          <a:off x="7441407" y="3356371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247</xdr:row>
      <xdr:rowOff>36634</xdr:rowOff>
    </xdr:from>
    <xdr:to>
      <xdr:col>41</xdr:col>
      <xdr:colOff>131884</xdr:colOff>
      <xdr:row>247</xdr:row>
      <xdr:rowOff>329711</xdr:rowOff>
    </xdr:to>
    <xdr:sp macro="" textlink="">
      <xdr:nvSpPr>
        <xdr:cNvPr id="5040" name="円/楕円 5039"/>
        <xdr:cNvSpPr/>
      </xdr:nvSpPr>
      <xdr:spPr bwMode="auto">
        <a:xfrm>
          <a:off x="4284418" y="2344432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247</xdr:row>
      <xdr:rowOff>36634</xdr:rowOff>
    </xdr:from>
    <xdr:to>
      <xdr:col>67</xdr:col>
      <xdr:colOff>131884</xdr:colOff>
      <xdr:row>247</xdr:row>
      <xdr:rowOff>329711</xdr:rowOff>
    </xdr:to>
    <xdr:sp macro="" textlink="">
      <xdr:nvSpPr>
        <xdr:cNvPr id="5041" name="円/楕円 5040"/>
        <xdr:cNvSpPr/>
      </xdr:nvSpPr>
      <xdr:spPr bwMode="auto">
        <a:xfrm>
          <a:off x="6808543" y="2344432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246</xdr:row>
      <xdr:rowOff>178594</xdr:rowOff>
    </xdr:from>
    <xdr:to>
      <xdr:col>69</xdr:col>
      <xdr:colOff>154781</xdr:colOff>
      <xdr:row>246</xdr:row>
      <xdr:rowOff>178594</xdr:rowOff>
    </xdr:to>
    <xdr:sp macro="" textlink="">
      <xdr:nvSpPr>
        <xdr:cNvPr id="5042" name="Line 33"/>
        <xdr:cNvSpPr>
          <a:spLocks noChangeShapeType="1"/>
        </xdr:cNvSpPr>
      </xdr:nvSpPr>
      <xdr:spPr bwMode="auto">
        <a:xfrm flipH="1" flipV="1">
          <a:off x="7227094" y="23383875"/>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248</xdr:row>
      <xdr:rowOff>113108</xdr:rowOff>
    </xdr:from>
    <xdr:to>
      <xdr:col>70</xdr:col>
      <xdr:colOff>83343</xdr:colOff>
      <xdr:row>253</xdr:row>
      <xdr:rowOff>148827</xdr:rowOff>
    </xdr:to>
    <xdr:grpSp>
      <xdr:nvGrpSpPr>
        <xdr:cNvPr id="5043" name="グループ化 5042"/>
        <xdr:cNvGrpSpPr/>
      </xdr:nvGrpSpPr>
      <xdr:grpSpPr>
        <a:xfrm>
          <a:off x="7152908" y="34937973"/>
          <a:ext cx="345281" cy="1076142"/>
          <a:chOff x="2631281" y="1041798"/>
          <a:chExt cx="297656" cy="1077516"/>
        </a:xfrm>
      </xdr:grpSpPr>
      <xdr:sp macro="" textlink="">
        <xdr:nvSpPr>
          <xdr:cNvPr id="5044" name="テキスト ボックス 5043"/>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45" name="正方形/長方形 5044"/>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59532</xdr:colOff>
      <xdr:row>265</xdr:row>
      <xdr:rowOff>160735</xdr:rowOff>
    </xdr:from>
    <xdr:to>
      <xdr:col>72</xdr:col>
      <xdr:colOff>71438</xdr:colOff>
      <xdr:row>268</xdr:row>
      <xdr:rowOff>0</xdr:rowOff>
    </xdr:to>
    <xdr:grpSp>
      <xdr:nvGrpSpPr>
        <xdr:cNvPr id="5046" name="グループ化 5045"/>
        <xdr:cNvGrpSpPr/>
      </xdr:nvGrpSpPr>
      <xdr:grpSpPr>
        <a:xfrm>
          <a:off x="7027436" y="38150831"/>
          <a:ext cx="583406" cy="227592"/>
          <a:chOff x="2436117" y="1250156"/>
          <a:chExt cx="535781" cy="226218"/>
        </a:xfrm>
      </xdr:grpSpPr>
      <xdr:sp macro="" textlink="">
        <xdr:nvSpPr>
          <xdr:cNvPr id="5047" name="テキスト ボックス 5046"/>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48" name="円/楕円 5047"/>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76</xdr:col>
      <xdr:colOff>234463</xdr:colOff>
      <xdr:row>3</xdr:row>
      <xdr:rowOff>80596</xdr:rowOff>
    </xdr:from>
    <xdr:to>
      <xdr:col>78</xdr:col>
      <xdr:colOff>247163</xdr:colOff>
      <xdr:row>10</xdr:row>
      <xdr:rowOff>71315</xdr:rowOff>
    </xdr:to>
    <xdr:grpSp>
      <xdr:nvGrpSpPr>
        <xdr:cNvPr id="5014" name="グループ化 5013"/>
        <xdr:cNvGrpSpPr/>
      </xdr:nvGrpSpPr>
      <xdr:grpSpPr>
        <a:xfrm>
          <a:off x="9840059" y="432288"/>
          <a:ext cx="584200" cy="584200"/>
          <a:chOff x="2413000" y="1695450"/>
          <a:chExt cx="584200" cy="584200"/>
        </a:xfrm>
      </xdr:grpSpPr>
      <xdr:sp macro="" textlink="">
        <xdr:nvSpPr>
          <xdr:cNvPr id="5049" name="円/楕円 5048"/>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50" name="テキスト ボックス 5049"/>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79</xdr:col>
      <xdr:colOff>113568</xdr:colOff>
      <xdr:row>3</xdr:row>
      <xdr:rowOff>77665</xdr:rowOff>
    </xdr:from>
    <xdr:to>
      <xdr:col>81</xdr:col>
      <xdr:colOff>282820</xdr:colOff>
      <xdr:row>13</xdr:row>
      <xdr:rowOff>115032</xdr:rowOff>
    </xdr:to>
    <xdr:grpSp>
      <xdr:nvGrpSpPr>
        <xdr:cNvPr id="5051" name="グループ化 5050"/>
        <xdr:cNvGrpSpPr/>
      </xdr:nvGrpSpPr>
      <xdr:grpSpPr>
        <a:xfrm>
          <a:off x="10605722" y="429357"/>
          <a:ext cx="1304925" cy="1304925"/>
          <a:chOff x="2219325" y="390525"/>
          <a:chExt cx="1304925" cy="1304925"/>
        </a:xfrm>
      </xdr:grpSpPr>
      <xdr:sp macro="" textlink="">
        <xdr:nvSpPr>
          <xdr:cNvPr id="5052" name="正方形/長方形 5051"/>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5053" name="円/楕円 5052"/>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29</xdr:col>
      <xdr:colOff>80596</xdr:colOff>
      <xdr:row>15</xdr:row>
      <xdr:rowOff>14653</xdr:rowOff>
    </xdr:from>
    <xdr:ext cx="2733826" cy="1192634"/>
    <xdr:sp macro="" textlink="">
      <xdr:nvSpPr>
        <xdr:cNvPr id="5054" name="正方形/長方形 5053"/>
        <xdr:cNvSpPr/>
      </xdr:nvSpPr>
      <xdr:spPr>
        <a:xfrm>
          <a:off x="3392365" y="213213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29</xdr:col>
      <xdr:colOff>87923</xdr:colOff>
      <xdr:row>95</xdr:row>
      <xdr:rowOff>21980</xdr:rowOff>
    </xdr:from>
    <xdr:ext cx="2733826" cy="1192634"/>
    <xdr:sp macro="" textlink="">
      <xdr:nvSpPr>
        <xdr:cNvPr id="5055" name="正方形/長方形 5054"/>
        <xdr:cNvSpPr/>
      </xdr:nvSpPr>
      <xdr:spPr>
        <a:xfrm>
          <a:off x="3399692" y="13342326"/>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30</xdr:col>
      <xdr:colOff>29308</xdr:colOff>
      <xdr:row>173</xdr:row>
      <xdr:rowOff>7327</xdr:rowOff>
    </xdr:from>
    <xdr:ext cx="2733826" cy="1192634"/>
    <xdr:sp macro="" textlink="">
      <xdr:nvSpPr>
        <xdr:cNvPr id="5056" name="正方形/長方形 5055"/>
        <xdr:cNvSpPr/>
      </xdr:nvSpPr>
      <xdr:spPr>
        <a:xfrm>
          <a:off x="3436327" y="24391327"/>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30</xdr:col>
      <xdr:colOff>0</xdr:colOff>
      <xdr:row>251</xdr:row>
      <xdr:rowOff>0</xdr:rowOff>
    </xdr:from>
    <xdr:ext cx="2733826" cy="1192634"/>
    <xdr:sp macro="" textlink="">
      <xdr:nvSpPr>
        <xdr:cNvPr id="5057" name="正方形/長方形 5056"/>
        <xdr:cNvSpPr/>
      </xdr:nvSpPr>
      <xdr:spPr>
        <a:xfrm>
          <a:off x="3407019" y="3544765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63013</xdr:colOff>
      <xdr:row>2</xdr:row>
      <xdr:rowOff>0</xdr:rowOff>
    </xdr:from>
    <xdr:to>
      <xdr:col>23</xdr:col>
      <xdr:colOff>0</xdr:colOff>
      <xdr:row>24</xdr:row>
      <xdr:rowOff>153865</xdr:rowOff>
    </xdr:to>
    <xdr:grpSp>
      <xdr:nvGrpSpPr>
        <xdr:cNvPr id="2" name="グループ化 1"/>
        <xdr:cNvGrpSpPr/>
      </xdr:nvGrpSpPr>
      <xdr:grpSpPr>
        <a:xfrm>
          <a:off x="63013" y="168519"/>
          <a:ext cx="7073410" cy="6169269"/>
          <a:chOff x="148149" y="169550"/>
          <a:chExt cx="7048616" cy="4681904"/>
        </a:xfrm>
      </xdr:grpSpPr>
      <xdr:grpSp>
        <xdr:nvGrpSpPr>
          <xdr:cNvPr id="3" name="グループ化 2"/>
          <xdr:cNvGrpSpPr/>
        </xdr:nvGrpSpPr>
        <xdr:grpSpPr>
          <a:xfrm>
            <a:off x="4480704" y="169550"/>
            <a:ext cx="2716060" cy="316946"/>
            <a:chOff x="4480704" y="169550"/>
            <a:chExt cx="2716060" cy="316946"/>
          </a:xfrm>
        </xdr:grpSpPr>
        <xdr:cxnSp macro="">
          <xdr:nvCxnSpPr>
            <xdr:cNvPr id="12" name="直線コネクタ 11"/>
            <xdr:cNvCxnSpPr>
              <a:stCxn id="14"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9" y="353264"/>
            <a:ext cx="7048616" cy="4498190"/>
            <a:chOff x="148149" y="353264"/>
            <a:chExt cx="7048616" cy="4498190"/>
          </a:xfrm>
        </xdr:grpSpPr>
        <xdr:cxnSp macro="">
          <xdr:nvCxnSpPr>
            <xdr:cNvPr id="5" name="直線コネクタ 4"/>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14</xdr:row>
      <xdr:rowOff>7325</xdr:rowOff>
    </xdr:from>
    <xdr:to>
      <xdr:col>25</xdr:col>
      <xdr:colOff>249116</xdr:colOff>
      <xdr:row>17</xdr:row>
      <xdr:rowOff>117230</xdr:rowOff>
    </xdr:to>
    <xdr:sp macro="" textlink="">
      <xdr:nvSpPr>
        <xdr:cNvPr id="16" name="右中かっこ 15"/>
        <xdr:cNvSpPr/>
      </xdr:nvSpPr>
      <xdr:spPr bwMode="auto">
        <a:xfrm>
          <a:off x="7438293" y="2198075"/>
          <a:ext cx="183173" cy="1271955"/>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63013</xdr:colOff>
      <xdr:row>29</xdr:row>
      <xdr:rowOff>0</xdr:rowOff>
    </xdr:from>
    <xdr:to>
      <xdr:col>23</xdr:col>
      <xdr:colOff>0</xdr:colOff>
      <xdr:row>51</xdr:row>
      <xdr:rowOff>153865</xdr:rowOff>
    </xdr:to>
    <xdr:grpSp>
      <xdr:nvGrpSpPr>
        <xdr:cNvPr id="18" name="グループ化 17"/>
        <xdr:cNvGrpSpPr/>
      </xdr:nvGrpSpPr>
      <xdr:grpSpPr>
        <a:xfrm>
          <a:off x="63013" y="7129096"/>
          <a:ext cx="7073410" cy="6169269"/>
          <a:chOff x="148149" y="169550"/>
          <a:chExt cx="7048616" cy="4681904"/>
        </a:xfrm>
      </xdr:grpSpPr>
      <xdr:grpSp>
        <xdr:nvGrpSpPr>
          <xdr:cNvPr id="19" name="グループ化 18"/>
          <xdr:cNvGrpSpPr/>
        </xdr:nvGrpSpPr>
        <xdr:grpSpPr>
          <a:xfrm>
            <a:off x="4480704" y="169550"/>
            <a:ext cx="2716060" cy="316946"/>
            <a:chOff x="4480704" y="169550"/>
            <a:chExt cx="2716060" cy="316946"/>
          </a:xfrm>
        </xdr:grpSpPr>
        <xdr:cxnSp macro="">
          <xdr:nvCxnSpPr>
            <xdr:cNvPr id="29" name="直線コネクタ 28"/>
            <xdr:cNvCxnSpPr>
              <a:stCxn id="31"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1" name="フリーフォーム 30"/>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0" name="グループ化 19"/>
          <xdr:cNvGrpSpPr/>
        </xdr:nvGrpSpPr>
        <xdr:grpSpPr>
          <a:xfrm>
            <a:off x="148149" y="353264"/>
            <a:ext cx="7048616" cy="4498190"/>
            <a:chOff x="148149" y="353264"/>
            <a:chExt cx="7048616" cy="4498190"/>
          </a:xfrm>
        </xdr:grpSpPr>
        <xdr:cxnSp macro="">
          <xdr:nvCxnSpPr>
            <xdr:cNvPr id="21" name="直線コネクタ 20"/>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5" name="直線コネクタ 24"/>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7" name="フリーフォーム 26"/>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フリーフォーム 27"/>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41</xdr:row>
      <xdr:rowOff>7325</xdr:rowOff>
    </xdr:from>
    <xdr:to>
      <xdr:col>25</xdr:col>
      <xdr:colOff>249116</xdr:colOff>
      <xdr:row>44</xdr:row>
      <xdr:rowOff>117230</xdr:rowOff>
    </xdr:to>
    <xdr:sp macro="" textlink="">
      <xdr:nvSpPr>
        <xdr:cNvPr id="33" name="右中かっこ 32"/>
        <xdr:cNvSpPr/>
      </xdr:nvSpPr>
      <xdr:spPr bwMode="auto">
        <a:xfrm>
          <a:off x="7451481" y="2579075"/>
          <a:ext cx="183173" cy="1274886"/>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11</xdr:col>
      <xdr:colOff>0</xdr:colOff>
      <xdr:row>17</xdr:row>
      <xdr:rowOff>124557</xdr:rowOff>
    </xdr:from>
    <xdr:ext cx="2270237" cy="992579"/>
    <xdr:sp macro="" textlink="">
      <xdr:nvSpPr>
        <xdr:cNvPr id="34" name="正方形/長方形 33"/>
        <xdr:cNvSpPr/>
      </xdr:nvSpPr>
      <xdr:spPr>
        <a:xfrm>
          <a:off x="3238500" y="386128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11</xdr:col>
      <xdr:colOff>0</xdr:colOff>
      <xdr:row>45</xdr:row>
      <xdr:rowOff>0</xdr:rowOff>
    </xdr:from>
    <xdr:ext cx="2270237" cy="992579"/>
    <xdr:sp macro="" textlink="">
      <xdr:nvSpPr>
        <xdr:cNvPr id="35" name="正方形/長方形 34"/>
        <xdr:cNvSpPr/>
      </xdr:nvSpPr>
      <xdr:spPr>
        <a:xfrm>
          <a:off x="3238500" y="1082186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63011</xdr:colOff>
      <xdr:row>2</xdr:row>
      <xdr:rowOff>0</xdr:rowOff>
    </xdr:from>
    <xdr:to>
      <xdr:col>23</xdr:col>
      <xdr:colOff>0</xdr:colOff>
      <xdr:row>26</xdr:row>
      <xdr:rowOff>263769</xdr:rowOff>
    </xdr:to>
    <xdr:grpSp>
      <xdr:nvGrpSpPr>
        <xdr:cNvPr id="2" name="グループ化 1"/>
        <xdr:cNvGrpSpPr/>
      </xdr:nvGrpSpPr>
      <xdr:grpSpPr>
        <a:xfrm>
          <a:off x="63011" y="168519"/>
          <a:ext cx="7073412" cy="5563333"/>
          <a:chOff x="148148" y="169550"/>
          <a:chExt cx="7048617" cy="4681904"/>
        </a:xfrm>
      </xdr:grpSpPr>
      <xdr:grpSp>
        <xdr:nvGrpSpPr>
          <xdr:cNvPr id="3" name="グループ化 2"/>
          <xdr:cNvGrpSpPr/>
        </xdr:nvGrpSpPr>
        <xdr:grpSpPr>
          <a:xfrm>
            <a:off x="4480704" y="169550"/>
            <a:ext cx="2716060" cy="312128"/>
            <a:chOff x="4480704" y="169550"/>
            <a:chExt cx="2716060" cy="312128"/>
          </a:xfrm>
        </xdr:grpSpPr>
        <xdr:cxnSp macro="">
          <xdr:nvCxnSpPr>
            <xdr:cNvPr id="12" name="直線コネクタ 11"/>
            <xdr:cNvCxnSpPr>
              <a:stCxn id="14"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a:endCxn id="15"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8" y="353264"/>
            <a:ext cx="7048617" cy="4498190"/>
            <a:chOff x="148148" y="353264"/>
            <a:chExt cx="7048617" cy="4498190"/>
          </a:xfrm>
        </xdr:grpSpPr>
        <xdr:cxnSp macro="">
          <xdr:nvCxnSpPr>
            <xdr:cNvPr id="5" name="直線コネクタ 4"/>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a:endCxn id="6" idx="2"/>
            </xdr:cNvCxnSpPr>
          </xdr:nvCxnSpPr>
          <xdr:spPr bwMode="auto">
            <a:xfrm flipH="1" flipV="1">
              <a:off x="149436" y="635003"/>
              <a:ext cx="6015" cy="4062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4674562"/>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28</xdr:row>
      <xdr:rowOff>0</xdr:rowOff>
    </xdr:from>
    <xdr:to>
      <xdr:col>23</xdr:col>
      <xdr:colOff>0</xdr:colOff>
      <xdr:row>50</xdr:row>
      <xdr:rowOff>0</xdr:rowOff>
    </xdr:to>
    <xdr:sp macro="" textlink="">
      <xdr:nvSpPr>
        <xdr:cNvPr id="16" name="角丸四角形 15"/>
        <xdr:cNvSpPr/>
      </xdr:nvSpPr>
      <xdr:spPr bwMode="auto">
        <a:xfrm>
          <a:off x="70338" y="5819775"/>
          <a:ext cx="7054362" cy="5362575"/>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10</xdr:row>
      <xdr:rowOff>146540</xdr:rowOff>
    </xdr:from>
    <xdr:to>
      <xdr:col>25</xdr:col>
      <xdr:colOff>278424</xdr:colOff>
      <xdr:row>10</xdr:row>
      <xdr:rowOff>307731</xdr:rowOff>
    </xdr:to>
    <xdr:sp macro="" textlink="">
      <xdr:nvSpPr>
        <xdr:cNvPr id="17" name="左矢印 16"/>
        <xdr:cNvSpPr/>
      </xdr:nvSpPr>
      <xdr:spPr bwMode="auto">
        <a:xfrm>
          <a:off x="7407519" y="1677867"/>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29307</xdr:colOff>
      <xdr:row>34</xdr:row>
      <xdr:rowOff>117230</xdr:rowOff>
    </xdr:from>
    <xdr:to>
      <xdr:col>25</xdr:col>
      <xdr:colOff>285750</xdr:colOff>
      <xdr:row>34</xdr:row>
      <xdr:rowOff>278421</xdr:rowOff>
    </xdr:to>
    <xdr:sp macro="" textlink="">
      <xdr:nvSpPr>
        <xdr:cNvPr id="19" name="左矢印 18"/>
        <xdr:cNvSpPr/>
      </xdr:nvSpPr>
      <xdr:spPr bwMode="auto">
        <a:xfrm>
          <a:off x="7414845" y="6901961"/>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63011</xdr:colOff>
      <xdr:row>53</xdr:row>
      <xdr:rowOff>0</xdr:rowOff>
    </xdr:from>
    <xdr:to>
      <xdr:col>23</xdr:col>
      <xdr:colOff>0</xdr:colOff>
      <xdr:row>78</xdr:row>
      <xdr:rowOff>0</xdr:rowOff>
    </xdr:to>
    <xdr:grpSp>
      <xdr:nvGrpSpPr>
        <xdr:cNvPr id="21" name="グループ化 20"/>
        <xdr:cNvGrpSpPr/>
      </xdr:nvGrpSpPr>
      <xdr:grpSpPr>
        <a:xfrm>
          <a:off x="63011" y="11078308"/>
          <a:ext cx="7073412" cy="5568461"/>
          <a:chOff x="148148" y="169550"/>
          <a:chExt cx="7048617" cy="4743065"/>
        </a:xfrm>
      </xdr:grpSpPr>
      <xdr:grpSp>
        <xdr:nvGrpSpPr>
          <xdr:cNvPr id="22" name="グループ化 21"/>
          <xdr:cNvGrpSpPr/>
        </xdr:nvGrpSpPr>
        <xdr:grpSpPr>
          <a:xfrm>
            <a:off x="4480704" y="169550"/>
            <a:ext cx="2716060" cy="312128"/>
            <a:chOff x="4480704" y="169550"/>
            <a:chExt cx="2716060" cy="312128"/>
          </a:xfrm>
        </xdr:grpSpPr>
        <xdr:cxnSp macro="">
          <xdr:nvCxnSpPr>
            <xdr:cNvPr id="31" name="直線コネクタ 30"/>
            <xdr:cNvCxnSpPr>
              <a:stCxn id="33"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2" name="直線コネクタ 31"/>
            <xdr:cNvCxnSpPr>
              <a:endCxn id="34"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3" name="フリーフォーム 32"/>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フリーフォーム 33"/>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3" name="グループ化 22"/>
          <xdr:cNvGrpSpPr/>
        </xdr:nvGrpSpPr>
        <xdr:grpSpPr>
          <a:xfrm>
            <a:off x="148148" y="353264"/>
            <a:ext cx="7048617" cy="4559351"/>
            <a:chOff x="148148" y="353264"/>
            <a:chExt cx="7048617" cy="4559351"/>
          </a:xfrm>
        </xdr:grpSpPr>
        <xdr:cxnSp macro="">
          <xdr:nvCxnSpPr>
            <xdr:cNvPr id="24" name="直線コネクタ 23"/>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5" name="フリーフォーム 24"/>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xdr:cNvCxnSpPr>
              <a:endCxn id="25" idx="2"/>
            </xdr:cNvCxnSpPr>
          </xdr:nvCxnSpPr>
          <xdr:spPr bwMode="auto">
            <a:xfrm flipH="1" flipV="1">
              <a:off x="149436" y="635003"/>
              <a:ext cx="1632" cy="412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7" name="直線コネクタ 26"/>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8" name="直線コネクタ 27"/>
            <xdr:cNvCxnSpPr/>
          </xdr:nvCxnSpPr>
          <xdr:spPr bwMode="auto">
            <a:xfrm flipH="1">
              <a:off x="275190" y="4912615"/>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9" name="フリーフォーム 28"/>
            <xdr:cNvSpPr/>
          </xdr:nvSpPr>
          <xdr:spPr bwMode="auto">
            <a:xfrm flipV="1">
              <a:off x="151069" y="4735723"/>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0" name="フリーフォーム 29"/>
            <xdr:cNvSpPr/>
          </xdr:nvSpPr>
          <xdr:spPr bwMode="auto">
            <a:xfrm flipH="1" flipV="1">
              <a:off x="6968779" y="4692807"/>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79</xdr:row>
      <xdr:rowOff>0</xdr:rowOff>
    </xdr:from>
    <xdr:to>
      <xdr:col>23</xdr:col>
      <xdr:colOff>0</xdr:colOff>
      <xdr:row>101</xdr:row>
      <xdr:rowOff>0</xdr:rowOff>
    </xdr:to>
    <xdr:sp macro="" textlink="">
      <xdr:nvSpPr>
        <xdr:cNvPr id="35" name="角丸四角形 34"/>
        <xdr:cNvSpPr/>
      </xdr:nvSpPr>
      <xdr:spPr bwMode="auto">
        <a:xfrm>
          <a:off x="70338" y="5788269"/>
          <a:ext cx="7066085" cy="5062904"/>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21980</xdr:colOff>
      <xdr:row>61</xdr:row>
      <xdr:rowOff>131884</xdr:rowOff>
    </xdr:from>
    <xdr:to>
      <xdr:col>25</xdr:col>
      <xdr:colOff>278423</xdr:colOff>
      <xdr:row>61</xdr:row>
      <xdr:rowOff>293075</xdr:rowOff>
    </xdr:to>
    <xdr:sp macro="" textlink="">
      <xdr:nvSpPr>
        <xdr:cNvPr id="37" name="左矢印 36"/>
        <xdr:cNvSpPr/>
      </xdr:nvSpPr>
      <xdr:spPr bwMode="auto">
        <a:xfrm>
          <a:off x="7407518" y="12572999"/>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85</xdr:row>
      <xdr:rowOff>153865</xdr:rowOff>
    </xdr:from>
    <xdr:to>
      <xdr:col>25</xdr:col>
      <xdr:colOff>278424</xdr:colOff>
      <xdr:row>85</xdr:row>
      <xdr:rowOff>315056</xdr:rowOff>
    </xdr:to>
    <xdr:sp macro="" textlink="">
      <xdr:nvSpPr>
        <xdr:cNvPr id="39" name="左矢印 38"/>
        <xdr:cNvSpPr/>
      </xdr:nvSpPr>
      <xdr:spPr bwMode="auto">
        <a:xfrm>
          <a:off x="7407519" y="17848384"/>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12</xdr:col>
      <xdr:colOff>0</xdr:colOff>
      <xdr:row>14</xdr:row>
      <xdr:rowOff>0</xdr:rowOff>
    </xdr:from>
    <xdr:ext cx="2270237" cy="992579"/>
    <xdr:sp macro="" textlink="">
      <xdr:nvSpPr>
        <xdr:cNvPr id="38" name="正方形/長方形 37"/>
        <xdr:cNvSpPr/>
      </xdr:nvSpPr>
      <xdr:spPr>
        <a:xfrm>
          <a:off x="3311769" y="292344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38</xdr:row>
      <xdr:rowOff>0</xdr:rowOff>
    </xdr:from>
    <xdr:ext cx="2270237" cy="992579"/>
    <xdr:sp macro="" textlink="">
      <xdr:nvSpPr>
        <xdr:cNvPr id="40" name="正方形/長方形 39"/>
        <xdr:cNvSpPr/>
      </xdr:nvSpPr>
      <xdr:spPr>
        <a:xfrm>
          <a:off x="3311769" y="81841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65</xdr:row>
      <xdr:rowOff>0</xdr:rowOff>
    </xdr:from>
    <xdr:ext cx="2270237" cy="992579"/>
    <xdr:sp macro="" textlink="">
      <xdr:nvSpPr>
        <xdr:cNvPr id="41" name="正方形/長方形 40"/>
        <xdr:cNvSpPr/>
      </xdr:nvSpPr>
      <xdr:spPr>
        <a:xfrm>
          <a:off x="3311769" y="1383323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89</xdr:row>
      <xdr:rowOff>0</xdr:rowOff>
    </xdr:from>
    <xdr:ext cx="2270237" cy="992579"/>
    <xdr:sp macro="" textlink="">
      <xdr:nvSpPr>
        <xdr:cNvPr id="42" name="正方形/長方形 41"/>
        <xdr:cNvSpPr/>
      </xdr:nvSpPr>
      <xdr:spPr>
        <a:xfrm>
          <a:off x="3311769" y="1909396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34</xdr:col>
      <xdr:colOff>5103</xdr:colOff>
      <xdr:row>64</xdr:row>
      <xdr:rowOff>0</xdr:rowOff>
    </xdr:to>
    <xdr:grpSp>
      <xdr:nvGrpSpPr>
        <xdr:cNvPr id="40" name="グループ化 39"/>
        <xdr:cNvGrpSpPr/>
      </xdr:nvGrpSpPr>
      <xdr:grpSpPr>
        <a:xfrm>
          <a:off x="190500" y="74839"/>
          <a:ext cx="6495710" cy="9987643"/>
          <a:chOff x="190500" y="75545"/>
          <a:chExt cx="6580188" cy="8473320"/>
        </a:xfrm>
      </xdr:grpSpPr>
      <xdr:sp macro="" textlink="">
        <xdr:nvSpPr>
          <xdr:cNvPr id="12" name="フリーフォーム 11"/>
          <xdr:cNvSpPr/>
        </xdr:nvSpPr>
        <xdr:spPr bwMode="auto">
          <a:xfrm>
            <a:off x="190500" y="357088"/>
            <a:ext cx="254001" cy="2614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3" name="直線コネクタ 12"/>
          <xdr:cNvCxnSpPr/>
        </xdr:nvCxnSpPr>
        <xdr:spPr bwMode="auto">
          <a:xfrm flipH="1" flipV="1">
            <a:off x="440155" y="357088"/>
            <a:ext cx="3857762" cy="247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9" name="グループ化 38"/>
          <xdr:cNvGrpSpPr/>
        </xdr:nvGrpSpPr>
        <xdr:grpSpPr>
          <a:xfrm>
            <a:off x="190500" y="230189"/>
            <a:ext cx="6580188" cy="8318676"/>
            <a:chOff x="190500" y="230189"/>
            <a:chExt cx="6580188" cy="8318676"/>
          </a:xfrm>
        </xdr:grpSpPr>
        <xdr:cxnSp macro="">
          <xdr:nvCxnSpPr>
            <xdr:cNvPr id="14" name="直線コネクタ 13"/>
            <xdr:cNvCxnSpPr/>
          </xdr:nvCxnSpPr>
          <xdr:spPr bwMode="auto">
            <a:xfrm flipV="1">
              <a:off x="190500" y="603439"/>
              <a:ext cx="0" cy="776072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8" name="グループ化 37"/>
            <xdr:cNvGrpSpPr/>
          </xdr:nvGrpSpPr>
          <xdr:grpSpPr>
            <a:xfrm>
              <a:off x="190500" y="230189"/>
              <a:ext cx="6580188" cy="8318676"/>
              <a:chOff x="190500" y="230189"/>
              <a:chExt cx="6580188" cy="8318676"/>
            </a:xfrm>
          </xdr:grpSpPr>
          <xdr:cxnSp macro="">
            <xdr:nvCxnSpPr>
              <xdr:cNvPr id="11" name="直線コネクタ 10"/>
              <xdr:cNvCxnSpPr/>
            </xdr:nvCxnSpPr>
            <xdr:spPr bwMode="auto">
              <a:xfrm flipV="1">
                <a:off x="6765519" y="230189"/>
                <a:ext cx="5169" cy="813397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H="1">
                <a:off x="438614" y="8548865"/>
                <a:ext cx="617537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V="1">
                <a:off x="190500" y="8300669"/>
                <a:ext cx="269875" cy="24819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flipH="1" flipV="1">
                <a:off x="6524297" y="8346842"/>
                <a:ext cx="241222" cy="20202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xnSp macro="">
        <xdr:nvCxnSpPr>
          <xdr:cNvPr id="25" name="直線コネクタ 24"/>
          <xdr:cNvCxnSpPr/>
        </xdr:nvCxnSpPr>
        <xdr:spPr bwMode="auto">
          <a:xfrm flipH="1">
            <a:off x="4438650" y="79375"/>
            <a:ext cx="218122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V="1">
            <a:off x="4297916" y="206261"/>
            <a:ext cx="0" cy="1508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H="1">
            <a:off x="6567488" y="79375"/>
            <a:ext cx="203200" cy="15081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a:off x="4297916" y="79375"/>
            <a:ext cx="159783"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2" name="直線コネクタ 31"/>
          <xdr:cNvCxnSpPr/>
        </xdr:nvCxnSpPr>
        <xdr:spPr bwMode="auto">
          <a:xfrm flipH="1" flipV="1">
            <a:off x="5107684" y="75545"/>
            <a:ext cx="4583" cy="281543"/>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3" name="直線コネクタ 32"/>
          <xdr:cNvCxnSpPr/>
        </xdr:nvCxnSpPr>
        <xdr:spPr bwMode="auto">
          <a:xfrm flipH="1">
            <a:off x="4286250" y="357088"/>
            <a:ext cx="2484438"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clientData/>
  </xdr:twoCellAnchor>
  <xdr:oneCellAnchor>
    <xdr:from>
      <xdr:col>10</xdr:col>
      <xdr:colOff>251732</xdr:colOff>
      <xdr:row>22</xdr:row>
      <xdr:rowOff>217715</xdr:rowOff>
    </xdr:from>
    <xdr:ext cx="2270237" cy="992579"/>
    <xdr:sp macro="" textlink="">
      <xdr:nvSpPr>
        <xdr:cNvPr id="18" name="正方形/長方形 17"/>
        <xdr:cNvSpPr/>
      </xdr:nvSpPr>
      <xdr:spPr>
        <a:xfrm>
          <a:off x="2735036" y="348342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34</xdr:col>
      <xdr:colOff>0</xdr:colOff>
      <xdr:row>4</xdr:row>
      <xdr:rowOff>0</xdr:rowOff>
    </xdr:to>
    <xdr:grpSp>
      <xdr:nvGrpSpPr>
        <xdr:cNvPr id="2" name="グループ化 1"/>
        <xdr:cNvGrpSpPr/>
      </xdr:nvGrpSpPr>
      <xdr:grpSpPr>
        <a:xfrm>
          <a:off x="79375" y="79375"/>
          <a:ext cx="7048500" cy="968375"/>
          <a:chOff x="155449" y="169550"/>
          <a:chExt cx="7089505" cy="907292"/>
        </a:xfrm>
      </xdr:grpSpPr>
      <xdr:grpSp>
        <xdr:nvGrpSpPr>
          <xdr:cNvPr id="3" name="グループ化 2"/>
          <xdr:cNvGrpSpPr/>
        </xdr:nvGrpSpPr>
        <xdr:grpSpPr>
          <a:xfrm>
            <a:off x="4499687" y="169550"/>
            <a:ext cx="2745267" cy="394775"/>
            <a:chOff x="4499687" y="169550"/>
            <a:chExt cx="2745267" cy="394775"/>
          </a:xfrm>
        </xdr:grpSpPr>
        <xdr:cxnSp macro="">
          <xdr:nvCxnSpPr>
            <xdr:cNvPr id="12" name="直線コネクタ 11"/>
            <xdr:cNvCxnSpPr/>
          </xdr:nvCxnSpPr>
          <xdr:spPr bwMode="auto">
            <a:xfrm flipH="1" flipV="1">
              <a:off x="4684537" y="169550"/>
              <a:ext cx="2407091" cy="156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99687" y="335452"/>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7040894" y="169550"/>
              <a:ext cx="204060" cy="25625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99688"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55449" y="349624"/>
            <a:ext cx="7089505" cy="727218"/>
            <a:chOff x="155449" y="349624"/>
            <a:chExt cx="7089505" cy="727218"/>
          </a:xfrm>
        </xdr:grpSpPr>
        <xdr:cxnSp macro="">
          <xdr:nvCxnSpPr>
            <xdr:cNvPr id="5" name="直線コネクタ 4"/>
            <xdr:cNvCxnSpPr/>
          </xdr:nvCxnSpPr>
          <xdr:spPr bwMode="auto">
            <a:xfrm flipH="1">
              <a:off x="287475" y="564325"/>
              <a:ext cx="42122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5449" y="564326"/>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5449" y="744400"/>
              <a:ext cx="0" cy="2008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a:stCxn id="11" idx="2"/>
            </xdr:cNvCxnSpPr>
          </xdr:nvCxnSpPr>
          <xdr:spPr bwMode="auto">
            <a:xfrm flipV="1">
              <a:off x="7243312" y="349624"/>
              <a:ext cx="172" cy="50741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1076842"/>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89995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016968" y="85703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4</xdr:col>
      <xdr:colOff>263769</xdr:colOff>
      <xdr:row>4</xdr:row>
      <xdr:rowOff>95249</xdr:rowOff>
    </xdr:from>
    <xdr:to>
      <xdr:col>5</xdr:col>
      <xdr:colOff>131884</xdr:colOff>
      <xdr:row>7</xdr:row>
      <xdr:rowOff>14654</xdr:rowOff>
    </xdr:to>
    <xdr:sp macro="" textlink="">
      <xdr:nvSpPr>
        <xdr:cNvPr id="30" name="テキスト ボックス 29"/>
        <xdr:cNvSpPr txBox="1"/>
      </xdr:nvSpPr>
      <xdr:spPr>
        <a:xfrm>
          <a:off x="1099038" y="1186961"/>
          <a:ext cx="15386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ＭＳ 明朝" panose="02020609040205080304" pitchFamily="17" charset="-128"/>
              <a:ea typeface="ＭＳ 明朝" panose="02020609040205080304" pitchFamily="17" charset="-128"/>
            </a:rPr>
            <a:t>(</a:t>
          </a:r>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25</xdr:col>
      <xdr:colOff>102578</xdr:colOff>
      <xdr:row>11</xdr:row>
      <xdr:rowOff>73269</xdr:rowOff>
    </xdr:from>
    <xdr:to>
      <xdr:col>28</xdr:col>
      <xdr:colOff>67094</xdr:colOff>
      <xdr:row>11</xdr:row>
      <xdr:rowOff>73269</xdr:rowOff>
    </xdr:to>
    <xdr:sp macro="" textlink="">
      <xdr:nvSpPr>
        <xdr:cNvPr id="31" name="Line 2"/>
        <xdr:cNvSpPr>
          <a:spLocks noChangeShapeType="1"/>
        </xdr:cNvSpPr>
      </xdr:nvSpPr>
      <xdr:spPr bwMode="auto">
        <a:xfrm>
          <a:off x="5246078" y="2095500"/>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65942</xdr:colOff>
      <xdr:row>7</xdr:row>
      <xdr:rowOff>58616</xdr:rowOff>
    </xdr:from>
    <xdr:to>
      <xdr:col>19</xdr:col>
      <xdr:colOff>65942</xdr:colOff>
      <xdr:row>7</xdr:row>
      <xdr:rowOff>227135</xdr:rowOff>
    </xdr:to>
    <xdr:sp macro="" textlink="">
      <xdr:nvSpPr>
        <xdr:cNvPr id="32" name="大かっこ 31"/>
        <xdr:cNvSpPr/>
      </xdr:nvSpPr>
      <xdr:spPr bwMode="auto">
        <a:xfrm>
          <a:off x="3231173" y="1480039"/>
          <a:ext cx="586154" cy="16851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28</xdr:row>
      <xdr:rowOff>0</xdr:rowOff>
    </xdr:from>
    <xdr:to>
      <xdr:col>34</xdr:col>
      <xdr:colOff>0</xdr:colOff>
      <xdr:row>28</xdr:row>
      <xdr:rowOff>0</xdr:rowOff>
    </xdr:to>
    <xdr:cxnSp macro="">
      <xdr:nvCxnSpPr>
        <xdr:cNvPr id="33" name="直線コネクタ 7"/>
        <xdr:cNvCxnSpPr>
          <a:cxnSpLocks noChangeShapeType="1"/>
        </xdr:cNvCxnSpPr>
      </xdr:nvCxnSpPr>
      <xdr:spPr bwMode="auto">
        <a:xfrm>
          <a:off x="153865" y="4601308"/>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25</xdr:row>
      <xdr:rowOff>0</xdr:rowOff>
    </xdr:from>
    <xdr:to>
      <xdr:col>34</xdr:col>
      <xdr:colOff>0</xdr:colOff>
      <xdr:row>25</xdr:row>
      <xdr:rowOff>0</xdr:rowOff>
    </xdr:to>
    <xdr:cxnSp macro="">
      <xdr:nvCxnSpPr>
        <xdr:cNvPr id="35" name="直線コネクタ 7"/>
        <xdr:cNvCxnSpPr>
          <a:cxnSpLocks noChangeShapeType="1"/>
        </xdr:cNvCxnSpPr>
      </xdr:nvCxnSpPr>
      <xdr:spPr bwMode="auto">
        <a:xfrm>
          <a:off x="73269" y="3678115"/>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xdr:row>
      <xdr:rowOff>0</xdr:rowOff>
    </xdr:from>
    <xdr:to>
      <xdr:col>34</xdr:col>
      <xdr:colOff>0</xdr:colOff>
      <xdr:row>34</xdr:row>
      <xdr:rowOff>0</xdr:rowOff>
    </xdr:to>
    <xdr:sp macro="" textlink="">
      <xdr:nvSpPr>
        <xdr:cNvPr id="36" name="角丸四角形 35"/>
        <xdr:cNvSpPr/>
      </xdr:nvSpPr>
      <xdr:spPr bwMode="auto">
        <a:xfrm>
          <a:off x="153865" y="1186962"/>
          <a:ext cx="7114443" cy="4593980"/>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87924</xdr:colOff>
      <xdr:row>41</xdr:row>
      <xdr:rowOff>73269</xdr:rowOff>
    </xdr:from>
    <xdr:to>
      <xdr:col>28</xdr:col>
      <xdr:colOff>52440</xdr:colOff>
      <xdr:row>41</xdr:row>
      <xdr:rowOff>73269</xdr:rowOff>
    </xdr:to>
    <xdr:sp macro="" textlink="">
      <xdr:nvSpPr>
        <xdr:cNvPr id="38" name="Line 2"/>
        <xdr:cNvSpPr>
          <a:spLocks noChangeShapeType="1"/>
        </xdr:cNvSpPr>
      </xdr:nvSpPr>
      <xdr:spPr bwMode="auto">
        <a:xfrm>
          <a:off x="5231424" y="6755423"/>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87923</xdr:colOff>
      <xdr:row>37</xdr:row>
      <xdr:rowOff>80596</xdr:rowOff>
    </xdr:from>
    <xdr:to>
      <xdr:col>19</xdr:col>
      <xdr:colOff>80596</xdr:colOff>
      <xdr:row>37</xdr:row>
      <xdr:rowOff>227135</xdr:rowOff>
    </xdr:to>
    <xdr:sp macro="" textlink="">
      <xdr:nvSpPr>
        <xdr:cNvPr id="39" name="大かっこ 38"/>
        <xdr:cNvSpPr/>
      </xdr:nvSpPr>
      <xdr:spPr bwMode="auto">
        <a:xfrm>
          <a:off x="3253154" y="6161942"/>
          <a:ext cx="578827" cy="14653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58</xdr:row>
      <xdr:rowOff>0</xdr:rowOff>
    </xdr:from>
    <xdr:to>
      <xdr:col>34</xdr:col>
      <xdr:colOff>0</xdr:colOff>
      <xdr:row>58</xdr:row>
      <xdr:rowOff>0</xdr:rowOff>
    </xdr:to>
    <xdr:cxnSp macro="">
      <xdr:nvCxnSpPr>
        <xdr:cNvPr id="40" name="直線コネクタ 7"/>
        <xdr:cNvCxnSpPr>
          <a:cxnSpLocks noChangeShapeType="1"/>
        </xdr:cNvCxnSpPr>
      </xdr:nvCxnSpPr>
      <xdr:spPr bwMode="auto">
        <a:xfrm>
          <a:off x="153865" y="4572000"/>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54</xdr:row>
      <xdr:rowOff>249115</xdr:rowOff>
    </xdr:from>
    <xdr:to>
      <xdr:col>34</xdr:col>
      <xdr:colOff>0</xdr:colOff>
      <xdr:row>54</xdr:row>
      <xdr:rowOff>249115</xdr:rowOff>
    </xdr:to>
    <xdr:cxnSp macro="">
      <xdr:nvCxnSpPr>
        <xdr:cNvPr id="41" name="直線コネクタ 7"/>
        <xdr:cNvCxnSpPr>
          <a:cxnSpLocks noChangeShapeType="1"/>
        </xdr:cNvCxnSpPr>
      </xdr:nvCxnSpPr>
      <xdr:spPr bwMode="auto">
        <a:xfrm>
          <a:off x="153865" y="3737463"/>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35</xdr:row>
      <xdr:rowOff>0</xdr:rowOff>
    </xdr:from>
    <xdr:to>
      <xdr:col>34</xdr:col>
      <xdr:colOff>0</xdr:colOff>
      <xdr:row>64</xdr:row>
      <xdr:rowOff>0</xdr:rowOff>
    </xdr:to>
    <xdr:sp macro="" textlink="">
      <xdr:nvSpPr>
        <xdr:cNvPr id="42" name="角丸四角形 41"/>
        <xdr:cNvSpPr/>
      </xdr:nvSpPr>
      <xdr:spPr bwMode="auto">
        <a:xfrm>
          <a:off x="153865" y="1186962"/>
          <a:ext cx="7114443" cy="4564673"/>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11</xdr:col>
      <xdr:colOff>111125</xdr:colOff>
      <xdr:row>13</xdr:row>
      <xdr:rowOff>0</xdr:rowOff>
    </xdr:from>
    <xdr:ext cx="2270237" cy="992579"/>
    <xdr:sp macro="" textlink="">
      <xdr:nvSpPr>
        <xdr:cNvPr id="28" name="正方形/長方形 27"/>
        <xdr:cNvSpPr/>
      </xdr:nvSpPr>
      <xdr:spPr>
        <a:xfrm>
          <a:off x="2722563" y="236537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15875</xdr:colOff>
      <xdr:row>43</xdr:row>
      <xdr:rowOff>47624</xdr:rowOff>
    </xdr:from>
    <xdr:ext cx="2270237" cy="992579"/>
    <xdr:sp macro="" textlink="">
      <xdr:nvSpPr>
        <xdr:cNvPr id="29" name="正方形/長方形 28"/>
        <xdr:cNvSpPr/>
      </xdr:nvSpPr>
      <xdr:spPr>
        <a:xfrm>
          <a:off x="2770188" y="711993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3175" cap="flat" cmpd="sng" algn="ctr">
          <a:solidFill>
            <a:srgbClr val="534121"/>
          </a:solidFill>
          <a:prstDash val="solid"/>
          <a:round/>
          <a:headEnd type="none" w="med" len="med"/>
          <a:tailEnd type="none" w="med" len="med"/>
        </a:ln>
        <a:effectLst/>
      </a:spPr>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xcel-sozoku.jimdo.com/&#12487;&#12540;&#12479;box/" TargetMode="External"/><Relationship Id="rId2" Type="http://schemas.openxmlformats.org/officeDocument/2006/relationships/hyperlink" Target="https://www.nta.go.jp/publication/pamph/sozoku/shikata-sozoku2022/pdf/E06.pdf" TargetMode="External"/><Relationship Id="rId1" Type="http://schemas.openxmlformats.org/officeDocument/2006/relationships/hyperlink" Target="https://www.nta.go.jp/publication/pamph/sozoku/shikata-sozoku2022/index.ht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nta.go.jp/taxes/tetsuzuki/shinsei/annai/sozoku-zoyo/annai/r04pdf/C54.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nta.go.jp/taxes/tetsuzuki/shinsei/annai/sozoku-zoyo/annai/r04pdf/C56.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nta.go.jp/taxes/tetsuzuki/shinsei/annai/sozoku-zoyo/annai/r04pdf/C57.pdf"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2.xml"/><Relationship Id="rId3" Type="http://schemas.openxmlformats.org/officeDocument/2006/relationships/vmlDrawing" Target="../drawings/vmlDrawing2.vml"/><Relationship Id="rId7" Type="http://schemas.openxmlformats.org/officeDocument/2006/relationships/ctrlProp" Target="../ctrlProps/ctrlProp7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1" Type="http://schemas.openxmlformats.org/officeDocument/2006/relationships/comments" Target="../comments2.xml"/><Relationship Id="rId5" Type="http://schemas.openxmlformats.org/officeDocument/2006/relationships/ctrlProp" Target="../ctrlProps/ctrlProp6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nta.go.jp/taxes/tetsuzuki/shinsei/annai/sozoku-zoyo/annai/r04pdf/C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nta.go.jp/taxes/tetsuzuki/shinsei/annai/sozoku-zoyo/annai/r04pdf/C16.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ED03"/>
    <pageSetUpPr fitToPage="1"/>
  </sheetPr>
  <dimension ref="B1:S294"/>
  <sheetViews>
    <sheetView showGridLines="0" showRowColHeaders="0" zoomScaleNormal="100" workbookViewId="0">
      <selection activeCell="B1" sqref="B1:L1"/>
    </sheetView>
  </sheetViews>
  <sheetFormatPr defaultRowHeight="13.5"/>
  <cols>
    <col min="1" max="1" width="4.25" style="1294" customWidth="1"/>
    <col min="2" max="2" width="4.625" style="1294" customWidth="1"/>
    <col min="3" max="3" width="1.625" style="1294" customWidth="1"/>
    <col min="4" max="4" width="4.875" style="1294" customWidth="1"/>
    <col min="5" max="5" width="1.625" style="1294" customWidth="1"/>
    <col min="6" max="6" width="17" style="1294" customWidth="1"/>
    <col min="7" max="7" width="12.875" style="1294" customWidth="1"/>
    <col min="8" max="8" width="10.875" style="1294" customWidth="1"/>
    <col min="9" max="10" width="9" style="1294"/>
    <col min="11" max="11" width="11.75" style="1294" customWidth="1"/>
    <col min="12" max="13" width="9" style="1294"/>
    <col min="14" max="14" width="6.875" style="1294" customWidth="1"/>
    <col min="15" max="15" width="4.25" style="1294" customWidth="1"/>
    <col min="16" max="16384" width="9" style="1294"/>
  </cols>
  <sheetData>
    <row r="1" spans="2:16" ht="50.25" customHeight="1">
      <c r="B1" s="1603" t="s">
        <v>1988</v>
      </c>
      <c r="C1" s="1604"/>
      <c r="D1" s="1604"/>
      <c r="E1" s="1604"/>
      <c r="F1" s="1604"/>
      <c r="G1" s="1604"/>
      <c r="H1" s="1604"/>
      <c r="I1" s="1604"/>
      <c r="J1" s="1604"/>
      <c r="K1" s="1604"/>
      <c r="L1" s="1604"/>
    </row>
    <row r="2" spans="2:16" ht="9" customHeight="1"/>
    <row r="3" spans="2:16" ht="21.75" customHeight="1">
      <c r="B3" s="1297" t="s">
        <v>1343</v>
      </c>
    </row>
    <row r="4" spans="2:16" ht="15" customHeight="1">
      <c r="B4" s="1298" t="s">
        <v>1344</v>
      </c>
      <c r="C4" s="1299" t="s">
        <v>1345</v>
      </c>
    </row>
    <row r="5" spans="2:16">
      <c r="B5" s="1298"/>
      <c r="C5" s="1300" t="s">
        <v>1346</v>
      </c>
    </row>
    <row r="6" spans="2:16" ht="12" customHeight="1">
      <c r="B6" s="1298"/>
    </row>
    <row r="7" spans="2:16" ht="13.5" customHeight="1">
      <c r="B7" s="1298" t="s">
        <v>123</v>
      </c>
      <c r="C7" s="1299" t="s">
        <v>1347</v>
      </c>
    </row>
    <row r="8" spans="2:16" ht="13.5" customHeight="1">
      <c r="B8" s="1298"/>
      <c r="C8" s="1294" t="s">
        <v>1348</v>
      </c>
    </row>
    <row r="9" spans="2:16" ht="12" customHeight="1">
      <c r="B9" s="1298"/>
    </row>
    <row r="10" spans="2:16">
      <c r="B10" s="1298" t="s">
        <v>1349</v>
      </c>
      <c r="C10" s="1299" t="s">
        <v>1350</v>
      </c>
    </row>
    <row r="11" spans="2:16" ht="14.25" customHeight="1">
      <c r="B11" s="1298"/>
      <c r="C11" s="1294" t="s">
        <v>1351</v>
      </c>
    </row>
    <row r="12" spans="2:16" ht="14.25" customHeight="1">
      <c r="B12" s="1298"/>
      <c r="C12" s="1294" t="s">
        <v>1352</v>
      </c>
    </row>
    <row r="13" spans="2:16" ht="14.25" customHeight="1">
      <c r="B13" s="1298"/>
      <c r="C13" s="1294" t="s">
        <v>1929</v>
      </c>
    </row>
    <row r="14" spans="2:16" ht="14.25" customHeight="1">
      <c r="B14" s="1298"/>
      <c r="C14" s="1294" t="s">
        <v>1507</v>
      </c>
    </row>
    <row r="15" spans="2:16" ht="14.25" customHeight="1">
      <c r="B15" s="1298"/>
      <c r="C15" s="1294" t="s">
        <v>1353</v>
      </c>
    </row>
    <row r="16" spans="2:16" s="1447" customFormat="1" ht="14.25" customHeight="1">
      <c r="B16" s="1298"/>
      <c r="C16" s="1447" t="s">
        <v>1706</v>
      </c>
      <c r="L16" s="1608" t="s">
        <v>1945</v>
      </c>
      <c r="M16" s="1608"/>
      <c r="N16" s="1608"/>
      <c r="O16" s="1608"/>
      <c r="P16" s="1608"/>
    </row>
    <row r="17" spans="2:16" s="1447" customFormat="1" ht="14.25" customHeight="1">
      <c r="B17" s="1298"/>
      <c r="C17" s="1447" t="s">
        <v>1707</v>
      </c>
      <c r="L17" s="1609" t="s">
        <v>1946</v>
      </c>
      <c r="M17" s="1609"/>
      <c r="N17" s="1609"/>
      <c r="O17" s="1609"/>
      <c r="P17" s="1609"/>
    </row>
    <row r="18" spans="2:16" s="1447" customFormat="1" ht="14.25" customHeight="1">
      <c r="B18" s="1298"/>
      <c r="C18" s="1447" t="s">
        <v>1708</v>
      </c>
    </row>
    <row r="19" spans="2:16" ht="14.25" customHeight="1">
      <c r="B19" s="1298"/>
      <c r="C19" s="1294" t="s">
        <v>1709</v>
      </c>
    </row>
    <row r="20" spans="2:16" ht="14.25" customHeight="1">
      <c r="B20" s="1298"/>
      <c r="C20" s="1294" t="s">
        <v>1710</v>
      </c>
    </row>
    <row r="21" spans="2:16" ht="12" customHeight="1">
      <c r="B21" s="1298"/>
    </row>
    <row r="22" spans="2:16" ht="13.5" customHeight="1">
      <c r="B22" s="1298" t="s">
        <v>1354</v>
      </c>
      <c r="C22" s="1301" t="s">
        <v>1947</v>
      </c>
    </row>
    <row r="23" spans="2:16" ht="13.5" customHeight="1">
      <c r="B23" s="1298"/>
      <c r="C23" s="1294" t="s">
        <v>1944</v>
      </c>
    </row>
    <row r="24" spans="2:16" ht="13.5" customHeight="1">
      <c r="B24" s="1298"/>
      <c r="C24" s="1294" t="s">
        <v>1355</v>
      </c>
    </row>
    <row r="25" spans="2:16" ht="12" customHeight="1">
      <c r="B25" s="1298"/>
    </row>
    <row r="26" spans="2:16" ht="13.5" customHeight="1">
      <c r="B26" s="1298" t="s">
        <v>1356</v>
      </c>
      <c r="C26" s="1249" t="s">
        <v>1935</v>
      </c>
      <c r="D26" s="1249"/>
    </row>
    <row r="27" spans="2:16" ht="12" customHeight="1">
      <c r="B27" s="1298"/>
    </row>
    <row r="28" spans="2:16">
      <c r="B28" s="1298" t="s">
        <v>124</v>
      </c>
      <c r="C28" s="1299" t="s">
        <v>1357</v>
      </c>
    </row>
    <row r="29" spans="2:16" ht="14.25" customHeight="1">
      <c r="B29" s="1298"/>
      <c r="C29" s="1294" t="s">
        <v>1358</v>
      </c>
    </row>
    <row r="30" spans="2:16" ht="14.25" customHeight="1">
      <c r="B30" s="1298"/>
      <c r="C30" s="1294" t="s">
        <v>1928</v>
      </c>
      <c r="L30" s="1294" t="s">
        <v>1359</v>
      </c>
    </row>
    <row r="31" spans="2:16" ht="14.25" customHeight="1">
      <c r="B31" s="1298"/>
      <c r="C31" s="1294" t="s">
        <v>1360</v>
      </c>
    </row>
    <row r="32" spans="2:16" ht="14.25" customHeight="1">
      <c r="B32" s="1298"/>
      <c r="C32" s="1294" t="s">
        <v>1361</v>
      </c>
    </row>
    <row r="33" spans="2:16" ht="14.25" customHeight="1">
      <c r="B33" s="1298"/>
      <c r="C33" s="1294" t="s">
        <v>1362</v>
      </c>
    </row>
    <row r="34" spans="2:16" ht="14.25" customHeight="1">
      <c r="B34" s="1298"/>
      <c r="C34" s="1294" t="s">
        <v>1363</v>
      </c>
    </row>
    <row r="35" spans="2:16" ht="12" customHeight="1">
      <c r="B35" s="1298"/>
    </row>
    <row r="36" spans="2:16" ht="13.5" customHeight="1">
      <c r="B36" s="1298" t="s">
        <v>1364</v>
      </c>
      <c r="C36" s="1301" t="s">
        <v>1365</v>
      </c>
    </row>
    <row r="37" spans="2:16" ht="13.5" customHeight="1">
      <c r="B37" s="1298"/>
      <c r="C37" s="1294" t="s">
        <v>1508</v>
      </c>
    </row>
    <row r="38" spans="2:16" ht="13.5" customHeight="1">
      <c r="B38" s="1298"/>
      <c r="C38" s="1294" t="s">
        <v>1366</v>
      </c>
    </row>
    <row r="39" spans="2:16" ht="13.5" customHeight="1">
      <c r="B39" s="1298"/>
      <c r="C39" s="1294" t="s">
        <v>1367</v>
      </c>
    </row>
    <row r="40" spans="2:16" ht="13.5" customHeight="1">
      <c r="B40" s="1298"/>
      <c r="C40" s="1294" t="s">
        <v>1368</v>
      </c>
    </row>
    <row r="41" spans="2:16" ht="13.5" customHeight="1">
      <c r="B41" s="1298"/>
      <c r="C41" s="1302" t="s">
        <v>1369</v>
      </c>
      <c r="D41" s="1291"/>
    </row>
    <row r="42" spans="2:16">
      <c r="B42" s="1298"/>
    </row>
    <row r="43" spans="2:16" ht="21.75" customHeight="1">
      <c r="B43" s="1297" t="s">
        <v>1370</v>
      </c>
    </row>
    <row r="44" spans="2:16">
      <c r="B44" s="1298" t="s">
        <v>1344</v>
      </c>
      <c r="C44" s="1303" t="s">
        <v>1371</v>
      </c>
      <c r="D44" s="1303"/>
      <c r="E44" s="1304"/>
      <c r="F44" s="1304"/>
      <c r="G44" s="1304"/>
      <c r="H44" s="1304"/>
      <c r="I44" s="1304"/>
      <c r="J44" s="1304"/>
      <c r="K44" s="1304"/>
      <c r="L44" s="1304"/>
      <c r="M44" s="1304"/>
      <c r="N44" s="1304"/>
      <c r="O44" s="1304"/>
      <c r="P44" s="1304"/>
    </row>
    <row r="45" spans="2:16">
      <c r="B45" s="1298"/>
      <c r="C45" s="1303" t="s">
        <v>1372</v>
      </c>
      <c r="D45" s="1303"/>
      <c r="E45" s="1304"/>
      <c r="F45" s="1304"/>
      <c r="G45" s="1304"/>
      <c r="H45" s="1304"/>
      <c r="I45" s="1304"/>
      <c r="J45" s="1304"/>
      <c r="K45" s="1304"/>
      <c r="L45" s="1304"/>
      <c r="M45" s="1304"/>
      <c r="N45" s="1304"/>
      <c r="O45" s="1304"/>
      <c r="P45" s="1304"/>
    </row>
    <row r="46" spans="2:16">
      <c r="B46" s="1298"/>
      <c r="C46" s="1303" t="s">
        <v>1373</v>
      </c>
      <c r="D46" s="1303"/>
      <c r="E46" s="1304"/>
      <c r="F46" s="1304"/>
      <c r="G46" s="1304"/>
      <c r="H46" s="1304"/>
      <c r="I46" s="1304"/>
      <c r="J46" s="1304"/>
      <c r="K46" s="1304"/>
      <c r="L46" s="1304"/>
      <c r="M46" s="1304"/>
      <c r="N46" s="1304"/>
      <c r="O46" s="1304"/>
      <c r="P46" s="1304"/>
    </row>
    <row r="47" spans="2:16">
      <c r="B47" s="1298"/>
      <c r="C47" s="1303" t="s">
        <v>1374</v>
      </c>
      <c r="D47" s="1303"/>
      <c r="E47" s="1304"/>
      <c r="F47" s="1304"/>
      <c r="G47" s="1304"/>
      <c r="H47" s="1304"/>
      <c r="I47" s="1304"/>
      <c r="J47" s="1304"/>
      <c r="K47" s="1304"/>
      <c r="L47" s="1304"/>
      <c r="M47" s="1304"/>
      <c r="N47" s="1304"/>
      <c r="O47" s="1304"/>
      <c r="P47" s="1304"/>
    </row>
    <row r="48" spans="2:16">
      <c r="B48" s="1298"/>
      <c r="C48" s="1303" t="s">
        <v>1375</v>
      </c>
      <c r="D48" s="1303"/>
      <c r="E48" s="1304"/>
      <c r="F48" s="1304"/>
      <c r="G48" s="1304"/>
      <c r="H48" s="1304"/>
      <c r="I48" s="1304"/>
      <c r="J48" s="1304"/>
      <c r="K48" s="1304"/>
      <c r="L48" s="1304"/>
      <c r="M48" s="1304"/>
      <c r="N48" s="1304"/>
      <c r="O48" s="1304"/>
      <c r="P48" s="1304"/>
    </row>
    <row r="49" spans="2:16" ht="6" customHeight="1">
      <c r="B49" s="1298"/>
      <c r="C49" s="1303"/>
      <c r="D49" s="1303"/>
      <c r="E49" s="1304"/>
      <c r="F49" s="1304"/>
      <c r="G49" s="1304"/>
      <c r="H49" s="1304"/>
      <c r="I49" s="1304"/>
      <c r="J49" s="1304"/>
      <c r="K49" s="1304"/>
      <c r="L49" s="1304"/>
      <c r="M49" s="1304"/>
      <c r="N49" s="1304"/>
      <c r="O49" s="1304"/>
      <c r="P49" s="1304"/>
    </row>
    <row r="50" spans="2:16">
      <c r="B50" s="1298"/>
      <c r="C50" s="1303" t="s">
        <v>1376</v>
      </c>
      <c r="D50" s="1303"/>
      <c r="E50" s="1304"/>
      <c r="F50" s="1304"/>
      <c r="G50" s="1304"/>
      <c r="H50" s="1304"/>
      <c r="I50" s="1304"/>
      <c r="J50" s="1304"/>
      <c r="K50" s="1304"/>
      <c r="L50" s="1304"/>
      <c r="M50" s="1304"/>
      <c r="N50" s="1304"/>
      <c r="O50" s="1304"/>
      <c r="P50" s="1304"/>
    </row>
    <row r="51" spans="2:16">
      <c r="B51" s="1298"/>
      <c r="C51" s="1303" t="s">
        <v>1377</v>
      </c>
      <c r="D51" s="1303"/>
      <c r="E51" s="1304"/>
      <c r="F51" s="1304"/>
      <c r="G51" s="1304"/>
      <c r="H51" s="1304"/>
      <c r="I51" s="1304"/>
      <c r="J51" s="1304"/>
      <c r="K51" s="1304"/>
      <c r="L51" s="1304"/>
      <c r="M51" s="1304"/>
      <c r="N51" s="1304"/>
      <c r="O51" s="1304"/>
      <c r="P51" s="1304"/>
    </row>
    <row r="52" spans="2:16">
      <c r="B52" s="1298"/>
      <c r="C52" s="1303" t="s">
        <v>1378</v>
      </c>
      <c r="D52" s="1303"/>
      <c r="E52" s="1304"/>
      <c r="F52" s="1304"/>
      <c r="G52" s="1304"/>
      <c r="H52" s="1304"/>
      <c r="I52" s="1304"/>
      <c r="J52" s="1304"/>
      <c r="K52" s="1304"/>
      <c r="L52" s="1304"/>
      <c r="M52" s="1304"/>
      <c r="N52" s="1304"/>
      <c r="O52" s="1304"/>
      <c r="P52" s="1304"/>
    </row>
    <row r="53" spans="2:16">
      <c r="B53" s="1298"/>
      <c r="C53" s="1303" t="s">
        <v>1379</v>
      </c>
      <c r="D53" s="1303"/>
      <c r="E53" s="1304"/>
      <c r="F53" s="1304"/>
      <c r="G53" s="1304"/>
      <c r="H53" s="1304"/>
      <c r="I53" s="1304"/>
      <c r="J53" s="1304"/>
      <c r="K53" s="1304"/>
      <c r="L53" s="1304"/>
      <c r="M53" s="1304"/>
      <c r="N53" s="1304"/>
      <c r="O53" s="1304"/>
      <c r="P53" s="1304"/>
    </row>
    <row r="54" spans="2:16">
      <c r="B54" s="1298"/>
      <c r="C54" s="1303" t="s">
        <v>1380</v>
      </c>
      <c r="D54" s="1303"/>
      <c r="E54" s="1304"/>
      <c r="F54" s="1304"/>
      <c r="G54" s="1304"/>
      <c r="H54" s="1304"/>
      <c r="I54" s="1304"/>
      <c r="J54" s="1304"/>
      <c r="K54" s="1304"/>
      <c r="L54" s="1304"/>
      <c r="M54" s="1304"/>
      <c r="N54" s="1304"/>
      <c r="O54" s="1304"/>
      <c r="P54" s="1304"/>
    </row>
    <row r="55" spans="2:16" ht="6" customHeight="1">
      <c r="B55" s="1298"/>
      <c r="C55" s="1303"/>
      <c r="D55" s="1303"/>
      <c r="E55" s="1304"/>
      <c r="F55" s="1304"/>
      <c r="G55" s="1304"/>
      <c r="H55" s="1304"/>
      <c r="I55" s="1304"/>
      <c r="J55" s="1304"/>
      <c r="K55" s="1304"/>
      <c r="L55" s="1304"/>
      <c r="M55" s="1304"/>
      <c r="N55" s="1304"/>
      <c r="O55" s="1304"/>
      <c r="P55" s="1304"/>
    </row>
    <row r="56" spans="2:16">
      <c r="B56" s="1298"/>
      <c r="C56" s="1303" t="s">
        <v>1381</v>
      </c>
      <c r="D56" s="1303"/>
      <c r="E56" s="1304"/>
      <c r="F56" s="1304"/>
      <c r="G56" s="1304"/>
      <c r="H56" s="1304"/>
      <c r="I56" s="1304"/>
      <c r="J56" s="1304"/>
      <c r="K56" s="1304"/>
      <c r="L56" s="1304"/>
      <c r="M56" s="1304"/>
      <c r="N56" s="1304"/>
      <c r="O56" s="1304"/>
      <c r="P56" s="1304"/>
    </row>
    <row r="57" spans="2:16">
      <c r="B57" s="1298"/>
      <c r="C57" s="1303" t="s">
        <v>1382</v>
      </c>
      <c r="D57" s="1303"/>
      <c r="E57" s="1304"/>
      <c r="F57" s="1304"/>
      <c r="G57" s="1304"/>
      <c r="H57" s="1304"/>
      <c r="I57" s="1304"/>
      <c r="J57" s="1304"/>
      <c r="K57" s="1304"/>
      <c r="L57" s="1304"/>
      <c r="M57" s="1304"/>
      <c r="N57" s="1304"/>
      <c r="O57" s="1304"/>
      <c r="P57" s="1304"/>
    </row>
    <row r="58" spans="2:16" ht="13.5" customHeight="1">
      <c r="B58" s="1298"/>
      <c r="C58" s="1303" t="s">
        <v>1383</v>
      </c>
      <c r="D58" s="1303"/>
      <c r="E58" s="1304"/>
      <c r="F58" s="1304"/>
      <c r="G58" s="1304"/>
      <c r="H58" s="1304"/>
      <c r="I58" s="1304"/>
      <c r="J58" s="1304"/>
      <c r="K58" s="1304"/>
      <c r="L58" s="1304"/>
      <c r="M58" s="1304"/>
      <c r="N58" s="1304"/>
      <c r="O58" s="1304"/>
      <c r="P58" s="1304"/>
    </row>
    <row r="59" spans="2:16" ht="13.5" customHeight="1">
      <c r="B59" s="1298"/>
      <c r="C59" s="1303" t="s">
        <v>1384</v>
      </c>
      <c r="D59" s="1303"/>
      <c r="E59" s="1304"/>
      <c r="F59" s="1304"/>
      <c r="G59" s="1304"/>
      <c r="H59" s="1304"/>
      <c r="I59" s="1304"/>
      <c r="J59" s="1304"/>
      <c r="K59" s="1304"/>
      <c r="L59" s="1304"/>
      <c r="M59" s="1304"/>
      <c r="N59" s="1304"/>
      <c r="O59" s="1304"/>
      <c r="P59" s="1304"/>
    </row>
    <row r="60" spans="2:16" ht="6" customHeight="1">
      <c r="B60" s="1298"/>
      <c r="C60" s="1303"/>
      <c r="D60" s="1303"/>
      <c r="E60" s="1304"/>
      <c r="F60" s="1304"/>
      <c r="G60" s="1304"/>
      <c r="H60" s="1304"/>
      <c r="I60" s="1304"/>
      <c r="J60" s="1304"/>
      <c r="K60" s="1304"/>
      <c r="L60" s="1304"/>
      <c r="M60" s="1304"/>
      <c r="N60" s="1304"/>
      <c r="O60" s="1304"/>
      <c r="P60" s="1304"/>
    </row>
    <row r="61" spans="2:16">
      <c r="B61" s="1298"/>
      <c r="C61" s="1303" t="s">
        <v>1385</v>
      </c>
      <c r="D61" s="1303"/>
      <c r="E61" s="1304"/>
      <c r="F61" s="1304"/>
      <c r="G61" s="1304"/>
      <c r="H61" s="1304"/>
      <c r="I61" s="1304"/>
      <c r="J61" s="1304"/>
      <c r="K61" s="1304"/>
      <c r="L61" s="1304"/>
      <c r="M61" s="1304"/>
      <c r="N61" s="1304"/>
      <c r="O61" s="1304"/>
      <c r="P61" s="1304"/>
    </row>
    <row r="62" spans="2:16">
      <c r="B62" s="1298"/>
      <c r="C62" s="1303" t="s">
        <v>1386</v>
      </c>
      <c r="D62" s="1303"/>
      <c r="E62" s="1304"/>
      <c r="F62" s="1304"/>
      <c r="G62" s="1304"/>
      <c r="H62" s="1304"/>
      <c r="I62" s="1304"/>
      <c r="J62" s="1304"/>
      <c r="K62" s="1304"/>
      <c r="L62" s="1304"/>
      <c r="M62" s="1304"/>
      <c r="N62" s="1304"/>
      <c r="O62" s="1304"/>
      <c r="P62" s="1304"/>
    </row>
    <row r="63" spans="2:16" ht="6" customHeight="1">
      <c r="B63" s="1298"/>
      <c r="C63" s="1303"/>
      <c r="D63" s="1303"/>
      <c r="E63" s="1304"/>
      <c r="F63" s="1304"/>
      <c r="G63" s="1304"/>
      <c r="H63" s="1304"/>
      <c r="I63" s="1304"/>
      <c r="J63" s="1304"/>
      <c r="K63" s="1304"/>
      <c r="L63" s="1304"/>
      <c r="M63" s="1304"/>
      <c r="N63" s="1304"/>
      <c r="O63" s="1304"/>
      <c r="P63" s="1304"/>
    </row>
    <row r="64" spans="2:16">
      <c r="B64" s="1298"/>
      <c r="C64" s="1305" t="s">
        <v>1387</v>
      </c>
      <c r="D64" s="1305"/>
      <c r="E64" s="1305"/>
      <c r="F64" s="1305"/>
      <c r="G64" s="1304"/>
      <c r="H64" s="1304"/>
      <c r="I64" s="1304"/>
      <c r="J64" s="1304"/>
      <c r="K64" s="1304"/>
      <c r="L64" s="1304"/>
      <c r="M64" s="1304"/>
      <c r="N64" s="1304"/>
      <c r="O64" s="1304"/>
      <c r="P64" s="1304"/>
    </row>
    <row r="65" spans="2:16" ht="13.5" customHeight="1">
      <c r="B65" s="1298"/>
      <c r="C65" s="1305" t="s">
        <v>1388</v>
      </c>
      <c r="D65" s="1306"/>
      <c r="E65" s="1304"/>
      <c r="F65" s="1304"/>
      <c r="G65" s="1304"/>
      <c r="H65" s="1304"/>
      <c r="I65" s="1304"/>
      <c r="J65" s="1304"/>
      <c r="K65" s="1304"/>
      <c r="L65" s="1304"/>
      <c r="M65" s="1304"/>
      <c r="N65" s="1304"/>
      <c r="O65" s="1304"/>
      <c r="P65" s="1304"/>
    </row>
    <row r="66" spans="2:16" ht="12" customHeight="1">
      <c r="B66" s="1298"/>
    </row>
    <row r="67" spans="2:16">
      <c r="B67" s="1298" t="s">
        <v>1389</v>
      </c>
      <c r="C67" s="1294" t="s">
        <v>1390</v>
      </c>
    </row>
    <row r="68" spans="2:16">
      <c r="B68" s="1298"/>
      <c r="C68" s="1294" t="s">
        <v>1391</v>
      </c>
    </row>
    <row r="69" spans="2:16">
      <c r="B69" s="1298"/>
      <c r="C69" s="1294" t="s">
        <v>1711</v>
      </c>
    </row>
    <row r="70" spans="2:16" ht="12" customHeight="1">
      <c r="B70" s="1298"/>
    </row>
    <row r="71" spans="2:16">
      <c r="B71" s="1298" t="s">
        <v>1349</v>
      </c>
      <c r="C71" s="1294" t="s">
        <v>1392</v>
      </c>
    </row>
    <row r="72" spans="2:16">
      <c r="B72" s="1298"/>
      <c r="C72" s="1294" t="s">
        <v>1393</v>
      </c>
    </row>
    <row r="73" spans="2:16">
      <c r="B73" s="1298"/>
      <c r="C73" s="1294" t="s">
        <v>1394</v>
      </c>
    </row>
    <row r="74" spans="2:16" ht="12" customHeight="1">
      <c r="B74" s="1298"/>
    </row>
    <row r="75" spans="2:16">
      <c r="B75" s="1298" t="s">
        <v>118</v>
      </c>
      <c r="C75" s="1294" t="s">
        <v>1395</v>
      </c>
    </row>
    <row r="76" spans="2:16">
      <c r="B76" s="1298"/>
      <c r="C76" s="1294" t="s">
        <v>1396</v>
      </c>
    </row>
    <row r="77" spans="2:16">
      <c r="B77" s="1298"/>
      <c r="C77" s="1294" t="s">
        <v>1397</v>
      </c>
    </row>
    <row r="78" spans="2:16" ht="12" customHeight="1"/>
    <row r="79" spans="2:16">
      <c r="B79" s="1298" t="s">
        <v>971</v>
      </c>
      <c r="C79" s="1294" t="s">
        <v>1398</v>
      </c>
    </row>
    <row r="80" spans="2:16" ht="13.5" customHeight="1">
      <c r="B80" s="1298"/>
      <c r="C80" s="1294" t="s">
        <v>1712</v>
      </c>
    </row>
    <row r="81" spans="2:16" ht="21" customHeight="1"/>
    <row r="82" spans="2:16" ht="21.75" customHeight="1">
      <c r="B82" s="1297" t="s">
        <v>1399</v>
      </c>
      <c r="F82" s="1307" t="s">
        <v>1400</v>
      </c>
    </row>
    <row r="83" spans="2:16" ht="13.5" customHeight="1">
      <c r="F83" s="1294" t="s">
        <v>1401</v>
      </c>
      <c r="G83" s="1325" t="s">
        <v>1949</v>
      </c>
    </row>
    <row r="84" spans="2:16" ht="20.25" customHeight="1">
      <c r="B84" s="1308" t="s">
        <v>112</v>
      </c>
      <c r="C84" s="1297" t="s">
        <v>1402</v>
      </c>
      <c r="D84" s="1297"/>
    </row>
    <row r="85" spans="2:16">
      <c r="C85" s="1304"/>
      <c r="D85" s="1309"/>
      <c r="E85" s="1304"/>
      <c r="F85" s="1294" t="s">
        <v>1403</v>
      </c>
    </row>
    <row r="86" spans="2:16">
      <c r="C86" s="1304"/>
      <c r="E86" s="1304"/>
      <c r="F86" s="1294" t="s">
        <v>1404</v>
      </c>
    </row>
    <row r="87" spans="2:16">
      <c r="C87" s="1304"/>
      <c r="E87" s="1304"/>
    </row>
    <row r="88" spans="2:16">
      <c r="D88" s="1310"/>
      <c r="F88" s="1294" t="s">
        <v>1405</v>
      </c>
    </row>
    <row r="90" spans="2:16">
      <c r="D90" s="1311"/>
      <c r="F90" s="1294" t="s">
        <v>1406</v>
      </c>
    </row>
    <row r="92" spans="2:16">
      <c r="D92" s="1312"/>
      <c r="F92" s="1294" t="s">
        <v>1713</v>
      </c>
      <c r="O92" s="1313"/>
      <c r="P92" s="1291" t="s">
        <v>1407</v>
      </c>
    </row>
    <row r="93" spans="2:16" ht="21.75" customHeight="1"/>
    <row r="94" spans="2:16" ht="20.25" customHeight="1">
      <c r="B94" s="1308" t="s">
        <v>1389</v>
      </c>
      <c r="C94" s="1297" t="s">
        <v>1408</v>
      </c>
      <c r="D94" s="1297"/>
    </row>
    <row r="95" spans="2:16" ht="19.5" customHeight="1">
      <c r="C95" s="1314" t="s">
        <v>1409</v>
      </c>
    </row>
    <row r="96" spans="2:16" ht="55.5" customHeight="1"/>
    <row r="117" spans="3:19">
      <c r="C117" s="1292" t="s">
        <v>110</v>
      </c>
      <c r="D117" s="1294" t="s">
        <v>1936</v>
      </c>
    </row>
    <row r="118" spans="3:19" ht="8.25" customHeight="1">
      <c r="C118" s="1292"/>
    </row>
    <row r="119" spans="3:19">
      <c r="C119" s="1292" t="s">
        <v>110</v>
      </c>
      <c r="D119" s="1294" t="s">
        <v>1410</v>
      </c>
    </row>
    <row r="120" spans="3:19" ht="8.25" customHeight="1">
      <c r="C120" s="1292"/>
    </row>
    <row r="121" spans="3:19">
      <c r="C121" s="1292" t="s">
        <v>1411</v>
      </c>
      <c r="D121" s="1294" t="s">
        <v>1412</v>
      </c>
      <c r="N121" s="1605" t="s">
        <v>1413</v>
      </c>
      <c r="O121" s="1605"/>
      <c r="P121" s="1605"/>
      <c r="Q121" s="1605"/>
      <c r="R121" s="1605"/>
      <c r="S121" s="1605"/>
    </row>
    <row r="122" spans="3:19">
      <c r="C122" s="1292"/>
      <c r="E122" s="1294" t="s">
        <v>1414</v>
      </c>
    </row>
    <row r="123" spans="3:19">
      <c r="E123" s="1291" t="s">
        <v>1415</v>
      </c>
    </row>
    <row r="124" spans="3:19" ht="8.25" customHeight="1">
      <c r="C124" s="1292"/>
    </row>
    <row r="125" spans="3:19">
      <c r="C125" s="1292" t="s">
        <v>110</v>
      </c>
      <c r="D125" s="1294" t="s">
        <v>1416</v>
      </c>
    </row>
    <row r="126" spans="3:19" ht="8.25" customHeight="1">
      <c r="C126" s="1292"/>
    </row>
    <row r="127" spans="3:19">
      <c r="C127" s="1292" t="s">
        <v>1417</v>
      </c>
      <c r="D127" s="1294" t="s">
        <v>1418</v>
      </c>
    </row>
    <row r="128" spans="3:19" ht="8.25" customHeight="1">
      <c r="C128" s="1292"/>
    </row>
    <row r="129" spans="3:5">
      <c r="C129" s="1292" t="s">
        <v>110</v>
      </c>
      <c r="D129" s="1294" t="s">
        <v>1419</v>
      </c>
    </row>
    <row r="130" spans="3:5" ht="8.25" customHeight="1">
      <c r="C130" s="1292"/>
    </row>
    <row r="131" spans="3:5">
      <c r="C131" s="1292" t="s">
        <v>1411</v>
      </c>
      <c r="D131" s="1294" t="s">
        <v>1420</v>
      </c>
    </row>
    <row r="132" spans="3:5" ht="8.25" customHeight="1">
      <c r="C132" s="1292"/>
    </row>
    <row r="133" spans="3:5">
      <c r="C133" s="1292" t="s">
        <v>110</v>
      </c>
      <c r="D133" s="1294" t="s">
        <v>1421</v>
      </c>
    </row>
    <row r="134" spans="3:5" ht="8.25" customHeight="1">
      <c r="C134" s="1292"/>
    </row>
    <row r="135" spans="3:5">
      <c r="C135" s="1292" t="s">
        <v>110</v>
      </c>
      <c r="D135" s="1294" t="s">
        <v>1422</v>
      </c>
    </row>
    <row r="136" spans="3:5" ht="8.25" customHeight="1">
      <c r="C136" s="1292"/>
    </row>
    <row r="137" spans="3:5">
      <c r="C137" s="1292" t="s">
        <v>1417</v>
      </c>
      <c r="D137" s="1294" t="s">
        <v>1423</v>
      </c>
    </row>
    <row r="138" spans="3:5" s="1489" customFormat="1">
      <c r="C138" s="1477"/>
      <c r="E138" s="1476" t="s">
        <v>1937</v>
      </c>
    </row>
    <row r="139" spans="3:5">
      <c r="E139" s="1291" t="s">
        <v>1424</v>
      </c>
    </row>
    <row r="140" spans="3:5" ht="8.25" customHeight="1">
      <c r="C140" s="1292"/>
    </row>
    <row r="141" spans="3:5">
      <c r="C141" s="1292" t="s">
        <v>1417</v>
      </c>
      <c r="D141" s="1294" t="s">
        <v>1425</v>
      </c>
    </row>
    <row r="142" spans="3:5" ht="8.25" customHeight="1">
      <c r="C142" s="1292"/>
    </row>
    <row r="143" spans="3:5">
      <c r="C143" s="1292" t="s">
        <v>110</v>
      </c>
      <c r="D143" s="1294" t="s">
        <v>1426</v>
      </c>
    </row>
    <row r="144" spans="3:5" ht="8.25" customHeight="1">
      <c r="C144" s="1292"/>
    </row>
    <row r="145" spans="3:5">
      <c r="C145" s="1292" t="s">
        <v>1417</v>
      </c>
      <c r="D145" s="1294" t="s">
        <v>1427</v>
      </c>
    </row>
    <row r="146" spans="3:5">
      <c r="E146" s="1291" t="s">
        <v>1428</v>
      </c>
    </row>
    <row r="147" spans="3:5">
      <c r="E147" s="1291" t="s">
        <v>1429</v>
      </c>
    </row>
    <row r="148" spans="3:5" ht="21.75" customHeight="1"/>
    <row r="149" spans="3:5" ht="19.5" customHeight="1">
      <c r="C149" s="1314" t="s">
        <v>1430</v>
      </c>
    </row>
    <row r="150" spans="3:5">
      <c r="D150" s="1315"/>
    </row>
    <row r="151" spans="3:5" ht="14.25" customHeight="1">
      <c r="D151" s="1315"/>
    </row>
    <row r="152" spans="3:5">
      <c r="D152" s="1315"/>
    </row>
    <row r="153" spans="3:5">
      <c r="D153" s="1315"/>
    </row>
    <row r="154" spans="3:5">
      <c r="D154" s="1315"/>
    </row>
    <row r="155" spans="3:5">
      <c r="D155" s="1315"/>
    </row>
    <row r="156" spans="3:5">
      <c r="D156" s="1315"/>
    </row>
    <row r="157" spans="3:5">
      <c r="D157" s="1315"/>
    </row>
    <row r="158" spans="3:5">
      <c r="D158" s="1315"/>
    </row>
    <row r="159" spans="3:5">
      <c r="D159" s="1315"/>
    </row>
    <row r="160" spans="3:5">
      <c r="D160" s="1315"/>
    </row>
    <row r="161" spans="3:4">
      <c r="D161" s="1315"/>
    </row>
    <row r="162" spans="3:4">
      <c r="D162" s="1315"/>
    </row>
    <row r="163" spans="3:4">
      <c r="D163" s="1315"/>
    </row>
    <row r="164" spans="3:4" ht="44.25" customHeight="1">
      <c r="D164" s="1315"/>
    </row>
    <row r="165" spans="3:4">
      <c r="D165" s="1315"/>
    </row>
    <row r="166" spans="3:4">
      <c r="C166" s="1292"/>
      <c r="D166" s="1316" t="s">
        <v>1431</v>
      </c>
    </row>
    <row r="167" spans="3:4">
      <c r="D167" s="1316" t="s">
        <v>1938</v>
      </c>
    </row>
    <row r="168" spans="3:4">
      <c r="C168" s="1292"/>
      <c r="D168" s="1316" t="s">
        <v>1432</v>
      </c>
    </row>
    <row r="169" spans="3:4">
      <c r="C169" s="1292"/>
      <c r="D169" s="1317" t="s">
        <v>1433</v>
      </c>
    </row>
    <row r="170" spans="3:4" ht="8.25" customHeight="1">
      <c r="C170" s="1292"/>
      <c r="D170" s="1316"/>
    </row>
    <row r="171" spans="3:4">
      <c r="C171" s="1292"/>
      <c r="D171" s="1316" t="s">
        <v>1434</v>
      </c>
    </row>
    <row r="172" spans="3:4">
      <c r="D172" s="1317" t="s">
        <v>1435</v>
      </c>
    </row>
    <row r="173" spans="3:4" ht="8.25" customHeight="1">
      <c r="C173" s="1292"/>
      <c r="D173" s="1316"/>
    </row>
    <row r="174" spans="3:4">
      <c r="C174" s="1292"/>
      <c r="D174" s="1316" t="s">
        <v>1436</v>
      </c>
    </row>
    <row r="175" spans="3:4">
      <c r="D175" s="1316" t="s">
        <v>1437</v>
      </c>
    </row>
    <row r="176" spans="3:4">
      <c r="D176" s="1316" t="s">
        <v>1939</v>
      </c>
    </row>
    <row r="177" spans="3:5">
      <c r="D177" s="1316" t="s">
        <v>1438</v>
      </c>
    </row>
    <row r="178" spans="3:5" ht="8.25" customHeight="1">
      <c r="D178" s="1316"/>
    </row>
    <row r="179" spans="3:5">
      <c r="D179" s="1317" t="s">
        <v>1439</v>
      </c>
    </row>
    <row r="180" spans="3:5">
      <c r="D180" s="1317" t="s">
        <v>1440</v>
      </c>
    </row>
    <row r="181" spans="3:5">
      <c r="D181" s="1317" t="s">
        <v>1441</v>
      </c>
      <c r="E181" s="1291"/>
    </row>
    <row r="182" spans="3:5">
      <c r="D182" s="1317" t="s">
        <v>1442</v>
      </c>
      <c r="E182" s="1291"/>
    </row>
    <row r="183" spans="3:5">
      <c r="D183" s="1318" t="s">
        <v>1443</v>
      </c>
      <c r="E183" s="1291"/>
    </row>
    <row r="184" spans="3:5" ht="21.75" customHeight="1">
      <c r="D184" s="1316"/>
    </row>
    <row r="185" spans="3:5">
      <c r="D185" s="1319" t="s">
        <v>1444</v>
      </c>
    </row>
    <row r="186" spans="3:5">
      <c r="D186" s="1319" t="s">
        <v>1445</v>
      </c>
    </row>
    <row r="187" spans="3:5" ht="20.25" customHeight="1">
      <c r="C187" s="1292"/>
    </row>
    <row r="188" spans="3:5" ht="21.75" customHeight="1">
      <c r="D188" s="1320" t="s">
        <v>1446</v>
      </c>
    </row>
    <row r="189" spans="3:5">
      <c r="C189" s="1292"/>
      <c r="D189" s="1316" t="s">
        <v>1447</v>
      </c>
    </row>
    <row r="190" spans="3:5" ht="8.25" customHeight="1">
      <c r="C190" s="1292"/>
    </row>
    <row r="191" spans="3:5">
      <c r="C191" s="1292"/>
      <c r="D191" s="1316" t="s">
        <v>1448</v>
      </c>
    </row>
    <row r="192" spans="3:5">
      <c r="D192" s="1294" t="s">
        <v>1714</v>
      </c>
    </row>
    <row r="193" spans="3:5" ht="8.25" customHeight="1"/>
    <row r="194" spans="3:5">
      <c r="C194" s="1292"/>
      <c r="D194" s="1316" t="s">
        <v>1449</v>
      </c>
    </row>
    <row r="195" spans="3:5">
      <c r="D195" s="1294" t="s">
        <v>1715</v>
      </c>
    </row>
    <row r="196" spans="3:5" ht="8.25" customHeight="1">
      <c r="C196" s="1292"/>
    </row>
    <row r="197" spans="3:5">
      <c r="C197" s="1292"/>
      <c r="D197" s="1316" t="s">
        <v>1450</v>
      </c>
    </row>
    <row r="198" spans="3:5">
      <c r="D198" s="1316" t="s">
        <v>1451</v>
      </c>
    </row>
    <row r="199" spans="3:5" s="1547" customFormat="1">
      <c r="D199" s="1547" t="s">
        <v>1940</v>
      </c>
    </row>
    <row r="200" spans="3:5" s="1547" customFormat="1">
      <c r="E200" s="1547" t="s">
        <v>1941</v>
      </c>
    </row>
    <row r="201" spans="3:5" s="1547" customFormat="1">
      <c r="E201" s="1547" t="s">
        <v>1942</v>
      </c>
    </row>
    <row r="202" spans="3:5" ht="8.25" customHeight="1">
      <c r="C202" s="1292"/>
    </row>
    <row r="203" spans="3:5">
      <c r="C203" s="1292"/>
      <c r="D203" s="1316" t="s">
        <v>1452</v>
      </c>
    </row>
    <row r="204" spans="3:5">
      <c r="D204" s="1316" t="s">
        <v>1948</v>
      </c>
    </row>
    <row r="205" spans="3:5" ht="21.75" customHeight="1">
      <c r="D205" s="1316"/>
    </row>
    <row r="206" spans="3:5" ht="19.5" customHeight="1">
      <c r="C206" s="1314" t="s">
        <v>1453</v>
      </c>
      <c r="D206" s="1316"/>
    </row>
    <row r="207" spans="3:5" ht="8.25" customHeight="1">
      <c r="D207" s="1316"/>
    </row>
    <row r="208" spans="3:5">
      <c r="D208" s="1316" t="s">
        <v>1454</v>
      </c>
    </row>
    <row r="209" spans="3:5">
      <c r="D209" s="1316" t="s">
        <v>1455</v>
      </c>
    </row>
    <row r="210" spans="3:5">
      <c r="D210" s="1316" t="s">
        <v>1509</v>
      </c>
    </row>
    <row r="211" spans="3:5">
      <c r="D211" s="1316" t="s">
        <v>1456</v>
      </c>
    </row>
    <row r="212" spans="3:5">
      <c r="D212" s="1316" t="s">
        <v>1457</v>
      </c>
    </row>
    <row r="213" spans="3:5">
      <c r="D213" s="1318" t="s">
        <v>1458</v>
      </c>
    </row>
    <row r="214" spans="3:5" ht="8.25" customHeight="1">
      <c r="D214" s="1316"/>
    </row>
    <row r="215" spans="3:5">
      <c r="D215" s="1294" t="s">
        <v>1459</v>
      </c>
    </row>
    <row r="216" spans="3:5">
      <c r="D216" s="1316" t="s">
        <v>1460</v>
      </c>
    </row>
    <row r="217" spans="3:5">
      <c r="D217" s="1316"/>
      <c r="E217" s="1325" t="s">
        <v>1943</v>
      </c>
    </row>
    <row r="218" spans="3:5" ht="21" customHeight="1">
      <c r="D218" s="1316"/>
    </row>
    <row r="219" spans="3:5" ht="19.5" customHeight="1">
      <c r="C219" s="1314" t="s">
        <v>1461</v>
      </c>
      <c r="D219" s="1316"/>
    </row>
    <row r="220" spans="3:5" ht="8.25" customHeight="1">
      <c r="D220" s="1316"/>
    </row>
    <row r="221" spans="3:5">
      <c r="D221" s="1316" t="s">
        <v>1462</v>
      </c>
    </row>
    <row r="222" spans="3:5">
      <c r="D222" s="1316" t="s">
        <v>1463</v>
      </c>
    </row>
    <row r="223" spans="3:5">
      <c r="D223" s="1316" t="s">
        <v>1464</v>
      </c>
    </row>
    <row r="224" spans="3:5" ht="8.25" customHeight="1">
      <c r="D224" s="1316"/>
    </row>
    <row r="225" spans="3:18">
      <c r="D225" s="1316" t="s">
        <v>1465</v>
      </c>
    </row>
    <row r="226" spans="3:18">
      <c r="D226" s="1316" t="s">
        <v>1466</v>
      </c>
    </row>
    <row r="227" spans="3:18">
      <c r="D227" s="1316" t="s">
        <v>1467</v>
      </c>
    </row>
    <row r="228" spans="3:18" ht="8.25" customHeight="1">
      <c r="D228" s="1316"/>
    </row>
    <row r="229" spans="3:18">
      <c r="D229" s="1294" t="s">
        <v>1468</v>
      </c>
    </row>
    <row r="230" spans="3:18">
      <c r="D230" s="1316" t="s">
        <v>1469</v>
      </c>
    </row>
    <row r="231" spans="3:18" ht="8.25" customHeight="1">
      <c r="D231" s="1292"/>
    </row>
    <row r="232" spans="3:18">
      <c r="D232" s="1294" t="s">
        <v>1470</v>
      </c>
    </row>
    <row r="233" spans="3:18">
      <c r="C233" s="1315"/>
      <c r="D233" s="1294" t="s">
        <v>1471</v>
      </c>
    </row>
    <row r="234" spans="3:18">
      <c r="C234" s="1315"/>
      <c r="D234" s="1294" t="s">
        <v>1472</v>
      </c>
    </row>
    <row r="235" spans="3:18" ht="8.25" customHeight="1">
      <c r="D235" s="1292"/>
    </row>
    <row r="236" spans="3:18">
      <c r="C236" s="1315"/>
      <c r="D236" s="1294" t="s">
        <v>1473</v>
      </c>
    </row>
    <row r="237" spans="3:18">
      <c r="C237" s="1315"/>
      <c r="D237" s="1294" t="s">
        <v>1474</v>
      </c>
    </row>
    <row r="238" spans="3:18" ht="9" customHeight="1">
      <c r="C238" s="1315"/>
    </row>
    <row r="239" spans="3:18">
      <c r="C239" s="1315"/>
      <c r="D239" s="1321" t="s">
        <v>1475</v>
      </c>
      <c r="K239" s="1336" t="s">
        <v>1510</v>
      </c>
      <c r="L239" s="1304"/>
      <c r="M239" s="1304"/>
      <c r="P239" s="1606" t="s">
        <v>1716</v>
      </c>
      <c r="Q239" s="1607"/>
      <c r="R239" s="1607"/>
    </row>
    <row r="240" spans="3:18" ht="8.25" customHeight="1">
      <c r="C240" s="1315"/>
    </row>
    <row r="241" spans="2:14">
      <c r="C241" s="1315"/>
      <c r="D241" s="1294" t="s">
        <v>1476</v>
      </c>
    </row>
    <row r="242" spans="2:14" ht="17.25" customHeight="1">
      <c r="C242" s="1315"/>
      <c r="N242" s="1322"/>
    </row>
    <row r="243" spans="2:14" ht="14.25" customHeight="1">
      <c r="C243" s="1316"/>
    </row>
    <row r="244" spans="2:14" ht="18" customHeight="1">
      <c r="B244" s="1294" t="s">
        <v>1477</v>
      </c>
    </row>
    <row r="246" spans="2:14">
      <c r="C246" s="1293" t="s">
        <v>1478</v>
      </c>
      <c r="H246" s="1294" t="s">
        <v>1479</v>
      </c>
    </row>
    <row r="247" spans="2:14">
      <c r="C247" s="1294" t="s">
        <v>1480</v>
      </c>
    </row>
    <row r="248" spans="2:14">
      <c r="C248" s="1294" t="s">
        <v>1481</v>
      </c>
    </row>
    <row r="249" spans="2:14" s="1447" customFormat="1">
      <c r="C249" s="1447" t="s">
        <v>1717</v>
      </c>
    </row>
    <row r="250" spans="2:14">
      <c r="C250" s="1294" t="s">
        <v>1482</v>
      </c>
    </row>
    <row r="251" spans="2:14">
      <c r="C251" s="1294" t="s">
        <v>1483</v>
      </c>
    </row>
    <row r="252" spans="2:14">
      <c r="C252" s="1294" t="s">
        <v>1484</v>
      </c>
    </row>
    <row r="253" spans="2:14">
      <c r="C253" s="1294" t="s">
        <v>1485</v>
      </c>
    </row>
    <row r="254" spans="2:14">
      <c r="C254" s="1294" t="s">
        <v>1486</v>
      </c>
    </row>
    <row r="255" spans="2:14">
      <c r="C255" s="1294" t="s">
        <v>1487</v>
      </c>
    </row>
    <row r="256" spans="2:14">
      <c r="C256" s="1294" t="s">
        <v>1488</v>
      </c>
    </row>
    <row r="257" spans="2:8">
      <c r="C257" s="1294" t="s">
        <v>1489</v>
      </c>
    </row>
    <row r="258" spans="2:8">
      <c r="C258" s="1294" t="s">
        <v>1490</v>
      </c>
      <c r="G258" s="1294" t="s">
        <v>1491</v>
      </c>
    </row>
    <row r="259" spans="2:8">
      <c r="C259" s="1294" t="s">
        <v>1492</v>
      </c>
      <c r="G259" s="1294" t="s">
        <v>1493</v>
      </c>
    </row>
    <row r="260" spans="2:8">
      <c r="C260" s="1294" t="s">
        <v>1719</v>
      </c>
      <c r="G260" s="1294" t="s">
        <v>1494</v>
      </c>
    </row>
    <row r="261" spans="2:8" s="1489" customFormat="1">
      <c r="C261" s="1489" t="s">
        <v>1780</v>
      </c>
      <c r="H261" s="1489" t="s">
        <v>1494</v>
      </c>
    </row>
    <row r="262" spans="2:8" s="1447" customFormat="1">
      <c r="C262" s="1447" t="s">
        <v>1720</v>
      </c>
      <c r="G262" s="1447" t="s">
        <v>1650</v>
      </c>
    </row>
    <row r="263" spans="2:8">
      <c r="C263" s="1294" t="s">
        <v>1495</v>
      </c>
      <c r="G263" s="1294" t="s">
        <v>1496</v>
      </c>
    </row>
    <row r="264" spans="2:8" s="1447" customFormat="1">
      <c r="C264" s="1447" t="s">
        <v>1718</v>
      </c>
      <c r="G264" s="1447" t="s">
        <v>1721</v>
      </c>
    </row>
    <row r="265" spans="2:8">
      <c r="C265" s="1294" t="s">
        <v>1497</v>
      </c>
    </row>
    <row r="266" spans="2:8">
      <c r="C266" s="1294" t="s">
        <v>1779</v>
      </c>
    </row>
    <row r="267" spans="2:8">
      <c r="C267" s="1294" t="s">
        <v>1498</v>
      </c>
      <c r="H267" s="1294" t="s">
        <v>1499</v>
      </c>
    </row>
    <row r="268" spans="2:8" ht="6" customHeight="1"/>
    <row r="269" spans="2:8">
      <c r="D269" s="1299" t="s">
        <v>1511</v>
      </c>
    </row>
    <row r="270" spans="2:8" ht="29.25" customHeight="1"/>
    <row r="271" spans="2:8" ht="18" customHeight="1">
      <c r="B271" s="1294" t="s">
        <v>1500</v>
      </c>
    </row>
    <row r="272" spans="2:8">
      <c r="D272" s="1294" t="s">
        <v>1501</v>
      </c>
    </row>
    <row r="273" spans="3:4">
      <c r="C273" s="1315" t="s">
        <v>110</v>
      </c>
      <c r="D273" s="1294" t="s">
        <v>1502</v>
      </c>
    </row>
    <row r="274" spans="3:4">
      <c r="D274" s="1294" t="s">
        <v>1503</v>
      </c>
    </row>
    <row r="294" spans="3:3">
      <c r="C294" s="1291" t="s">
        <v>1504</v>
      </c>
    </row>
  </sheetData>
  <sheetProtection algorithmName="SHA-512" hashValue="W972Ft7XwCuTu5ZP+EqsrCg3l0Tg22aa+cGnVrV85OhTBl5FdbDY4SskcNN4HeNfmnpor9YZGB19sSaLeoFSuA==" saltValue="ty+oKPC/P0JoimaZXV++1g==" spinCount="100000" sheet="1" objects="1" scenarios="1"/>
  <mergeCells count="5">
    <mergeCell ref="B1:L1"/>
    <mergeCell ref="N121:S121"/>
    <mergeCell ref="P239:R239"/>
    <mergeCell ref="L16:P16"/>
    <mergeCell ref="L17:P17"/>
  </mergeCells>
  <phoneticPr fontId="2"/>
  <hyperlinks>
    <hyperlink ref="G83" r:id="rId1"/>
    <hyperlink ref="E217" r:id="rId2"/>
    <hyperlink ref="K239" r:id="rId3"/>
  </hyperlinks>
  <pageMargins left="0.51" right="0.2" top="0.54" bottom="0.4" header="0.3" footer="0.3"/>
  <pageSetup paperSize="9" scale="81" fitToHeight="0" orientation="landscape" r:id="rId4"/>
  <rowBreaks count="3" manualBreakCount="3">
    <brk id="130" min="1" max="21" man="1"/>
    <brk id="177" min="1" max="21" man="1"/>
    <brk id="228" min="1" max="21" man="1"/>
  </rowBreaks>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B1:AN67"/>
  <sheetViews>
    <sheetView showGridLines="0" showRowColHeaders="0" zoomScale="130" zoomScaleNormal="130" zoomScaleSheetLayoutView="100" workbookViewId="0">
      <selection activeCell="G28" sqref="G28:J29"/>
    </sheetView>
  </sheetViews>
  <sheetFormatPr defaultColWidth="13" defaultRowHeight="13.5"/>
  <cols>
    <col min="1" max="1" width="1.25" style="172" customWidth="1"/>
    <col min="2" max="2" width="0.875" style="172" customWidth="1"/>
    <col min="3" max="3" width="1.875" style="172" customWidth="1"/>
    <col min="4" max="4" width="2.375" style="172" customWidth="1"/>
    <col min="5" max="5" width="8" style="172" customWidth="1"/>
    <col min="6" max="6" width="2.25" style="172" customWidth="1"/>
    <col min="7" max="7" width="2.625" style="172" customWidth="1"/>
    <col min="8" max="8" width="5.125" style="172" customWidth="1"/>
    <col min="9" max="9" width="2.375" style="172" customWidth="1"/>
    <col min="10" max="10" width="2" style="172" customWidth="1"/>
    <col min="11" max="11" width="2.625" style="172" customWidth="1"/>
    <col min="12" max="12" width="5.125" style="172" customWidth="1"/>
    <col min="13" max="13" width="2.375" style="172" customWidth="1"/>
    <col min="14" max="14" width="2" style="172" customWidth="1"/>
    <col min="15" max="15" width="2.625" style="172" customWidth="1"/>
    <col min="16" max="16" width="5.125" style="172" customWidth="1"/>
    <col min="17" max="17" width="2.375" style="172" customWidth="1"/>
    <col min="18" max="18" width="2" style="172" customWidth="1"/>
    <col min="19" max="19" width="2.625" style="172" customWidth="1"/>
    <col min="20" max="20" width="5.125" style="172" customWidth="1"/>
    <col min="21" max="21" width="2.375" style="172" customWidth="1"/>
    <col min="22" max="22" width="2" style="172" customWidth="1"/>
    <col min="23" max="23" width="2.625" style="172" customWidth="1"/>
    <col min="24" max="24" width="7.25" style="172" customWidth="1"/>
    <col min="25" max="25" width="2.25" style="172" customWidth="1"/>
    <col min="26" max="26" width="3" style="172" customWidth="1"/>
    <col min="27" max="27" width="0.75" style="172" customWidth="1"/>
    <col min="28" max="29" width="7" style="172" customWidth="1"/>
    <col min="30" max="30" width="1.25" style="172" customWidth="1"/>
    <col min="31" max="31" width="6.875" style="172" customWidth="1"/>
    <col min="32" max="32" width="3.875" style="172" customWidth="1"/>
    <col min="33" max="33" width="8.25" style="172" bestFit="1" customWidth="1"/>
    <col min="34" max="34" width="8.125" style="172" customWidth="1"/>
    <col min="35" max="35" width="8" style="172" customWidth="1"/>
    <col min="36" max="36" width="2.875" style="172" customWidth="1"/>
    <col min="37" max="40" width="8.5" style="172" customWidth="1"/>
    <col min="41" max="16384" width="13" style="172"/>
  </cols>
  <sheetData>
    <row r="1" spans="2:40" ht="4.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AE1" s="171"/>
    </row>
    <row r="2" spans="2:40" ht="3.75" customHeight="1">
      <c r="B2" s="170"/>
      <c r="C2" s="2926" t="s">
        <v>314</v>
      </c>
      <c r="D2" s="2926"/>
      <c r="E2" s="2926"/>
      <c r="F2" s="2926"/>
      <c r="G2" s="2926"/>
      <c r="H2" s="2926"/>
      <c r="I2" s="2926"/>
      <c r="J2" s="2926"/>
      <c r="K2" s="175"/>
      <c r="L2" s="175"/>
      <c r="M2" s="175"/>
      <c r="N2" s="175"/>
      <c r="O2" s="175"/>
      <c r="P2" s="175"/>
      <c r="Q2" s="175"/>
      <c r="R2" s="175"/>
      <c r="S2" s="175"/>
      <c r="T2" s="175"/>
      <c r="U2" s="175"/>
      <c r="V2" s="175"/>
      <c r="W2"/>
      <c r="X2"/>
      <c r="Y2" s="170"/>
      <c r="Z2" s="2931" t="s">
        <v>341</v>
      </c>
      <c r="AA2" s="1240"/>
      <c r="AB2" s="1240"/>
      <c r="AC2" s="1240"/>
      <c r="AD2" s="1240"/>
      <c r="AE2" s="171"/>
    </row>
    <row r="3" spans="2:40" ht="11.25" customHeight="1">
      <c r="B3" s="170"/>
      <c r="C3" s="2926"/>
      <c r="D3" s="2926"/>
      <c r="E3" s="2926"/>
      <c r="F3" s="2926"/>
      <c r="G3" s="2926"/>
      <c r="H3" s="2926"/>
      <c r="I3" s="2926"/>
      <c r="J3" s="2926"/>
      <c r="K3" s="2926" t="s">
        <v>344</v>
      </c>
      <c r="L3" s="2926"/>
      <c r="M3" s="2926"/>
      <c r="N3" s="2926"/>
      <c r="O3" s="31"/>
      <c r="P3" s="175"/>
      <c r="Q3" s="175"/>
      <c r="R3" s="175"/>
      <c r="S3" s="175"/>
      <c r="T3" s="175"/>
      <c r="U3" s="175"/>
      <c r="V3" s="175"/>
      <c r="W3"/>
      <c r="X3"/>
      <c r="Y3" s="170"/>
      <c r="Z3" s="2931"/>
      <c r="AA3" s="1240"/>
      <c r="AB3" s="2842" t="str">
        <f>IF(相続年月日&gt;DATE(2022,3,31),"相続開始年月日が令和４年４月１日以降の場合は、この表(シート)ではなく『６表（４年４月以降用）』を使用してください。","相続開始年月日が令和４年３月31日以前ですので、この表（６表）を使用してください。")</f>
        <v>相続開始年月日が令和４年３月31日以前ですので、この表（６表）を使用してください。</v>
      </c>
      <c r="AC3" s="2843"/>
      <c r="AD3" s="2843"/>
      <c r="AE3" s="2843"/>
      <c r="AF3" s="2843"/>
      <c r="AG3" s="2844"/>
    </row>
    <row r="4" spans="2:40" ht="15" customHeight="1">
      <c r="B4" s="170"/>
      <c r="C4" s="2926" t="s">
        <v>315</v>
      </c>
      <c r="D4" s="2926"/>
      <c r="E4" s="2926"/>
      <c r="F4" s="2926"/>
      <c r="G4" s="2926"/>
      <c r="H4" s="2926"/>
      <c r="I4" s="2926"/>
      <c r="J4" s="2926"/>
      <c r="K4" s="2926"/>
      <c r="L4" s="2926"/>
      <c r="M4" s="2926"/>
      <c r="N4" s="2926"/>
      <c r="O4" s="31"/>
      <c r="P4" s="175"/>
      <c r="Q4" s="2864" t="s">
        <v>358</v>
      </c>
      <c r="R4" s="2864"/>
      <c r="S4" s="2864"/>
      <c r="T4" s="2864"/>
      <c r="U4" s="2865">
        <f>氏名０</f>
        <v>0</v>
      </c>
      <c r="V4" s="2865"/>
      <c r="W4" s="2865"/>
      <c r="X4" s="2865"/>
      <c r="Y4" s="2865"/>
      <c r="Z4" s="2931"/>
      <c r="AA4" s="1240"/>
      <c r="AB4" s="2845"/>
      <c r="AC4" s="2846"/>
      <c r="AD4" s="2846"/>
      <c r="AE4" s="2846"/>
      <c r="AF4" s="2846"/>
      <c r="AG4" s="2847"/>
    </row>
    <row r="5" spans="2:40" ht="4.5" customHeight="1">
      <c r="B5" s="170"/>
      <c r="C5"/>
      <c r="D5"/>
      <c r="E5"/>
      <c r="F5"/>
      <c r="G5"/>
      <c r="H5" s="175"/>
      <c r="I5" s="175"/>
      <c r="J5"/>
      <c r="K5" s="175"/>
      <c r="L5" s="175"/>
      <c r="M5" s="175"/>
      <c r="N5" s="175"/>
      <c r="O5" s="175"/>
      <c r="P5" s="175"/>
      <c r="Q5" s="2864"/>
      <c r="R5" s="2864"/>
      <c r="S5" s="2864"/>
      <c r="T5" s="2864"/>
      <c r="U5" s="2865"/>
      <c r="V5" s="2865"/>
      <c r="W5" s="2865"/>
      <c r="X5" s="2865"/>
      <c r="Y5" s="2865"/>
      <c r="Z5" s="2931"/>
      <c r="AA5" s="1240"/>
      <c r="AB5" s="2848"/>
      <c r="AC5" s="2849"/>
      <c r="AD5" s="2849"/>
      <c r="AE5" s="2849"/>
      <c r="AF5" s="2849"/>
      <c r="AG5" s="2850"/>
    </row>
    <row r="6" spans="2:40" ht="3" customHeight="1">
      <c r="B6"/>
      <c r="C6"/>
      <c r="D6"/>
      <c r="E6"/>
      <c r="F6"/>
      <c r="G6"/>
      <c r="H6" s="175"/>
      <c r="I6" s="175"/>
      <c r="J6"/>
      <c r="K6" s="175"/>
      <c r="L6" s="175"/>
      <c r="M6" s="175"/>
      <c r="N6" s="175"/>
      <c r="O6" s="175"/>
      <c r="P6" s="175"/>
      <c r="Q6" s="175"/>
      <c r="R6" s="175"/>
      <c r="S6" s="175"/>
      <c r="T6" s="175"/>
      <c r="U6" s="175"/>
      <c r="V6" s="175"/>
      <c r="W6" s="170"/>
      <c r="X6" s="170"/>
      <c r="Y6"/>
      <c r="Z6" s="2931"/>
      <c r="AA6" s="1240"/>
      <c r="AB6" s="1240"/>
      <c r="AC6" s="1240"/>
      <c r="AD6" s="1240"/>
      <c r="AE6" s="171"/>
    </row>
    <row r="7" spans="2:40" ht="11.25" customHeight="1">
      <c r="B7" s="1609">
        <v>1</v>
      </c>
      <c r="C7" s="1609"/>
      <c r="D7" s="2925" t="s">
        <v>316</v>
      </c>
      <c r="E7" s="2925"/>
      <c r="F7" s="2925"/>
      <c r="G7" s="2924" t="s">
        <v>337</v>
      </c>
      <c r="H7" s="2495" t="s">
        <v>346</v>
      </c>
      <c r="I7" s="2495"/>
      <c r="J7" s="2495"/>
      <c r="K7" s="2495"/>
      <c r="L7" s="2495"/>
      <c r="M7" s="2495"/>
      <c r="N7" s="2495"/>
      <c r="O7" s="2495"/>
      <c r="P7" s="2495"/>
      <c r="Q7" s="2495"/>
      <c r="R7" s="2495"/>
      <c r="S7" s="2495"/>
      <c r="T7" s="2495"/>
      <c r="U7" s="2495"/>
      <c r="V7" s="2495"/>
      <c r="W7" s="2495"/>
      <c r="X7" s="2495"/>
      <c r="Y7" s="2891" t="s">
        <v>338</v>
      </c>
      <c r="Z7" s="2931"/>
      <c r="AA7" s="1240"/>
      <c r="AB7" s="1240"/>
      <c r="AC7" s="1240"/>
      <c r="AD7" s="1240"/>
      <c r="AE7" s="171"/>
    </row>
    <row r="8" spans="2:40" ht="9" customHeight="1">
      <c r="B8" s="1609"/>
      <c r="C8" s="1609"/>
      <c r="D8" s="2925"/>
      <c r="E8" s="2925"/>
      <c r="F8" s="2925"/>
      <c r="G8" s="2924"/>
      <c r="H8" s="2495" t="s">
        <v>1924</v>
      </c>
      <c r="I8" s="2495"/>
      <c r="J8" s="2495"/>
      <c r="K8" s="2495"/>
      <c r="L8" s="2495"/>
      <c r="M8" s="2495"/>
      <c r="N8" s="2495"/>
      <c r="O8" s="2495"/>
      <c r="P8" s="2495"/>
      <c r="Q8" s="2495"/>
      <c r="R8" s="2495"/>
      <c r="S8" s="2495"/>
      <c r="T8" s="212"/>
      <c r="U8" s="212"/>
      <c r="V8" s="212"/>
      <c r="W8" s="212"/>
      <c r="X8" s="213"/>
      <c r="Y8" s="2891"/>
      <c r="Z8" s="2932" t="s">
        <v>345</v>
      </c>
      <c r="AA8" s="1241"/>
      <c r="AB8" s="1241"/>
      <c r="AC8" s="1241"/>
      <c r="AD8" s="1241"/>
      <c r="AE8" s="1279" t="s">
        <v>1318</v>
      </c>
      <c r="AF8"/>
      <c r="AG8"/>
      <c r="AH8"/>
      <c r="AK8" s="2045" t="s">
        <v>1239</v>
      </c>
      <c r="AL8" s="1598"/>
      <c r="AM8" s="1598"/>
    </row>
    <row r="9" spans="2:40" ht="3.75" customHeight="1">
      <c r="B9"/>
      <c r="C9" s="194"/>
      <c r="D9"/>
      <c r="E9"/>
      <c r="F9"/>
      <c r="G9"/>
      <c r="H9" s="175"/>
      <c r="I9" s="175"/>
      <c r="J9"/>
      <c r="K9" s="175"/>
      <c r="L9" s="175"/>
      <c r="M9" s="175"/>
      <c r="N9" s="175"/>
      <c r="O9" s="175"/>
      <c r="P9" s="175"/>
      <c r="Q9" s="175"/>
      <c r="R9" s="175"/>
      <c r="S9" s="175"/>
      <c r="T9" s="175"/>
      <c r="U9" s="175"/>
      <c r="V9" s="175"/>
      <c r="W9"/>
      <c r="X9"/>
      <c r="Y9"/>
      <c r="Z9" s="2932"/>
      <c r="AA9" s="1241"/>
      <c r="AB9" s="1241"/>
      <c r="AC9" s="1241"/>
      <c r="AD9" s="1241"/>
      <c r="AE9" s="1280" t="s">
        <v>1319</v>
      </c>
      <c r="AF9"/>
      <c r="AG9"/>
      <c r="AH9"/>
      <c r="AK9" s="2841"/>
      <c r="AL9" s="1599"/>
      <c r="AM9" s="1599"/>
    </row>
    <row r="10" spans="2:40" ht="21.75" customHeight="1">
      <c r="B10" s="2822" t="s">
        <v>317</v>
      </c>
      <c r="C10" s="2822"/>
      <c r="D10" s="2822"/>
      <c r="E10" s="2822"/>
      <c r="F10" s="2823"/>
      <c r="G10" s="2820" t="str">
        <f>IF(AE11="","",AE11)</f>
        <v/>
      </c>
      <c r="H10" s="2820"/>
      <c r="I10" s="2820"/>
      <c r="J10" s="2820"/>
      <c r="K10" s="2820" t="str">
        <f>IF(AE12="","",AE12)</f>
        <v/>
      </c>
      <c r="L10" s="2820"/>
      <c r="M10" s="2820"/>
      <c r="N10" s="2820"/>
      <c r="O10" s="2820" t="str">
        <f>IF(AE13="","",AE13)</f>
        <v/>
      </c>
      <c r="P10" s="2820"/>
      <c r="Q10" s="2820"/>
      <c r="R10" s="2820"/>
      <c r="S10" s="2820" t="str">
        <f>IF(AE14="","",AE14)</f>
        <v/>
      </c>
      <c r="T10" s="2820"/>
      <c r="U10" s="2820"/>
      <c r="V10" s="2820"/>
      <c r="W10" s="2858" t="s">
        <v>40</v>
      </c>
      <c r="X10" s="2858"/>
      <c r="Y10" s="2859"/>
      <c r="Z10" s="2932"/>
      <c r="AA10" s="1241"/>
      <c r="AB10" s="1241"/>
      <c r="AC10" s="1271" t="s">
        <v>1315</v>
      </c>
      <c r="AD10" s="1241"/>
      <c r="AE10" s="1270" t="s">
        <v>1316</v>
      </c>
      <c r="AF10" s="394" t="s">
        <v>207</v>
      </c>
      <c r="AG10" s="394" t="s">
        <v>542</v>
      </c>
      <c r="AH10" s="395" t="s">
        <v>543</v>
      </c>
      <c r="AI10" s="396" t="s">
        <v>544</v>
      </c>
      <c r="AK10" s="2832" t="s">
        <v>1271</v>
      </c>
      <c r="AL10" s="2833"/>
      <c r="AM10" s="2833"/>
      <c r="AN10" s="2834"/>
    </row>
    <row r="11" spans="2:40" ht="11.25" customHeight="1">
      <c r="C11" s="2816" t="s">
        <v>207</v>
      </c>
      <c r="D11" s="2816"/>
      <c r="E11" s="2817"/>
      <c r="F11" s="2858" t="s">
        <v>318</v>
      </c>
      <c r="G11" s="2811" t="str">
        <f>IF(G10="","",VLOOKUP(G10,$AE$11:$AF$18,2,FALSE))</f>
        <v/>
      </c>
      <c r="H11" s="2812"/>
      <c r="I11" s="2812"/>
      <c r="J11" s="2809" t="s">
        <v>319</v>
      </c>
      <c r="K11" s="2811" t="str">
        <f>IF(K10="","",VLOOKUP(K10,$AE$11:$AF$18,2,FALSE))</f>
        <v/>
      </c>
      <c r="L11" s="2812"/>
      <c r="M11" s="2812"/>
      <c r="N11" s="2809" t="s">
        <v>319</v>
      </c>
      <c r="O11" s="2811" t="str">
        <f>IF(O10="","",VLOOKUP(O10,$AE$11:$AF$18,2,FALSE))</f>
        <v/>
      </c>
      <c r="P11" s="2812"/>
      <c r="Q11" s="2812"/>
      <c r="R11" s="2809" t="s">
        <v>319</v>
      </c>
      <c r="S11" s="2811" t="str">
        <f>IF(S10="","",VLOOKUP(S10,$AE$11:$AF$18,2,FALSE))</f>
        <v/>
      </c>
      <c r="T11" s="2812"/>
      <c r="U11" s="2812"/>
      <c r="V11" s="2809" t="s">
        <v>319</v>
      </c>
      <c r="W11" s="2860"/>
      <c r="X11" s="2861"/>
      <c r="Y11" s="2861"/>
      <c r="Z11" s="211">
        <v>27</v>
      </c>
      <c r="AA11" s="1237"/>
      <c r="AB11" s="1237"/>
      <c r="AC11" s="1272" t="str">
        <f>IF(AND(入力シート!U6=TRUE,相続年月日&lt;DATE(2022,4,1)),氏名１,"")</f>
        <v/>
      </c>
      <c r="AD11" s="1237"/>
      <c r="AE11" s="1275" t="str">
        <f t="array" ref="AE11">IFERROR(INDEX(AC:AC,SMALL(IF($AC$11:$AC$17&lt;&gt;"",ROW($AC$11:$AC$17),""),ROW(AE11)-ROW(AE$11)+1)),"")</f>
        <v/>
      </c>
      <c r="AF11" s="397" t="str">
        <f>IF(AE11="","",VLOOKUP(AE11,入力シート!$D$6:$L$12,9,FALSE))</f>
        <v/>
      </c>
      <c r="AG11" s="446" t="str">
        <f>IF(AE11="","",VLOOKUP(AE11,入力シート!$D$6:$Y$12,22,FALSE))</f>
        <v/>
      </c>
      <c r="AH11" s="446" t="str">
        <f>IF(AE11="","",HLOOKUP(AE11,$G$10:$V$14,5,FALSE))</f>
        <v/>
      </c>
      <c r="AI11" s="444" t="str">
        <f>IF(AG11="","",MIN(AG11:AH11))</f>
        <v/>
      </c>
      <c r="AK11" s="2835"/>
      <c r="AL11" s="2836"/>
      <c r="AM11" s="2836"/>
      <c r="AN11" s="2837"/>
    </row>
    <row r="12" spans="2:40" ht="11.25" customHeight="1">
      <c r="C12" s="2818" t="s">
        <v>320</v>
      </c>
      <c r="D12" s="2818"/>
      <c r="E12" s="2819"/>
      <c r="F12" s="2858"/>
      <c r="G12" s="2813"/>
      <c r="H12" s="2814"/>
      <c r="I12" s="2814"/>
      <c r="J12" s="2810"/>
      <c r="K12" s="2813"/>
      <c r="L12" s="2814"/>
      <c r="M12" s="2814"/>
      <c r="N12" s="2810"/>
      <c r="O12" s="2813"/>
      <c r="P12" s="2814"/>
      <c r="Q12" s="2814"/>
      <c r="R12" s="2810"/>
      <c r="S12" s="2813"/>
      <c r="T12" s="2814"/>
      <c r="U12" s="2814"/>
      <c r="V12" s="2810"/>
      <c r="W12" s="2862"/>
      <c r="X12" s="2863"/>
      <c r="Y12" s="2863"/>
      <c r="Z12" s="2932" t="s">
        <v>321</v>
      </c>
      <c r="AA12" s="1241"/>
      <c r="AB12" s="1241"/>
      <c r="AC12" s="1273" t="str">
        <f>IF(AND(入力シート!U7=TRUE,相続年月日&lt;DATE(2022,4,1)),氏名２,"")</f>
        <v/>
      </c>
      <c r="AD12" s="1241"/>
      <c r="AE12" s="1276" t="str">
        <f t="array" ref="AE12">IFERROR(INDEX(AC:AC,SMALL(IF($AC$11:$AC$17&lt;&gt;"",ROW($AC$11:$AC$17),""),ROW(AE12)-ROW(AE$11)+1)),"")</f>
        <v/>
      </c>
      <c r="AF12" s="215" t="str">
        <f>IF(AE12="","",VLOOKUP(AE12,入力シート!$D$6:$L$12,9,FALSE))</f>
        <v/>
      </c>
      <c r="AG12" s="447" t="str">
        <f>IF(AE12="","",VLOOKUP(AE12,入力シート!$D$6:$Y$12,22,FALSE))</f>
        <v/>
      </c>
      <c r="AH12" s="447" t="str">
        <f t="shared" ref="AH12:AH16" si="0">IF(AE12="","",HLOOKUP(AE12,$G$10:$V$14,5,FALSE))</f>
        <v/>
      </c>
      <c r="AI12" s="445" t="str">
        <f t="shared" ref="AI12:AI16" si="1">IF(AG12="","",MIN(AG12:AH12))</f>
        <v/>
      </c>
      <c r="AK12" s="2838"/>
      <c r="AL12" s="2839"/>
      <c r="AM12" s="2839"/>
      <c r="AN12" s="2840"/>
    </row>
    <row r="13" spans="2:40" ht="13.5" customHeight="1">
      <c r="B13" s="2816" t="s">
        <v>314</v>
      </c>
      <c r="C13" s="2816"/>
      <c r="D13" s="2816"/>
      <c r="E13" s="2817"/>
      <c r="F13" s="2858" t="s">
        <v>323</v>
      </c>
      <c r="G13" s="282" t="s">
        <v>418</v>
      </c>
      <c r="H13" s="200"/>
      <c r="I13" s="209" t="str">
        <f>IF(G11="","",G11)</f>
        <v/>
      </c>
      <c r="J13" s="199" t="s">
        <v>322</v>
      </c>
      <c r="K13" s="282" t="s">
        <v>418</v>
      </c>
      <c r="L13" s="200"/>
      <c r="M13" s="209" t="str">
        <f>IF(K11="","",K11)</f>
        <v/>
      </c>
      <c r="N13" s="199" t="s">
        <v>322</v>
      </c>
      <c r="O13" s="282" t="s">
        <v>418</v>
      </c>
      <c r="P13" s="200"/>
      <c r="Q13" s="209" t="str">
        <f>IF(O11="","",O11)</f>
        <v/>
      </c>
      <c r="R13" s="199" t="s">
        <v>322</v>
      </c>
      <c r="S13" s="282" t="s">
        <v>418</v>
      </c>
      <c r="T13" s="200"/>
      <c r="U13" s="209" t="str">
        <f>IF(S11="","",S11)</f>
        <v/>
      </c>
      <c r="V13" s="280" t="s">
        <v>322</v>
      </c>
      <c r="W13" s="192"/>
      <c r="X13" s="205"/>
      <c r="Y13" s="208" t="s">
        <v>334</v>
      </c>
      <c r="Z13" s="2932"/>
      <c r="AA13" s="1241"/>
      <c r="AB13" s="1241"/>
      <c r="AC13" s="1273" t="str">
        <f>IF(AND(入力シート!U8=TRUE,相続年月日&lt;DATE(2022,4,1)),氏名３,"")</f>
        <v/>
      </c>
      <c r="AD13" s="2424" t="s">
        <v>1307</v>
      </c>
      <c r="AE13" s="1276" t="str">
        <f t="array" ref="AE13">IFERROR(INDEX(AC:AC,SMALL(IF($AC$11:$AC$17&lt;&gt;"",ROW($AC$11:$AC$17),""),ROW(AE13)-ROW(AE$11)+1)),"")</f>
        <v/>
      </c>
      <c r="AF13" s="215" t="str">
        <f>IF(AE13="","",VLOOKUP(AE13,入力シート!$D$6:$L$12,9,FALSE))</f>
        <v/>
      </c>
      <c r="AG13" s="447" t="str">
        <f>IF(AE13="","",VLOOKUP(AE13,入力シート!$D$6:$Y$12,22,FALSE))</f>
        <v/>
      </c>
      <c r="AH13" s="447" t="str">
        <f t="shared" si="0"/>
        <v/>
      </c>
      <c r="AI13" s="445" t="str">
        <f t="shared" si="1"/>
        <v/>
      </c>
    </row>
    <row r="14" spans="2:40" ht="15" customHeight="1">
      <c r="B14" s="2885"/>
      <c r="C14" s="2885"/>
      <c r="D14" s="2885"/>
      <c r="E14" s="2886"/>
      <c r="F14" s="2858"/>
      <c r="G14" s="2935" t="str">
        <f>IF(G10="","",100000*(20-G11))</f>
        <v/>
      </c>
      <c r="H14" s="2936"/>
      <c r="I14" s="2936"/>
      <c r="J14" s="201" t="s">
        <v>15</v>
      </c>
      <c r="K14" s="2883" t="str">
        <f>IF(K10="","",100000*(20-K11))</f>
        <v/>
      </c>
      <c r="L14" s="2884"/>
      <c r="M14" s="2884"/>
      <c r="N14" s="201" t="s">
        <v>15</v>
      </c>
      <c r="O14" s="2883" t="str">
        <f>IF(O10="","",100000*(20-O11))</f>
        <v/>
      </c>
      <c r="P14" s="2884"/>
      <c r="Q14" s="2884"/>
      <c r="R14" s="201" t="s">
        <v>15</v>
      </c>
      <c r="S14" s="2883" t="str">
        <f>IF(S10="","",100000*(20-S11))</f>
        <v/>
      </c>
      <c r="T14" s="2884"/>
      <c r="U14" s="2884"/>
      <c r="V14" s="201" t="s">
        <v>15</v>
      </c>
      <c r="W14" s="2933">
        <f>SUM(G14:V14)</f>
        <v>0</v>
      </c>
      <c r="X14" s="2934"/>
      <c r="Y14" s="210"/>
      <c r="Z14" s="2932"/>
      <c r="AA14" s="1241"/>
      <c r="AB14" s="1241"/>
      <c r="AC14" s="1273" t="str">
        <f>IF(AND(入力シート!U9=TRUE,相続年月日&lt;DATE(2022,4,1)),氏名４,"")</f>
        <v/>
      </c>
      <c r="AD14" s="2424"/>
      <c r="AE14" s="1276" t="str">
        <f t="array" ref="AE14">IFERROR(INDEX(AC:AC,SMALL(IF($AC$11:$AC$17&lt;&gt;"",ROW($AC$11:$AC$17),""),ROW(AE14)-ROW(AE$11)+1)),"")</f>
        <v/>
      </c>
      <c r="AF14" s="215" t="str">
        <f>IF(AE14="","",VLOOKUP(AE14,入力シート!$D$6:$L$12,9,FALSE))</f>
        <v/>
      </c>
      <c r="AG14" s="447" t="str">
        <f>IF(AE14="","",VLOOKUP(AE14,入力シート!$D$6:$Y$12,22,FALSE))</f>
        <v/>
      </c>
      <c r="AH14" s="447" t="str">
        <f t="shared" si="0"/>
        <v/>
      </c>
      <c r="AI14" s="445" t="str">
        <f t="shared" si="1"/>
        <v/>
      </c>
    </row>
    <row r="15" spans="2:40" ht="17.25" customHeight="1">
      <c r="B15" s="2827" t="s">
        <v>332</v>
      </c>
      <c r="C15" s="2828"/>
      <c r="D15" s="2828"/>
      <c r="E15" s="2829"/>
      <c r="F15" s="2858" t="s">
        <v>324</v>
      </c>
      <c r="G15" s="2794" t="str">
        <f>IF(G10="","",VLOOKUP(G10,$AE$11:$AG$18,3,FALSE))</f>
        <v/>
      </c>
      <c r="H15" s="2795"/>
      <c r="I15" s="2795"/>
      <c r="J15" s="2798" t="s">
        <v>15</v>
      </c>
      <c r="K15" s="2794" t="str">
        <f>IF(K10="","",VLOOKUP(K10,$AE$11:$AG$18,3,FALSE))</f>
        <v/>
      </c>
      <c r="L15" s="2795"/>
      <c r="M15" s="2795"/>
      <c r="N15" s="2798" t="s">
        <v>15</v>
      </c>
      <c r="O15" s="2794" t="str">
        <f>IF(O10="","",VLOOKUP(O10,$AE$11:$AG$18,3,FALSE))</f>
        <v/>
      </c>
      <c r="P15" s="2795"/>
      <c r="Q15" s="2795"/>
      <c r="R15" s="2798" t="s">
        <v>15</v>
      </c>
      <c r="S15" s="2794" t="str">
        <f>IF(S10="","",VLOOKUP(S10,$AE$11:$AG$18,3,FALSE))</f>
        <v/>
      </c>
      <c r="T15" s="2795"/>
      <c r="U15" s="2795"/>
      <c r="V15" s="2798" t="s">
        <v>15</v>
      </c>
      <c r="W15" s="2937">
        <f>SUM(G15:U16)</f>
        <v>0</v>
      </c>
      <c r="X15" s="2938"/>
      <c r="Y15" s="208" t="s">
        <v>334</v>
      </c>
      <c r="Z15" s="2932"/>
      <c r="AA15" s="1241"/>
      <c r="AB15" s="1241"/>
      <c r="AC15" s="1273" t="str">
        <f>IF(AND(入力シート!U10=TRUE,相続年月日&lt;DATE(2022,4,1)),氏名５,"")</f>
        <v/>
      </c>
      <c r="AD15" s="1241"/>
      <c r="AE15" s="1277" t="str">
        <f t="array" ref="AE15">IFERROR(INDEX(AC:AC,SMALL(IF($AC$11:$AC$17&lt;&gt;"",ROW($AC$11:$AC$17),""),ROW(AE15)-ROW(AE$11)+1)),"")</f>
        <v/>
      </c>
      <c r="AF15" s="215" t="str">
        <f>IF(AE15="","",VLOOKUP(AE15,入力シート!$D$6:$L$12,9,FALSE))</f>
        <v/>
      </c>
      <c r="AG15" s="447" t="str">
        <f>IF(AE15="","",VLOOKUP(AE15,入力シート!$D$6:$Y$12,22,FALSE))</f>
        <v/>
      </c>
      <c r="AH15" s="447" t="str">
        <f t="shared" si="0"/>
        <v/>
      </c>
      <c r="AI15" s="445" t="str">
        <f t="shared" si="1"/>
        <v/>
      </c>
    </row>
    <row r="16" spans="2:40" ht="15" customHeight="1">
      <c r="B16" s="2830"/>
      <c r="C16" s="2830"/>
      <c r="D16" s="2830"/>
      <c r="E16" s="2831"/>
      <c r="F16" s="2858"/>
      <c r="G16" s="2796"/>
      <c r="H16" s="2797"/>
      <c r="I16" s="2797"/>
      <c r="J16" s="2803"/>
      <c r="K16" s="2796"/>
      <c r="L16" s="2797"/>
      <c r="M16" s="2797"/>
      <c r="N16" s="2803"/>
      <c r="O16" s="2796"/>
      <c r="P16" s="2797"/>
      <c r="Q16" s="2797"/>
      <c r="R16" s="2803"/>
      <c r="S16" s="2796"/>
      <c r="T16" s="2797"/>
      <c r="U16" s="2797"/>
      <c r="V16" s="2803"/>
      <c r="W16" s="2939"/>
      <c r="X16" s="2940"/>
      <c r="Y16" s="210"/>
      <c r="Z16" s="2932"/>
      <c r="AA16" s="1241"/>
      <c r="AB16" s="1241"/>
      <c r="AC16" s="1274" t="str">
        <f>IF(AND(入力シート!U11=TRUE,相続年月日&lt;DATE(2022,4,1)),氏名６,"")</f>
        <v/>
      </c>
      <c r="AD16" s="1241"/>
      <c r="AE16" s="1278" t="str">
        <f t="array" ref="AE16">IFERROR(INDEX(AC:AC,SMALL(IF($AC$11:$AC$17&lt;&gt;"",ROW($AC$11:$AC$17),""),ROW(AE16)-ROW(AE$11)+1)),"")</f>
        <v/>
      </c>
      <c r="AF16" s="216" t="str">
        <f>IF(AE16="","",VLOOKUP(AE16,入力シート!$D$6:$L$12,9,FALSE))</f>
        <v/>
      </c>
      <c r="AG16" s="447" t="str">
        <f>IF(AE16="","",VLOOKUP(AE16,入力シート!$D$6:$Y$12,22,FALSE))</f>
        <v/>
      </c>
      <c r="AH16" s="447" t="str">
        <f t="shared" si="0"/>
        <v/>
      </c>
      <c r="AI16" s="445" t="str">
        <f t="shared" si="1"/>
        <v/>
      </c>
    </row>
    <row r="17" spans="2:40" ht="3.75" customHeight="1">
      <c r="B17" s="193"/>
      <c r="C17" s="193"/>
      <c r="D17" s="193"/>
      <c r="E17" s="193"/>
      <c r="F17" s="193"/>
      <c r="G17" s="193"/>
      <c r="H17" s="193"/>
      <c r="I17" s="193"/>
      <c r="J17" s="193"/>
      <c r="K17" s="193"/>
      <c r="L17" s="193"/>
      <c r="M17" s="193"/>
      <c r="N17" s="193"/>
      <c r="O17" s="193"/>
      <c r="P17" s="193"/>
      <c r="Q17" s="193"/>
      <c r="R17" s="193"/>
      <c r="S17" s="193"/>
      <c r="T17" s="193"/>
      <c r="U17" s="193"/>
      <c r="V17" s="193"/>
      <c r="W17" s="193"/>
      <c r="X17" s="173"/>
      <c r="Y17" s="193"/>
      <c r="Z17"/>
      <c r="AA17" s="1244"/>
      <c r="AB17" s="1244"/>
      <c r="AC17" s="2866" t="str">
        <f>IF(AND(入力シート!U12=TRUE,相続年月日&lt;DATE(2022,4,1)),氏名７,"")</f>
        <v/>
      </c>
      <c r="AD17" s="1244"/>
      <c r="AE17" s="2900"/>
      <c r="AF17" s="1238"/>
      <c r="AG17" s="1242"/>
      <c r="AH17" s="1242"/>
      <c r="AI17" s="1235"/>
    </row>
    <row r="18" spans="2:40" ht="9.75" customHeight="1">
      <c r="B18" s="2930" t="s">
        <v>23</v>
      </c>
      <c r="C18" s="2930"/>
      <c r="D18" s="2851" t="s">
        <v>1919</v>
      </c>
      <c r="E18" s="2851"/>
      <c r="F18" s="2851"/>
      <c r="G18" s="2851"/>
      <c r="H18" s="2851"/>
      <c r="I18" s="2851"/>
      <c r="J18" s="2851"/>
      <c r="K18" s="2851"/>
      <c r="L18" s="2851"/>
      <c r="M18" s="1555"/>
      <c r="N18" s="1555"/>
      <c r="O18" s="1555"/>
      <c r="P18" s="1555"/>
      <c r="Q18" s="1555"/>
      <c r="R18" s="1555"/>
      <c r="S18" s="1555"/>
      <c r="T18" s="1555"/>
      <c r="U18" s="1555"/>
      <c r="V18" s="1555"/>
      <c r="W18" s="1555"/>
      <c r="Z18"/>
      <c r="AA18" s="1244"/>
      <c r="AB18" s="1244"/>
      <c r="AC18" s="2867" t="str">
        <f>IF(AND(入力シート!U13=TRUE,相続年月日&lt;DATE(2022,4,1)),氏名３,"")</f>
        <v/>
      </c>
      <c r="AD18" s="1244"/>
      <c r="AE18" s="2901"/>
      <c r="AF18" s="1239"/>
      <c r="AG18" s="1243"/>
      <c r="AH18" s="1243"/>
      <c r="AI18" s="1236"/>
    </row>
    <row r="19" spans="2:40" ht="9.75" customHeight="1">
      <c r="B19" s="1556"/>
      <c r="C19" s="1556"/>
      <c r="D19" s="2852" t="s">
        <v>1920</v>
      </c>
      <c r="E19" s="2852"/>
      <c r="F19" s="2852"/>
      <c r="G19" s="2852"/>
      <c r="H19" s="2852"/>
      <c r="I19" s="2852"/>
      <c r="J19" s="2852"/>
      <c r="K19" s="2852"/>
      <c r="L19" s="2852"/>
      <c r="M19" s="2852"/>
      <c r="N19" s="2852"/>
      <c r="O19" s="2852"/>
      <c r="P19" s="2852"/>
      <c r="Q19" s="2852"/>
      <c r="R19" s="2852"/>
      <c r="S19" s="2852"/>
      <c r="T19" s="2852"/>
      <c r="U19" s="2852"/>
      <c r="V19" s="2852"/>
      <c r="W19" s="2852"/>
      <c r="X19" s="2852"/>
      <c r="Y19" s="2852"/>
      <c r="Z19" s="1557"/>
      <c r="AA19" s="1557"/>
      <c r="AB19" s="1557"/>
      <c r="AE19" s="2869" t="s">
        <v>1923</v>
      </c>
    </row>
    <row r="20" spans="2:40" ht="9.75" customHeight="1">
      <c r="B20" s="276"/>
      <c r="C20" s="276"/>
      <c r="D20" s="2927" t="s">
        <v>1921</v>
      </c>
      <c r="E20" s="2927"/>
      <c r="F20" s="2927"/>
      <c r="G20" s="2927"/>
      <c r="H20" s="2927"/>
      <c r="I20" s="2927"/>
      <c r="J20" s="2927"/>
      <c r="K20" s="2927"/>
      <c r="L20" s="2927"/>
      <c r="M20" s="2927"/>
      <c r="N20" s="2927"/>
      <c r="O20" s="2927"/>
      <c r="P20" s="2927"/>
      <c r="Q20" s="2927"/>
      <c r="R20" s="2927"/>
      <c r="S20" s="2927"/>
      <c r="T20" s="2927"/>
      <c r="U20" s="2927"/>
      <c r="V20" s="2927"/>
      <c r="W20" s="2927"/>
      <c r="X20" s="2927"/>
      <c r="Y20" s="1554"/>
      <c r="Z20"/>
      <c r="AA20" s="1244"/>
      <c r="AB20" s="1244"/>
      <c r="AC20" s="1244"/>
      <c r="AD20" s="1244"/>
      <c r="AE20" s="2870"/>
    </row>
    <row r="21" spans="2:40" ht="9.75" customHeight="1">
      <c r="B21" s="276"/>
      <c r="C21" s="278"/>
      <c r="D21" s="2851" t="s">
        <v>1922</v>
      </c>
      <c r="E21" s="2851"/>
      <c r="F21" s="2851"/>
      <c r="G21" s="2851"/>
      <c r="H21" s="2851"/>
      <c r="I21" s="2851"/>
      <c r="J21" s="2851"/>
      <c r="K21" s="2851"/>
      <c r="L21" s="2851"/>
      <c r="M21" s="2851"/>
      <c r="N21" s="2851"/>
      <c r="O21" s="2851"/>
      <c r="P21" s="2851"/>
      <c r="Q21" s="2851"/>
      <c r="R21" s="2851"/>
      <c r="S21" s="2851"/>
      <c r="T21" s="2851"/>
      <c r="U21" s="2851"/>
      <c r="V21" s="2851"/>
      <c r="W21" s="2851"/>
      <c r="X21" s="279"/>
      <c r="Y21" s="279"/>
      <c r="Z21"/>
      <c r="AA21" s="1244"/>
      <c r="AB21" s="1244"/>
      <c r="AC21" s="1244"/>
      <c r="AD21" s="1244"/>
      <c r="AE21" s="1574"/>
    </row>
    <row r="22" spans="2:40" ht="4.5" customHeight="1">
      <c r="B22" s="192"/>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c r="AA22" s="1244"/>
      <c r="AB22" s="1244"/>
      <c r="AC22" s="1244"/>
      <c r="AD22" s="1244"/>
      <c r="AE22"/>
      <c r="AK22" s="2871" t="s">
        <v>1269</v>
      </c>
      <c r="AL22" s="2872"/>
      <c r="AM22" s="2872"/>
      <c r="AN22" s="2873"/>
    </row>
    <row r="23" spans="2:40" ht="4.5" customHeight="1">
      <c r="B23" s="2902" t="s">
        <v>331</v>
      </c>
      <c r="C23" s="2902"/>
      <c r="D23" s="2902"/>
      <c r="E23" s="2903"/>
      <c r="F23" s="2853" t="s">
        <v>325</v>
      </c>
      <c r="G23" s="2794" t="str">
        <f>IF(AND(G10&lt;&gt;"",AK25=0),0,IF(G14&gt;G15,G14-G15,""))</f>
        <v/>
      </c>
      <c r="H23" s="2795"/>
      <c r="I23" s="2795"/>
      <c r="J23" s="2798" t="s">
        <v>334</v>
      </c>
      <c r="K23" s="2794" t="str">
        <f>IF(AND(K10&lt;&gt;"",AL25=0),0,IF(K14&gt;K15,K14-K15,""))</f>
        <v/>
      </c>
      <c r="L23" s="2795"/>
      <c r="M23" s="2795"/>
      <c r="N23" s="2798" t="s">
        <v>334</v>
      </c>
      <c r="O23" s="2794" t="str">
        <f>IF(AND(O10&lt;&gt;"",AM25=0),0,IF(O14&gt;O15,O14-O15,""))</f>
        <v/>
      </c>
      <c r="P23" s="2795"/>
      <c r="Q23" s="2795"/>
      <c r="R23" s="2798" t="s">
        <v>334</v>
      </c>
      <c r="S23" s="2794" t="str">
        <f>IF(AND(S10&lt;&gt;"",AN25=0),0,IF(S14&gt;S15,S14-S15,""))</f>
        <v/>
      </c>
      <c r="T23" s="2795"/>
      <c r="U23" s="2795"/>
      <c r="V23" s="2798" t="s">
        <v>334</v>
      </c>
      <c r="W23" s="2928" t="s">
        <v>349</v>
      </c>
      <c r="X23" s="2855">
        <f>SUM(G23:U24)</f>
        <v>0</v>
      </c>
      <c r="Y23" s="2887" t="s">
        <v>334</v>
      </c>
      <c r="Z23"/>
      <c r="AA23" s="1244"/>
      <c r="AB23" s="1244"/>
      <c r="AC23" s="1244"/>
      <c r="AD23" s="1244"/>
      <c r="AE23"/>
      <c r="AK23" s="2874"/>
      <c r="AL23" s="2875"/>
      <c r="AM23" s="2875"/>
      <c r="AN23" s="2876"/>
    </row>
    <row r="24" spans="2:40" ht="17.25" customHeight="1">
      <c r="B24" s="2904"/>
      <c r="C24" s="2904"/>
      <c r="D24" s="2904"/>
      <c r="E24" s="2905"/>
      <c r="F24" s="2882"/>
      <c r="G24" s="2804"/>
      <c r="H24" s="2805"/>
      <c r="I24" s="2805"/>
      <c r="J24" s="2799"/>
      <c r="K24" s="2804"/>
      <c r="L24" s="2805"/>
      <c r="M24" s="2805"/>
      <c r="N24" s="2799"/>
      <c r="O24" s="2804"/>
      <c r="P24" s="2805"/>
      <c r="Q24" s="2805"/>
      <c r="R24" s="2799"/>
      <c r="S24" s="2804"/>
      <c r="T24" s="2805"/>
      <c r="U24" s="2805"/>
      <c r="V24" s="2799"/>
      <c r="W24" s="2929"/>
      <c r="X24" s="2856"/>
      <c r="Y24" s="2888"/>
      <c r="Z24"/>
      <c r="AA24" s="1244"/>
      <c r="AB24" s="1244"/>
      <c r="AC24" s="1244"/>
      <c r="AD24" s="1244"/>
      <c r="AE24" s="399" t="s">
        <v>545</v>
      </c>
      <c r="AF24" s="400"/>
      <c r="AG24" s="394" t="s">
        <v>546</v>
      </c>
      <c r="AH24" s="401" t="s">
        <v>547</v>
      </c>
      <c r="AK24" s="1188" t="str">
        <f>IF(G10="","",G10)</f>
        <v/>
      </c>
      <c r="AL24" s="1189" t="str">
        <f>IF(K10="","",K10)</f>
        <v/>
      </c>
      <c r="AM24" s="1189" t="str">
        <f>IF(O10="","",O10)</f>
        <v/>
      </c>
      <c r="AN24" s="1190" t="str">
        <f>IF(S10="","",S10)</f>
        <v/>
      </c>
    </row>
    <row r="25" spans="2:40" ht="12" customHeight="1">
      <c r="B25" s="2857" t="s">
        <v>326</v>
      </c>
      <c r="C25" s="2857"/>
      <c r="D25" s="2857"/>
      <c r="E25" s="2857"/>
      <c r="F25" s="2857"/>
      <c r="G25" s="2857"/>
      <c r="H25" s="2857"/>
      <c r="I25" s="2857"/>
      <c r="J25" s="2857"/>
      <c r="K25" s="2857"/>
      <c r="L25" s="2857"/>
      <c r="M25" s="2857"/>
      <c r="N25" s="2857"/>
      <c r="O25" s="2857"/>
      <c r="P25" s="2857"/>
      <c r="Q25" s="2857"/>
      <c r="R25" s="2857"/>
      <c r="S25" s="2857"/>
      <c r="T25" s="2857"/>
      <c r="U25" s="2857"/>
      <c r="V25" s="2857"/>
      <c r="W25" s="90"/>
      <c r="X25" s="90"/>
      <c r="Y25" s="202"/>
      <c r="Z25"/>
      <c r="AA25" s="1244"/>
      <c r="AB25" s="1244"/>
      <c r="AC25" s="1244"/>
      <c r="AD25" s="1244"/>
      <c r="AE25" s="402">
        <f>IF(入力シート!U6=FALSE,氏名１,"")</f>
        <v>0</v>
      </c>
      <c r="AF25" s="403"/>
      <c r="AG25" s="440">
        <f>IF(AE25="","",入力シート!Y6)</f>
        <v>0</v>
      </c>
      <c r="AH25" s="448">
        <f t="shared" ref="AH25:AH31" si="2">IF(ISERROR(HLOOKUP(AE25,$G$28:$V$32,5,FALSE)),0,HLOOKUP(AE25,$G$28:$V$32,5,FALSE))</f>
        <v>0</v>
      </c>
      <c r="AK25" s="1191">
        <f>IFERROR(VLOOKUP(AK24,入力シート!$D$6:$AA$12,24,FALSE),0)</f>
        <v>0</v>
      </c>
      <c r="AL25" s="1192">
        <f>IFERROR(VLOOKUP(AL24,入力シート!$D$6:$AA$12,24,FALSE),0)</f>
        <v>0</v>
      </c>
      <c r="AM25" s="1192">
        <f>IFERROR(VLOOKUP(AM24,入力シート!$D$6:$AA$12,24,FALSE),0)</f>
        <v>0</v>
      </c>
      <c r="AN25" s="1193">
        <f>IFERROR(VLOOKUP(AN24,入力シート!$D$6:$AA$12,24,FALSE),0)</f>
        <v>0</v>
      </c>
    </row>
    <row r="26" spans="2:40" ht="12" customHeight="1">
      <c r="B26" s="1851" t="s">
        <v>327</v>
      </c>
      <c r="C26" s="1851"/>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c r="AA26" s="1244"/>
      <c r="AB26" s="1244"/>
      <c r="AC26" s="1244"/>
      <c r="AD26" s="1244"/>
      <c r="AE26" s="398">
        <f>IF(入力シート!U7=FALSE,氏名２,"")</f>
        <v>0</v>
      </c>
      <c r="AF26" s="404"/>
      <c r="AG26" s="441">
        <f>IF(AE26="","",入力シート!Y7)</f>
        <v>0</v>
      </c>
      <c r="AH26" s="445">
        <f t="shared" si="2"/>
        <v>0</v>
      </c>
      <c r="AK26" s="1140" t="s">
        <v>1239</v>
      </c>
    </row>
    <row r="27" spans="2:40" ht="12" customHeight="1">
      <c r="B27" s="2815" t="s">
        <v>328</v>
      </c>
      <c r="C27" s="2815"/>
      <c r="D27" s="2815"/>
      <c r="E27" s="2815"/>
      <c r="F27" s="2815"/>
      <c r="G27" s="2815"/>
      <c r="H27" s="2815"/>
      <c r="I27" s="214"/>
      <c r="J27" s="214"/>
      <c r="K27" s="195"/>
      <c r="L27" s="195"/>
      <c r="M27" s="195"/>
      <c r="N27" s="195"/>
      <c r="O27" s="195"/>
      <c r="P27" s="195"/>
      <c r="Q27" s="195"/>
      <c r="R27" s="195"/>
      <c r="S27" s="195"/>
      <c r="T27" s="195"/>
      <c r="U27" s="195"/>
      <c r="V27" s="195"/>
      <c r="W27" s="95"/>
      <c r="X27" s="203"/>
      <c r="Y27" s="195"/>
      <c r="Z27"/>
      <c r="AA27" s="1244"/>
      <c r="AB27" s="1244"/>
      <c r="AC27" s="1244"/>
      <c r="AD27" s="1244"/>
      <c r="AE27" s="398">
        <f>IF(入力シート!U8=FALSE,氏名３,"")</f>
        <v>0</v>
      </c>
      <c r="AF27" s="404"/>
      <c r="AG27" s="441">
        <f>IF(AE27="","",入力シート!Y8)</f>
        <v>0</v>
      </c>
      <c r="AH27" s="445">
        <f t="shared" si="2"/>
        <v>0</v>
      </c>
      <c r="AK27" s="2877" t="s">
        <v>1270</v>
      </c>
      <c r="AL27" s="2833"/>
      <c r="AM27" s="2833"/>
      <c r="AN27" s="2834"/>
    </row>
    <row r="28" spans="2:40" ht="12" customHeight="1">
      <c r="B28" s="2912" t="s">
        <v>329</v>
      </c>
      <c r="C28" s="2912"/>
      <c r="D28" s="2912"/>
      <c r="E28" s="2912"/>
      <c r="F28" s="2913"/>
      <c r="G28" s="2916"/>
      <c r="H28" s="2917"/>
      <c r="I28" s="2917"/>
      <c r="J28" s="2918"/>
      <c r="K28" s="2916"/>
      <c r="L28" s="2917"/>
      <c r="M28" s="2917"/>
      <c r="N28" s="2918"/>
      <c r="O28" s="2916"/>
      <c r="P28" s="2917"/>
      <c r="Q28" s="2917"/>
      <c r="R28" s="2918"/>
      <c r="S28" s="2916"/>
      <c r="T28" s="2917"/>
      <c r="U28" s="2917"/>
      <c r="V28" s="2918"/>
      <c r="W28" s="2878" t="s">
        <v>40</v>
      </c>
      <c r="X28" s="2879"/>
      <c r="Y28" s="2879"/>
      <c r="Z28" s="175"/>
      <c r="AA28" s="1244"/>
      <c r="AB28" s="1244"/>
      <c r="AC28" s="1244"/>
      <c r="AD28" s="1244"/>
      <c r="AE28" s="398">
        <f>IF(入力シート!U9=FALSE,氏名４,"")</f>
        <v>0</v>
      </c>
      <c r="AF28" s="404"/>
      <c r="AG28" s="441">
        <f>IF(AE28="","",入力シート!Y9)</f>
        <v>0</v>
      </c>
      <c r="AH28" s="445">
        <f t="shared" si="2"/>
        <v>0</v>
      </c>
      <c r="AK28" s="2838"/>
      <c r="AL28" s="2839"/>
      <c r="AM28" s="2839"/>
      <c r="AN28" s="2840"/>
    </row>
    <row r="29" spans="2:40" ht="11.25" customHeight="1">
      <c r="B29" s="2914"/>
      <c r="C29" s="2914"/>
      <c r="D29" s="2914"/>
      <c r="E29" s="2914"/>
      <c r="F29" s="2915"/>
      <c r="G29" s="2919"/>
      <c r="H29" s="2920"/>
      <c r="I29" s="2920"/>
      <c r="J29" s="2921"/>
      <c r="K29" s="2919"/>
      <c r="L29" s="2920"/>
      <c r="M29" s="2920"/>
      <c r="N29" s="2921"/>
      <c r="O29" s="2919"/>
      <c r="P29" s="2920"/>
      <c r="Q29" s="2920"/>
      <c r="R29" s="2921"/>
      <c r="S29" s="2919"/>
      <c r="T29" s="2920"/>
      <c r="U29" s="2920"/>
      <c r="V29" s="2921"/>
      <c r="W29" s="2880"/>
      <c r="X29" s="2881"/>
      <c r="Y29" s="2881"/>
      <c r="Z29"/>
      <c r="AA29" s="1244"/>
      <c r="AB29" s="1244"/>
      <c r="AC29" s="1244"/>
      <c r="AD29" s="1244"/>
      <c r="AE29" s="398">
        <f>IF(入力シート!U10=FALSE,氏名５,"")</f>
        <v>0</v>
      </c>
      <c r="AF29" s="404"/>
      <c r="AG29" s="441">
        <f>IF(AE29="","",入力シート!Y10)</f>
        <v>0</v>
      </c>
      <c r="AH29" s="445">
        <f t="shared" si="2"/>
        <v>0</v>
      </c>
    </row>
    <row r="30" spans="2:40" ht="15" customHeight="1">
      <c r="B30" s="2827" t="s">
        <v>343</v>
      </c>
      <c r="C30" s="2828"/>
      <c r="D30" s="2828"/>
      <c r="E30" s="2829"/>
      <c r="F30" s="2853" t="s">
        <v>335</v>
      </c>
      <c r="G30" s="2794" t="str">
        <f>IF(G28="","",VLOOKUP(G28,$AE$25:$AG$31,3,FALSE))</f>
        <v/>
      </c>
      <c r="H30" s="2795"/>
      <c r="I30" s="2795"/>
      <c r="J30" s="2798" t="s">
        <v>15</v>
      </c>
      <c r="K30" s="2794" t="str">
        <f>IF(K28="","",VLOOKUP(K28,$AE$25:$AG$31,3,FALSE))</f>
        <v/>
      </c>
      <c r="L30" s="2795"/>
      <c r="M30" s="2795"/>
      <c r="N30" s="2798" t="s">
        <v>15</v>
      </c>
      <c r="O30" s="2794" t="str">
        <f>IF(O28="","",VLOOKUP(O28,$AE$25:$AG$31,3,FALSE))</f>
        <v/>
      </c>
      <c r="P30" s="2795"/>
      <c r="Q30" s="2795"/>
      <c r="R30" s="2798" t="s">
        <v>15</v>
      </c>
      <c r="S30" s="2794" t="str">
        <f>IF(S28="","",VLOOKUP(S28,$AE$25:$AG$31,3,FALSE))</f>
        <v/>
      </c>
      <c r="T30" s="2795"/>
      <c r="U30" s="2795"/>
      <c r="V30" s="2798" t="s">
        <v>15</v>
      </c>
      <c r="W30" s="2794">
        <f>SUM(G30:U31)</f>
        <v>0</v>
      </c>
      <c r="X30" s="2795"/>
      <c r="Y30" s="2887" t="s">
        <v>334</v>
      </c>
      <c r="Z30"/>
      <c r="AA30" s="1244"/>
      <c r="AB30" s="1244"/>
      <c r="AC30" s="1244"/>
      <c r="AD30" s="1244"/>
      <c r="AE30" s="398">
        <f>IF(入力シート!U11=FALSE,氏名６,"")</f>
        <v>0</v>
      </c>
      <c r="AF30" s="405"/>
      <c r="AG30" s="441">
        <f>IF(AE30="","",入力シート!Y11)</f>
        <v>0</v>
      </c>
      <c r="AH30" s="445">
        <f t="shared" si="2"/>
        <v>0</v>
      </c>
    </row>
    <row r="31" spans="2:40" ht="21.75" customHeight="1">
      <c r="B31" s="2830"/>
      <c r="C31" s="2830"/>
      <c r="D31" s="2830"/>
      <c r="E31" s="2831"/>
      <c r="F31" s="2854"/>
      <c r="G31" s="2796"/>
      <c r="H31" s="2797"/>
      <c r="I31" s="2797"/>
      <c r="J31" s="2803"/>
      <c r="K31" s="2796"/>
      <c r="L31" s="2797"/>
      <c r="M31" s="2797"/>
      <c r="N31" s="2803"/>
      <c r="O31" s="2796"/>
      <c r="P31" s="2797"/>
      <c r="Q31" s="2797"/>
      <c r="R31" s="2803"/>
      <c r="S31" s="2796"/>
      <c r="T31" s="2797"/>
      <c r="U31" s="2797"/>
      <c r="V31" s="2803"/>
      <c r="W31" s="2796"/>
      <c r="X31" s="2797"/>
      <c r="Y31" s="2888"/>
      <c r="Z31"/>
      <c r="AA31" s="1244"/>
      <c r="AB31" s="1244"/>
      <c r="AC31" s="1244"/>
      <c r="AD31" s="1244"/>
      <c r="AE31" s="1183">
        <f>IF(入力シート!U12=FALSE,氏名７,"")</f>
        <v>0</v>
      </c>
      <c r="AF31" s="1184"/>
      <c r="AG31" s="1185">
        <f>IF(AE31="","",入力シート!Y12)</f>
        <v>0</v>
      </c>
      <c r="AH31" s="1186">
        <f t="shared" si="2"/>
        <v>0</v>
      </c>
    </row>
    <row r="32" spans="2:40" ht="21" customHeight="1">
      <c r="B32" s="2824" t="s">
        <v>314</v>
      </c>
      <c r="C32" s="2825"/>
      <c r="D32" s="2825"/>
      <c r="E32" s="2826"/>
      <c r="F32" s="204" t="s">
        <v>330</v>
      </c>
      <c r="G32" s="2800"/>
      <c r="H32" s="2801"/>
      <c r="I32" s="2801"/>
      <c r="J32" s="2802"/>
      <c r="K32" s="2800"/>
      <c r="L32" s="2801"/>
      <c r="M32" s="2801"/>
      <c r="N32" s="2802"/>
      <c r="O32" s="2800"/>
      <c r="P32" s="2801"/>
      <c r="Q32" s="2801"/>
      <c r="R32" s="2802"/>
      <c r="S32" s="2800"/>
      <c r="T32" s="2801"/>
      <c r="U32" s="2801"/>
      <c r="V32" s="2802"/>
      <c r="W32" s="2889">
        <f>SUM(G32:V32)</f>
        <v>0</v>
      </c>
      <c r="X32" s="2890"/>
      <c r="Y32" s="198"/>
      <c r="Z32"/>
      <c r="AA32" s="1244"/>
      <c r="AB32" s="1244"/>
      <c r="AC32" s="1244"/>
      <c r="AD32" s="1244"/>
    </row>
    <row r="33" spans="2:35" ht="4.5" customHeight="1">
      <c r="B33" s="193"/>
      <c r="C33" s="193"/>
      <c r="D33" s="193"/>
      <c r="E33" s="193"/>
      <c r="F33" s="193"/>
      <c r="G33" s="197"/>
      <c r="H33" s="197"/>
      <c r="I33" s="197"/>
      <c r="J33" s="197"/>
      <c r="K33" s="197"/>
      <c r="L33" s="197"/>
      <c r="M33" s="197"/>
      <c r="N33" s="197"/>
      <c r="O33" s="197"/>
      <c r="P33" s="197"/>
      <c r="Q33" s="197"/>
      <c r="R33" s="197"/>
      <c r="S33" s="197"/>
      <c r="T33" s="197"/>
      <c r="U33" s="197"/>
      <c r="V33" s="197"/>
      <c r="W33" s="197"/>
      <c r="X33" s="193"/>
      <c r="Y33" s="193"/>
      <c r="Z33"/>
      <c r="AA33" s="1244"/>
      <c r="AB33" s="1244"/>
      <c r="AC33" s="1244"/>
      <c r="AD33" s="1244"/>
    </row>
    <row r="34" spans="2:35" ht="12" customHeight="1">
      <c r="B34" s="193"/>
      <c r="C34" s="2421" t="s">
        <v>350</v>
      </c>
      <c r="D34" s="2421"/>
      <c r="E34" s="2421"/>
      <c r="F34" s="2421"/>
      <c r="G34" s="2421"/>
      <c r="H34" s="2421"/>
      <c r="I34" s="2421"/>
      <c r="J34" s="2421"/>
      <c r="K34" s="2421"/>
      <c r="L34" s="2421"/>
      <c r="M34" s="2421"/>
      <c r="N34" s="2421"/>
      <c r="O34" s="2421"/>
      <c r="P34" s="2421"/>
      <c r="Q34" s="2421"/>
      <c r="R34" s="2421"/>
      <c r="S34" s="2421"/>
      <c r="T34" s="2421"/>
      <c r="U34" s="2421"/>
      <c r="V34" s="2421"/>
      <c r="W34" s="2421"/>
      <c r="X34" s="91"/>
      <c r="Y34" s="193"/>
      <c r="Z34"/>
      <c r="AA34" s="1244"/>
      <c r="AB34" s="1244"/>
      <c r="AC34" s="1244"/>
      <c r="AD34" s="1244"/>
    </row>
    <row r="35" spans="2:35" ht="4.5" customHeight="1">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c r="AA35" s="1244"/>
      <c r="AB35" s="1244"/>
      <c r="AC35" s="1244"/>
      <c r="AD35" s="1244"/>
      <c r="AE35"/>
    </row>
    <row r="36" spans="2:35" ht="6" customHeigh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row>
    <row r="37" spans="2:35" ht="3.75" customHeight="1">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row>
    <row r="38" spans="2:35" ht="9.75" customHeight="1">
      <c r="B38" s="1609">
        <v>2</v>
      </c>
      <c r="C38" s="1609"/>
      <c r="D38" s="2925" t="s">
        <v>336</v>
      </c>
      <c r="E38" s="2925"/>
      <c r="F38" s="2925"/>
      <c r="G38" s="2924" t="s">
        <v>337</v>
      </c>
      <c r="H38" s="2495" t="s">
        <v>346</v>
      </c>
      <c r="I38" s="2495"/>
      <c r="J38" s="2495"/>
      <c r="K38" s="2495"/>
      <c r="L38" s="2495"/>
      <c r="M38" s="2495"/>
      <c r="N38" s="2495"/>
      <c r="O38" s="2495"/>
      <c r="P38" s="2495"/>
      <c r="Q38" s="2495"/>
      <c r="R38" s="2495"/>
      <c r="S38" s="2495"/>
      <c r="T38" s="2495"/>
      <c r="U38" s="2495"/>
      <c r="V38" s="2495"/>
      <c r="W38" s="2495"/>
      <c r="X38" s="2495"/>
      <c r="Y38" s="2891" t="s">
        <v>338</v>
      </c>
    </row>
    <row r="39" spans="2:35" ht="9.75" customHeight="1">
      <c r="B39" s="1609"/>
      <c r="C39" s="1609"/>
      <c r="D39" s="2925"/>
      <c r="E39" s="2925"/>
      <c r="F39" s="2925"/>
      <c r="G39" s="2924"/>
      <c r="H39" s="196" t="s">
        <v>413</v>
      </c>
      <c r="I39" s="196"/>
      <c r="J39" s="196"/>
      <c r="K39" s="196"/>
      <c r="L39" s="196"/>
      <c r="M39" s="196"/>
      <c r="N39" s="196"/>
      <c r="O39" s="196"/>
      <c r="P39" s="196"/>
      <c r="Q39" s="196"/>
      <c r="R39" s="196"/>
      <c r="S39" s="196"/>
      <c r="T39" s="196"/>
      <c r="U39" s="212"/>
      <c r="V39" s="212"/>
      <c r="W39" s="212"/>
      <c r="X39" s="213"/>
      <c r="Y39" s="2891"/>
    </row>
    <row r="40" spans="2:35" ht="4.5" customHeight="1">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row>
    <row r="41" spans="2:35" ht="15.75" customHeight="1">
      <c r="B41" s="2922"/>
      <c r="C41" s="2922"/>
      <c r="D41" s="2922"/>
      <c r="E41" s="2922"/>
      <c r="F41" s="2923"/>
      <c r="G41" s="2806" t="s">
        <v>351</v>
      </c>
      <c r="H41" s="2807"/>
      <c r="I41" s="2807"/>
      <c r="J41" s="2807"/>
      <c r="K41" s="2807"/>
      <c r="L41" s="2807"/>
      <c r="M41" s="2807"/>
      <c r="N41" s="2808"/>
      <c r="O41" s="2807" t="s">
        <v>352</v>
      </c>
      <c r="P41" s="2807"/>
      <c r="Q41" s="2807"/>
      <c r="R41" s="2807"/>
      <c r="S41" s="2807"/>
      <c r="T41" s="2807"/>
      <c r="U41" s="2807"/>
      <c r="V41" s="2807"/>
      <c r="W41" s="2892" t="s">
        <v>40</v>
      </c>
      <c r="X41" s="2893"/>
      <c r="Y41" s="2893"/>
      <c r="AE41" s="1281" t="s">
        <v>1324</v>
      </c>
    </row>
    <row r="42" spans="2:35" ht="21.75" customHeight="1">
      <c r="B42" s="2822" t="s">
        <v>339</v>
      </c>
      <c r="C42" s="2822"/>
      <c r="D42" s="2822"/>
      <c r="E42" s="2822"/>
      <c r="F42" s="2823"/>
      <c r="G42" s="2820" t="str">
        <f>IF(AE43="","",AE43)</f>
        <v/>
      </c>
      <c r="H42" s="2820"/>
      <c r="I42" s="2820"/>
      <c r="J42" s="2820"/>
      <c r="K42" s="2820" t="str">
        <f>IF(AE44="","",AE44)</f>
        <v/>
      </c>
      <c r="L42" s="2820"/>
      <c r="M42" s="2820"/>
      <c r="N42" s="2820"/>
      <c r="O42" s="2820" t="str">
        <f>IF(AE47="","",AE47)</f>
        <v/>
      </c>
      <c r="P42" s="2820"/>
      <c r="Q42" s="2820"/>
      <c r="R42" s="2820"/>
      <c r="S42" s="2820" t="str">
        <f>IF(AE48="","",AE48)</f>
        <v/>
      </c>
      <c r="T42" s="2820"/>
      <c r="U42" s="2820"/>
      <c r="V42" s="2821"/>
      <c r="W42" s="2894"/>
      <c r="X42" s="2895"/>
      <c r="Y42" s="2895"/>
      <c r="AB42" s="1271" t="s">
        <v>1320</v>
      </c>
      <c r="AC42" s="1271" t="s">
        <v>1321</v>
      </c>
      <c r="AE42" s="1270" t="s">
        <v>1322</v>
      </c>
      <c r="AF42" s="394" t="s">
        <v>207</v>
      </c>
      <c r="AG42" s="394" t="s">
        <v>542</v>
      </c>
      <c r="AH42" s="395" t="s">
        <v>548</v>
      </c>
      <c r="AI42" s="396" t="s">
        <v>549</v>
      </c>
    </row>
    <row r="43" spans="2:35" ht="11.25" customHeight="1">
      <c r="C43" s="2816" t="s">
        <v>207</v>
      </c>
      <c r="D43" s="2816"/>
      <c r="E43" s="2817"/>
      <c r="F43" s="2858" t="s">
        <v>6</v>
      </c>
      <c r="G43" s="2811" t="str">
        <f>IF(G42="","",VLOOKUP(G42,$AE$43:$AF$50,2,FALSE))</f>
        <v/>
      </c>
      <c r="H43" s="2812"/>
      <c r="I43" s="2812"/>
      <c r="J43" s="2809" t="s">
        <v>319</v>
      </c>
      <c r="K43" s="2811" t="str">
        <f>IF(K42="","",VLOOKUP(K42,$AE$43:$AF$50,2,FALSE))</f>
        <v/>
      </c>
      <c r="L43" s="2812"/>
      <c r="M43" s="2812"/>
      <c r="N43" s="2809" t="s">
        <v>319</v>
      </c>
      <c r="O43" s="2811" t="str">
        <f>IF(O42="","",VLOOKUP(O42,$AE$43:$AF$50,2,FALSE))</f>
        <v/>
      </c>
      <c r="P43" s="2812"/>
      <c r="Q43" s="2812"/>
      <c r="R43" s="2809" t="s">
        <v>319</v>
      </c>
      <c r="S43" s="2811" t="str">
        <f>IF(S42="","",VLOOKUP(S42,$AE$43:$AF$50,2,FALSE))</f>
        <v/>
      </c>
      <c r="T43" s="2812"/>
      <c r="U43" s="2812"/>
      <c r="V43" s="2809" t="s">
        <v>319</v>
      </c>
      <c r="W43" s="2896"/>
      <c r="X43" s="2897"/>
      <c r="Y43" s="2897"/>
      <c r="Z43" s="191"/>
      <c r="AA43" s="191"/>
      <c r="AB43" s="1272" t="str">
        <f>IF(AND(入力シート!R6=FALSE,入力シート!V6=TRUE),氏名１,"")</f>
        <v/>
      </c>
      <c r="AC43" s="1272" t="str">
        <f>IF(AND(入力シート!R6=FALSE,入力シート!W6=TRUE),氏名１,"")</f>
        <v/>
      </c>
      <c r="AD43" s="191"/>
      <c r="AE43" s="1275" t="str">
        <f t="array" ref="AE43">IFERROR(INDEX(AB:AB,SMALL(IF($AB$43:$AB$50&lt;&gt;"",ROW($AB$43:$AB$50),""),ROW(AE43)-ROW(AE$43)+1)),"")</f>
        <v/>
      </c>
      <c r="AF43" s="397" t="str">
        <f>IF(AE43="","",VLOOKUP(AE43,入力シート!$D$6:$L$12,9,FALSE))</f>
        <v/>
      </c>
      <c r="AG43" s="442" t="str">
        <f>IF(AE43="","",VLOOKUP(AE43,入力シート!$D$6:$Z$12,23,FALSE))</f>
        <v/>
      </c>
      <c r="AH43" s="446" t="str">
        <f>IF(AE43="","",HLOOKUP(AE43,$G$42:$V$46,5,FALSE))</f>
        <v/>
      </c>
      <c r="AI43" s="443">
        <f t="shared" ref="AI43:AI48" si="3">IF(AG43="",0,MIN(AG43:AH43))</f>
        <v>0</v>
      </c>
    </row>
    <row r="44" spans="2:35" ht="11.25" customHeight="1">
      <c r="C44" s="2818" t="s">
        <v>320</v>
      </c>
      <c r="D44" s="2818"/>
      <c r="E44" s="2819"/>
      <c r="F44" s="2858"/>
      <c r="G44" s="2813"/>
      <c r="H44" s="2814"/>
      <c r="I44" s="2814"/>
      <c r="J44" s="2810"/>
      <c r="K44" s="2813"/>
      <c r="L44" s="2814"/>
      <c r="M44" s="2814"/>
      <c r="N44" s="2810"/>
      <c r="O44" s="2813"/>
      <c r="P44" s="2814"/>
      <c r="Q44" s="2814"/>
      <c r="R44" s="2810"/>
      <c r="S44" s="2813"/>
      <c r="T44" s="2814"/>
      <c r="U44" s="2814"/>
      <c r="V44" s="2810"/>
      <c r="W44" s="2898"/>
      <c r="X44" s="2899"/>
      <c r="Y44" s="2899"/>
      <c r="Z44" s="2932"/>
      <c r="AA44" s="1241"/>
      <c r="AB44" s="1273" t="str">
        <f>IF(AND(入力シート!R7=FALSE,入力シート!V7=TRUE),氏名２,"")</f>
        <v/>
      </c>
      <c r="AC44" s="1273" t="str">
        <f>IF(AND(入力シート!R7=FALSE,入力シート!W7=TRUE),氏名２,"")</f>
        <v/>
      </c>
      <c r="AD44" s="1241"/>
      <c r="AE44" s="1285" t="str">
        <f t="array" ref="AE44">IFERROR(INDEX(AB:AB,SMALL(IF($AB$43:$AB$50&lt;&gt;"",ROW($AB$43:$AB$50),""),ROW(AE44)-ROW(AE$43)+1)),"")</f>
        <v/>
      </c>
      <c r="AF44" s="1282" t="str">
        <f>IF(AE44="","",VLOOKUP(AE44,入力シート!$D$6:$L$12,9,FALSE))</f>
        <v/>
      </c>
      <c r="AG44" s="1185" t="str">
        <f>IF(AE44="","",VLOOKUP(AE44,入力シート!$D$6:$Z$12,23,FALSE))</f>
        <v/>
      </c>
      <c r="AH44" s="1283" t="str">
        <f>IF(AE44="","",HLOOKUP(AE44,$G$42:$V$46,5,FALSE))</f>
        <v/>
      </c>
      <c r="AI44" s="1284">
        <f t="shared" si="3"/>
        <v>0</v>
      </c>
    </row>
    <row r="45" spans="2:35" ht="13.5" customHeight="1">
      <c r="B45" s="2816" t="s">
        <v>315</v>
      </c>
      <c r="C45" s="2816"/>
      <c r="D45" s="2816"/>
      <c r="E45" s="2817"/>
      <c r="F45" s="2858" t="s">
        <v>11</v>
      </c>
      <c r="G45" s="282" t="s">
        <v>419</v>
      </c>
      <c r="H45" s="200"/>
      <c r="I45" s="209" t="str">
        <f>IF(G43="","",G43)</f>
        <v/>
      </c>
      <c r="J45" s="199" t="s">
        <v>322</v>
      </c>
      <c r="K45" s="282" t="s">
        <v>419</v>
      </c>
      <c r="L45" s="200"/>
      <c r="M45" s="209" t="str">
        <f>IF(K43="","",K43)</f>
        <v/>
      </c>
      <c r="N45" s="199" t="s">
        <v>322</v>
      </c>
      <c r="O45" s="282" t="s">
        <v>420</v>
      </c>
      <c r="P45" s="200"/>
      <c r="Q45" s="209" t="str">
        <f>IF(O43="","",O43)</f>
        <v/>
      </c>
      <c r="R45" s="199" t="s">
        <v>322</v>
      </c>
      <c r="S45" s="282" t="s">
        <v>420</v>
      </c>
      <c r="T45" s="200"/>
      <c r="U45" s="209" t="str">
        <f>IF(S43="","",S43)</f>
        <v/>
      </c>
      <c r="V45" s="280" t="s">
        <v>322</v>
      </c>
      <c r="W45" s="192"/>
      <c r="X45" s="205"/>
      <c r="Y45" s="208" t="s">
        <v>334</v>
      </c>
      <c r="Z45" s="2932"/>
      <c r="AA45" s="1241"/>
      <c r="AB45" s="1273" t="str">
        <f>IF(AND(入力シート!R8=FALSE,入力シート!V8=TRUE),氏名３,"")</f>
        <v/>
      </c>
      <c r="AC45" s="1273" t="str">
        <f>IF(AND(入力シート!R8=FALSE,入力シート!W8=TRUE),氏名３,"")</f>
        <v/>
      </c>
      <c r="AD45" s="2868" t="s">
        <v>1307</v>
      </c>
      <c r="AE45" s="1281" t="s">
        <v>1325</v>
      </c>
    </row>
    <row r="46" spans="2:35" ht="15" customHeight="1">
      <c r="B46" s="2885"/>
      <c r="C46" s="2885"/>
      <c r="D46" s="2885"/>
      <c r="E46" s="2886"/>
      <c r="F46" s="2858"/>
      <c r="G46" s="2883" t="str">
        <f>IF(G42="","",IF(G43&gt;84,0,100000*(85-G43)))</f>
        <v/>
      </c>
      <c r="H46" s="2884"/>
      <c r="I46" s="2884"/>
      <c r="J46" s="201" t="s">
        <v>15</v>
      </c>
      <c r="K46" s="2883" t="str">
        <f>IF(K42="","",IF(K43&gt;84,0,100000*(85-K43)))</f>
        <v/>
      </c>
      <c r="L46" s="2884"/>
      <c r="M46" s="2884"/>
      <c r="N46" s="201" t="s">
        <v>15</v>
      </c>
      <c r="O46" s="2883" t="str">
        <f>IF(O42="","",IF(O43&gt;84,0,200000*(85-O43)))</f>
        <v/>
      </c>
      <c r="P46" s="2884"/>
      <c r="Q46" s="2884"/>
      <c r="R46" s="201" t="s">
        <v>15</v>
      </c>
      <c r="S46" s="2883" t="str">
        <f>IF(S42="","",IF(S43&gt;84,0,200000*(85-S43)))</f>
        <v/>
      </c>
      <c r="T46" s="2884"/>
      <c r="U46" s="2884"/>
      <c r="V46" s="201" t="s">
        <v>15</v>
      </c>
      <c r="W46" s="2933">
        <f>SUM(G46:V46)</f>
        <v>0</v>
      </c>
      <c r="X46" s="2934"/>
      <c r="Y46" s="210"/>
      <c r="Z46" s="2932"/>
      <c r="AA46" s="1241"/>
      <c r="AB46" s="1273" t="str">
        <f>IF(AND(入力シート!R9=FALSE,入力シート!V9=TRUE),氏名４,"")</f>
        <v/>
      </c>
      <c r="AC46" s="1273" t="str">
        <f>IF(AND(入力シート!R9=FALSE,入力シート!W9=TRUE),氏名４,"")</f>
        <v/>
      </c>
      <c r="AD46" s="2424"/>
      <c r="AE46" s="393" t="s">
        <v>352</v>
      </c>
      <c r="AF46" s="394" t="s">
        <v>207</v>
      </c>
      <c r="AG46" s="394" t="s">
        <v>542</v>
      </c>
      <c r="AH46" s="395" t="s">
        <v>548</v>
      </c>
      <c r="AI46" s="396" t="s">
        <v>549</v>
      </c>
    </row>
    <row r="47" spans="2:35" ht="17.25" customHeight="1">
      <c r="B47" s="2827" t="s">
        <v>340</v>
      </c>
      <c r="C47" s="2828"/>
      <c r="D47" s="2828"/>
      <c r="E47" s="2829"/>
      <c r="F47" s="2858" t="s">
        <v>12</v>
      </c>
      <c r="G47" s="2794" t="str">
        <f>IF(G42="","",VLOOKUP(G42,$AE$43:$AG$50,3,FALSE))</f>
        <v/>
      </c>
      <c r="H47" s="2795"/>
      <c r="I47" s="2795"/>
      <c r="J47" s="2798" t="s">
        <v>15</v>
      </c>
      <c r="K47" s="2794" t="str">
        <f>IF(K42="","",VLOOKUP(K42,$AE$43:$AG$50,3,FALSE))</f>
        <v/>
      </c>
      <c r="L47" s="2795"/>
      <c r="M47" s="2795"/>
      <c r="N47" s="2798" t="s">
        <v>15</v>
      </c>
      <c r="O47" s="2794" t="str">
        <f>IF(O42="","",VLOOKUP(O42,$AE$43:$AG$50,3,FALSE))</f>
        <v/>
      </c>
      <c r="P47" s="2795"/>
      <c r="Q47" s="2795"/>
      <c r="R47" s="2798" t="s">
        <v>15</v>
      </c>
      <c r="S47" s="2794" t="str">
        <f>IF(S42="","",VLOOKUP(S42,$AE$43:$AG$50,3,FALSE))</f>
        <v/>
      </c>
      <c r="T47" s="2795"/>
      <c r="U47" s="2795"/>
      <c r="V47" s="2798" t="s">
        <v>15</v>
      </c>
      <c r="W47" s="2937">
        <f>SUM(G47:U48)</f>
        <v>0</v>
      </c>
      <c r="X47" s="2938"/>
      <c r="Y47" s="208" t="s">
        <v>334</v>
      </c>
      <c r="Z47" s="2932"/>
      <c r="AA47" s="1241"/>
      <c r="AB47" s="1273" t="str">
        <f>IF(AND(入力シート!R10=FALSE,入力シート!V10=TRUE),氏名５,"")</f>
        <v/>
      </c>
      <c r="AC47" s="1273" t="str">
        <f>IF(AND(入力シート!R10=FALSE,入力シート!W10=TRUE),氏名５,"")</f>
        <v/>
      </c>
      <c r="AD47" s="1241"/>
      <c r="AE47" s="1275" t="str">
        <f t="array" ref="AE47">IFERROR(INDEX(AC:AC,SMALL(IF(AC43:AC50&lt;&gt;"",ROW(AC43:AC50),""),ROW(AE47)-ROW(AE$47)+1)),"")</f>
        <v/>
      </c>
      <c r="AF47" s="397" t="str">
        <f>IF(AE47="","",VLOOKUP(AE47,入力シート!$D$6:$L$12,9,FALSE))</f>
        <v/>
      </c>
      <c r="AG47" s="442" t="str">
        <f>IF(AE47="","",VLOOKUP(AE47,入力シート!$D$6:$Z$12,23,FALSE))</f>
        <v/>
      </c>
      <c r="AH47" s="446" t="str">
        <f t="shared" ref="AH47:AH48" si="4">IF(AE47="","",HLOOKUP(AE47,$G$42:$V$46,5,FALSE))</f>
        <v/>
      </c>
      <c r="AI47" s="443">
        <f t="shared" si="3"/>
        <v>0</v>
      </c>
    </row>
    <row r="48" spans="2:35" ht="15" customHeight="1">
      <c r="B48" s="2830"/>
      <c r="C48" s="2830"/>
      <c r="D48" s="2830"/>
      <c r="E48" s="2831"/>
      <c r="F48" s="2858"/>
      <c r="G48" s="2796"/>
      <c r="H48" s="2797"/>
      <c r="I48" s="2797"/>
      <c r="J48" s="2803"/>
      <c r="K48" s="2796"/>
      <c r="L48" s="2797"/>
      <c r="M48" s="2797"/>
      <c r="N48" s="2803"/>
      <c r="O48" s="2796"/>
      <c r="P48" s="2797"/>
      <c r="Q48" s="2797"/>
      <c r="R48" s="2803"/>
      <c r="S48" s="2796"/>
      <c r="T48" s="2797"/>
      <c r="U48" s="2797"/>
      <c r="V48" s="2803"/>
      <c r="W48" s="2939"/>
      <c r="X48" s="2940"/>
      <c r="Y48" s="210"/>
      <c r="Z48" s="2932"/>
      <c r="AA48" s="1241"/>
      <c r="AB48" s="1274" t="str">
        <f>IF(AND(入力シート!R11=FALSE,入力シート!V11=TRUE),氏名６,"")</f>
        <v/>
      </c>
      <c r="AC48" s="1274" t="str">
        <f>IF(AND(入力シート!R11=FALSE,入力シート!W11=TRUE),氏名６,"")</f>
        <v/>
      </c>
      <c r="AD48" s="1241"/>
      <c r="AE48" s="1285" t="str">
        <f t="array" ref="AE48">IFERROR(INDEX(AC:AC,SMALL(IF(AC44:AC51&lt;&gt;"",ROW(AC44:AC51),""),ROW(AE48)-ROW(AE$47)+1)),"")</f>
        <v/>
      </c>
      <c r="AF48" s="1282" t="str">
        <f>IF(AE48="","",VLOOKUP(AE48,入力シート!$D$6:$L$12,9,FALSE))</f>
        <v/>
      </c>
      <c r="AG48" s="1185" t="str">
        <f>IF(AE48="","",VLOOKUP(AE48,入力シート!$D$6:$Z$12,23,FALSE))</f>
        <v/>
      </c>
      <c r="AH48" s="1283" t="str">
        <f t="shared" si="4"/>
        <v/>
      </c>
      <c r="AI48" s="1284">
        <f t="shared" si="3"/>
        <v>0</v>
      </c>
    </row>
    <row r="49" spans="2:40" ht="4.5" customHeight="1">
      <c r="B49" s="193"/>
      <c r="C49" s="193"/>
      <c r="D49" s="193"/>
      <c r="E49" s="193"/>
      <c r="F49" s="193"/>
      <c r="G49" s="193"/>
      <c r="H49" s="193"/>
      <c r="I49" s="193"/>
      <c r="J49" s="193"/>
      <c r="K49" s="193"/>
      <c r="L49" s="193"/>
      <c r="M49" s="193"/>
      <c r="N49" s="193"/>
      <c r="O49" s="193"/>
      <c r="P49" s="193"/>
      <c r="Q49" s="193"/>
      <c r="R49" s="193"/>
      <c r="S49" s="193"/>
      <c r="T49" s="193"/>
      <c r="U49" s="193"/>
      <c r="V49" s="193"/>
      <c r="W49" s="196"/>
      <c r="X49" s="196"/>
      <c r="Y49" s="196"/>
      <c r="Z49" s="175"/>
      <c r="AA49" s="1244"/>
      <c r="AB49" s="2866" t="str">
        <f>IF(AND(入力シート!R12=FALSE,入力シート!V12=TRUE),氏名７,"")</f>
        <v/>
      </c>
      <c r="AC49" s="2866" t="str">
        <f>IF(AND(入力シート!R12=FALSE,入力シート!W12=TRUE),氏名７,"")</f>
        <v/>
      </c>
      <c r="AD49" s="1244"/>
      <c r="AE49" s="2869" t="s">
        <v>1317</v>
      </c>
    </row>
    <row r="50" spans="2:40" ht="9.75" customHeight="1">
      <c r="B50" s="2930" t="s">
        <v>23</v>
      </c>
      <c r="C50" s="2930"/>
      <c r="D50" s="2852" t="s">
        <v>353</v>
      </c>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175"/>
      <c r="AA50" s="1244"/>
      <c r="AB50" s="2867"/>
      <c r="AC50" s="2867"/>
      <c r="AD50" s="1244"/>
      <c r="AE50" s="2870"/>
    </row>
    <row r="51" spans="2:40" ht="9.75" customHeight="1">
      <c r="B51" s="276"/>
      <c r="C51" s="276"/>
      <c r="D51" s="2927" t="s">
        <v>599</v>
      </c>
      <c r="E51" s="2927"/>
      <c r="F51" s="2927"/>
      <c r="G51" s="2927"/>
      <c r="H51" s="2927"/>
      <c r="I51" s="2927"/>
      <c r="J51" s="2927"/>
      <c r="K51" s="2927"/>
      <c r="L51" s="2927"/>
      <c r="M51" s="2927"/>
      <c r="N51" s="2927"/>
      <c r="O51" s="2927"/>
      <c r="P51" s="2927"/>
      <c r="Q51" s="2927"/>
      <c r="R51" s="2927"/>
      <c r="S51" s="2927"/>
      <c r="T51" s="2927"/>
      <c r="U51" s="2927"/>
      <c r="V51" s="2927"/>
      <c r="W51" s="2927"/>
      <c r="X51" s="2927"/>
      <c r="Y51" s="277"/>
      <c r="Z51" s="175"/>
      <c r="AA51" s="1244"/>
      <c r="AB51" s="1244"/>
      <c r="AC51" s="1244"/>
      <c r="AD51" s="1244"/>
      <c r="AE51" s="2870"/>
    </row>
    <row r="52" spans="2:40" ht="9.75" customHeight="1">
      <c r="B52" s="276"/>
      <c r="C52" s="278"/>
      <c r="D52" s="2851" t="s">
        <v>347</v>
      </c>
      <c r="E52" s="2851"/>
      <c r="F52" s="2851"/>
      <c r="G52" s="2851"/>
      <c r="H52" s="2851"/>
      <c r="I52" s="2851"/>
      <c r="J52" s="2851"/>
      <c r="K52" s="2851"/>
      <c r="L52" s="2851"/>
      <c r="M52" s="2851"/>
      <c r="N52" s="2851"/>
      <c r="O52" s="2851"/>
      <c r="P52" s="2851"/>
      <c r="Q52" s="2851"/>
      <c r="R52" s="2851"/>
      <c r="S52" s="2851"/>
      <c r="T52" s="2851"/>
      <c r="U52" s="2851"/>
      <c r="V52" s="2851"/>
      <c r="W52" s="2851"/>
      <c r="X52" s="279"/>
      <c r="Y52" s="279"/>
      <c r="Z52" s="175"/>
      <c r="AA52" s="1244"/>
      <c r="AB52" s="1244"/>
      <c r="AC52" s="1244"/>
      <c r="AD52" s="1244"/>
    </row>
    <row r="53" spans="2:40" ht="4.5" customHeight="1">
      <c r="B53" s="192"/>
      <c r="C53" s="195"/>
      <c r="D53" s="195"/>
      <c r="E53" s="195"/>
      <c r="F53" s="195"/>
      <c r="G53" s="195"/>
      <c r="H53" s="195"/>
      <c r="I53" s="195"/>
      <c r="J53" s="195"/>
      <c r="K53" s="195"/>
      <c r="L53" s="195"/>
      <c r="M53" s="195"/>
      <c r="N53" s="195"/>
      <c r="O53" s="195"/>
      <c r="P53" s="195"/>
      <c r="Q53" s="195"/>
      <c r="R53" s="195"/>
      <c r="S53" s="195"/>
      <c r="T53" s="195"/>
      <c r="U53" s="195"/>
      <c r="V53" s="195"/>
      <c r="W53" s="196"/>
      <c r="X53" s="196"/>
      <c r="Y53" s="196"/>
      <c r="Z53" s="175"/>
      <c r="AA53" s="1244"/>
      <c r="AB53" s="1244"/>
      <c r="AC53" s="1244"/>
      <c r="AD53" s="1244"/>
      <c r="AK53" s="2871" t="s">
        <v>1272</v>
      </c>
      <c r="AL53" s="2872"/>
      <c r="AM53" s="2872"/>
      <c r="AN53" s="2873"/>
    </row>
    <row r="54" spans="2:40" ht="4.5" customHeight="1">
      <c r="B54" s="2902" t="s">
        <v>331</v>
      </c>
      <c r="C54" s="2902"/>
      <c r="D54" s="2902"/>
      <c r="E54" s="2903"/>
      <c r="F54" s="2853" t="s">
        <v>4</v>
      </c>
      <c r="G54" s="2794" t="str">
        <f>IF(AND(G42&lt;&gt;"",AK56=0),0,IF(G46&gt;G47,G46-G47,""))</f>
        <v/>
      </c>
      <c r="H54" s="2795"/>
      <c r="I54" s="2795"/>
      <c r="J54" s="2798" t="s">
        <v>125</v>
      </c>
      <c r="K54" s="2794" t="str">
        <f>IF(AND(K42&lt;&gt;"",AL56=0),0,IF(K46&gt;K47,K46-K47,""))</f>
        <v/>
      </c>
      <c r="L54" s="2795"/>
      <c r="M54" s="2795"/>
      <c r="N54" s="2798" t="s">
        <v>125</v>
      </c>
      <c r="O54" s="2794" t="str">
        <f>IF(AND(O42&lt;&gt;"",AM56=0),0,IF(O46&gt;O47,O46-O47,""))</f>
        <v/>
      </c>
      <c r="P54" s="2795"/>
      <c r="Q54" s="2795"/>
      <c r="R54" s="2798" t="s">
        <v>125</v>
      </c>
      <c r="S54" s="2794" t="str">
        <f>IF(AND(S42&lt;&gt;"",AN56=0),0,IF(S46&gt;S47,S46-S47,""))</f>
        <v/>
      </c>
      <c r="T54" s="2795"/>
      <c r="U54" s="2795"/>
      <c r="V54" s="2798" t="s">
        <v>125</v>
      </c>
      <c r="W54" s="2928" t="s">
        <v>348</v>
      </c>
      <c r="X54" s="2855">
        <f>SUM(G54:U55)</f>
        <v>0</v>
      </c>
      <c r="Y54" s="2887" t="s">
        <v>334</v>
      </c>
      <c r="Z54" s="175"/>
      <c r="AA54" s="1244"/>
      <c r="AB54" s="1244"/>
      <c r="AC54" s="1244"/>
      <c r="AD54" s="1244"/>
      <c r="AK54" s="2874"/>
      <c r="AL54" s="2875"/>
      <c r="AM54" s="2875"/>
      <c r="AN54" s="2876"/>
    </row>
    <row r="55" spans="2:40" ht="17.25" customHeight="1">
      <c r="B55" s="2904"/>
      <c r="C55" s="2904"/>
      <c r="D55" s="2904"/>
      <c r="E55" s="2905"/>
      <c r="F55" s="2854"/>
      <c r="G55" s="2804"/>
      <c r="H55" s="2805"/>
      <c r="I55" s="2805"/>
      <c r="J55" s="2799"/>
      <c r="K55" s="2804"/>
      <c r="L55" s="2805"/>
      <c r="M55" s="2805"/>
      <c r="N55" s="2799"/>
      <c r="O55" s="2804"/>
      <c r="P55" s="2805"/>
      <c r="Q55" s="2805"/>
      <c r="R55" s="2799"/>
      <c r="S55" s="2804"/>
      <c r="T55" s="2805"/>
      <c r="U55" s="2805"/>
      <c r="V55" s="2799"/>
      <c r="W55" s="2929"/>
      <c r="X55" s="2856"/>
      <c r="Y55" s="2888"/>
      <c r="Z55" s="175"/>
      <c r="AA55" s="1244"/>
      <c r="AB55" s="1244"/>
      <c r="AC55" s="1244"/>
      <c r="AD55" s="1244"/>
      <c r="AE55" s="399" t="s">
        <v>550</v>
      </c>
      <c r="AF55" s="400"/>
      <c r="AG55" s="394" t="s">
        <v>551</v>
      </c>
      <c r="AH55" s="401" t="s">
        <v>552</v>
      </c>
      <c r="AK55" s="1188" t="str">
        <f>IF(G42="","",G42)</f>
        <v/>
      </c>
      <c r="AL55" s="1189" t="str">
        <f>IF(K42="","",K42)</f>
        <v/>
      </c>
      <c r="AM55" s="1189" t="str">
        <f>IF(O42="","",O42)</f>
        <v/>
      </c>
      <c r="AN55" s="1190" t="str">
        <f>IF(S42="","",S42)</f>
        <v/>
      </c>
    </row>
    <row r="56" spans="2:40" ht="12" customHeight="1">
      <c r="B56" s="2857" t="s">
        <v>354</v>
      </c>
      <c r="C56" s="2857"/>
      <c r="D56" s="2857"/>
      <c r="E56" s="2857"/>
      <c r="F56" s="2857"/>
      <c r="G56" s="2857"/>
      <c r="H56" s="2857"/>
      <c r="I56" s="2857"/>
      <c r="J56" s="2857"/>
      <c r="K56" s="2857"/>
      <c r="L56" s="2857"/>
      <c r="M56" s="2857"/>
      <c r="N56" s="2857"/>
      <c r="O56" s="2857"/>
      <c r="P56" s="2857"/>
      <c r="Q56" s="2857"/>
      <c r="R56" s="2857"/>
      <c r="S56" s="2857"/>
      <c r="T56" s="2857"/>
      <c r="U56" s="2857"/>
      <c r="V56" s="2857"/>
      <c r="W56" s="90"/>
      <c r="X56" s="90"/>
      <c r="Y56" s="202"/>
      <c r="AE56" s="406">
        <f>IF(OR(入力シート!V6=TRUE,入力シート!W6=TRUE),"",氏名１)</f>
        <v>0</v>
      </c>
      <c r="AF56" s="407"/>
      <c r="AG56" s="442">
        <f>IF(AE56="","",入力シート!$Z6)</f>
        <v>0</v>
      </c>
      <c r="AH56" s="444">
        <f>IF(ISERROR(HLOOKUP(AE56,$G$59:$V$63,5,FALSE)),0,HLOOKUP(AE56,$G$59:$V$63,5,FALSE))</f>
        <v>0</v>
      </c>
      <c r="AK56" s="1191">
        <f>IFERROR(VLOOKUP(AK55,入力シート!$D$6:$AA$12,24,FALSE),0)</f>
        <v>0</v>
      </c>
      <c r="AL56" s="1192">
        <f>IFERROR(VLOOKUP(AL55,入力シート!$D$6:$AA$12,24,FALSE),0)</f>
        <v>0</v>
      </c>
      <c r="AM56" s="1192">
        <f>IFERROR(VLOOKUP(AM55,入力シート!$D$6:$AA$12,24,FALSE),0)</f>
        <v>0</v>
      </c>
      <c r="AN56" s="1193">
        <f>IFERROR(VLOOKUP(AN55,入力シート!$D$6:$AA$12,24,FALSE),0)</f>
        <v>0</v>
      </c>
    </row>
    <row r="57" spans="2:40" ht="12" customHeight="1">
      <c r="B57" s="1851" t="s">
        <v>355</v>
      </c>
      <c r="C57" s="1851"/>
      <c r="D57" s="1851"/>
      <c r="E57" s="1851"/>
      <c r="F57" s="1851"/>
      <c r="G57" s="1851"/>
      <c r="H57" s="1851"/>
      <c r="I57" s="1851"/>
      <c r="J57" s="1851"/>
      <c r="K57" s="1851"/>
      <c r="L57" s="1851"/>
      <c r="M57" s="1851"/>
      <c r="N57" s="1851"/>
      <c r="O57" s="1851"/>
      <c r="P57" s="1851"/>
      <c r="Q57" s="1851"/>
      <c r="R57" s="1851"/>
      <c r="S57" s="1851"/>
      <c r="T57" s="1851"/>
      <c r="U57" s="1851"/>
      <c r="V57" s="1851"/>
      <c r="W57" s="1851"/>
      <c r="X57" s="1851"/>
      <c r="Y57" s="1851"/>
      <c r="AE57" s="408">
        <f>IF(OR(入力シート!V7=TRUE,入力シート!W7=TRUE),"",氏名２)</f>
        <v>0</v>
      </c>
      <c r="AF57" s="404"/>
      <c r="AG57" s="441">
        <f>IF(AE57="","",入力シート!$Z7)</f>
        <v>0</v>
      </c>
      <c r="AH57" s="445">
        <f t="shared" ref="AH57:AH62" si="5">IF(ISERROR(HLOOKUP(AE57,$G$59:$V$63,5,FALSE)),0,HLOOKUP(AE57,$G$59:$V$63,5,FALSE))</f>
        <v>0</v>
      </c>
      <c r="AK57" s="1140" t="s">
        <v>1239</v>
      </c>
    </row>
    <row r="58" spans="2:40" ht="12" customHeight="1">
      <c r="B58" s="2815" t="s">
        <v>328</v>
      </c>
      <c r="C58" s="2815"/>
      <c r="D58" s="2815"/>
      <c r="E58" s="2815"/>
      <c r="F58" s="2815"/>
      <c r="G58" s="2815"/>
      <c r="H58" s="2815"/>
      <c r="I58" s="214"/>
      <c r="J58" s="214"/>
      <c r="K58" s="195"/>
      <c r="L58" s="195"/>
      <c r="M58" s="195"/>
      <c r="N58" s="195"/>
      <c r="O58" s="195"/>
      <c r="P58" s="195"/>
      <c r="Q58" s="195"/>
      <c r="R58" s="195"/>
      <c r="S58" s="195"/>
      <c r="T58" s="195"/>
      <c r="U58" s="195"/>
      <c r="V58" s="195"/>
      <c r="W58" s="95"/>
      <c r="X58" s="203"/>
      <c r="Y58" s="195"/>
      <c r="AE58" s="408">
        <f>IF(OR(入力シート!V8=TRUE,入力シート!W8=TRUE),"",氏名３)</f>
        <v>0</v>
      </c>
      <c r="AF58" s="404"/>
      <c r="AG58" s="441">
        <f>IF(AE58="","",入力シート!$Z8)</f>
        <v>0</v>
      </c>
      <c r="AH58" s="445">
        <f t="shared" si="5"/>
        <v>0</v>
      </c>
      <c r="AK58" s="2877" t="s">
        <v>1273</v>
      </c>
      <c r="AL58" s="2833"/>
      <c r="AM58" s="2833"/>
      <c r="AN58" s="2834"/>
    </row>
    <row r="59" spans="2:40" ht="12" customHeight="1">
      <c r="B59" s="2912" t="s">
        <v>329</v>
      </c>
      <c r="C59" s="2912"/>
      <c r="D59" s="2912"/>
      <c r="E59" s="2912"/>
      <c r="F59" s="2913"/>
      <c r="G59" s="2916"/>
      <c r="H59" s="2917"/>
      <c r="I59" s="2917"/>
      <c r="J59" s="2918"/>
      <c r="K59" s="2916"/>
      <c r="L59" s="2917"/>
      <c r="M59" s="2917"/>
      <c r="N59" s="2918"/>
      <c r="O59" s="2916"/>
      <c r="P59" s="2917"/>
      <c r="Q59" s="2917"/>
      <c r="R59" s="2918"/>
      <c r="S59" s="2916"/>
      <c r="T59" s="2917"/>
      <c r="U59" s="2917"/>
      <c r="V59" s="2918"/>
      <c r="W59" s="2878" t="s">
        <v>40</v>
      </c>
      <c r="X59" s="2879"/>
      <c r="Y59" s="2879"/>
      <c r="Z59" s="175"/>
      <c r="AA59" s="1244"/>
      <c r="AB59" s="1244"/>
      <c r="AC59" s="1244"/>
      <c r="AD59" s="1244"/>
      <c r="AE59" s="408">
        <f>IF(OR(入力シート!V9=TRUE,入力シート!W9=TRUE),"",氏名４)</f>
        <v>0</v>
      </c>
      <c r="AF59" s="404"/>
      <c r="AG59" s="441">
        <f>IF(AE59="","",入力シート!$Z9)</f>
        <v>0</v>
      </c>
      <c r="AH59" s="445">
        <f t="shared" si="5"/>
        <v>0</v>
      </c>
      <c r="AK59" s="2838"/>
      <c r="AL59" s="2839"/>
      <c r="AM59" s="2839"/>
      <c r="AN59" s="2840"/>
    </row>
    <row r="60" spans="2:40" ht="11.25" customHeight="1">
      <c r="B60" s="2914"/>
      <c r="C60" s="2914"/>
      <c r="D60" s="2914"/>
      <c r="E60" s="2914"/>
      <c r="F60" s="2915"/>
      <c r="G60" s="2919"/>
      <c r="H60" s="2920"/>
      <c r="I60" s="2920"/>
      <c r="J60" s="2921"/>
      <c r="K60" s="2919"/>
      <c r="L60" s="2920"/>
      <c r="M60" s="2920"/>
      <c r="N60" s="2921"/>
      <c r="O60" s="2919"/>
      <c r="P60" s="2920"/>
      <c r="Q60" s="2920"/>
      <c r="R60" s="2921"/>
      <c r="S60" s="2919"/>
      <c r="T60" s="2920"/>
      <c r="U60" s="2920"/>
      <c r="V60" s="2921"/>
      <c r="W60" s="2880"/>
      <c r="X60" s="2881"/>
      <c r="Y60" s="2881"/>
      <c r="Z60" s="175"/>
      <c r="AA60" s="1244"/>
      <c r="AB60" s="1244"/>
      <c r="AC60" s="1244"/>
      <c r="AD60" s="1244"/>
      <c r="AE60" s="408">
        <f>IF(OR(入力シート!V10=TRUE,入力シート!W10=TRUE),"",氏名５)</f>
        <v>0</v>
      </c>
      <c r="AF60" s="404"/>
      <c r="AG60" s="441">
        <f>IF(AE60="","",入力シート!$Z10)</f>
        <v>0</v>
      </c>
      <c r="AH60" s="445">
        <f t="shared" si="5"/>
        <v>0</v>
      </c>
    </row>
    <row r="61" spans="2:40" ht="14.25" customHeight="1">
      <c r="B61" s="2907" t="s">
        <v>414</v>
      </c>
      <c r="C61" s="2908"/>
      <c r="D61" s="2908"/>
      <c r="E61" s="2909"/>
      <c r="F61" s="2853" t="s">
        <v>335</v>
      </c>
      <c r="G61" s="2794" t="str">
        <f>IF(G59="","",VLOOKUP(G59,$AE$56:$AG$62,3,FALSE))</f>
        <v/>
      </c>
      <c r="H61" s="2795"/>
      <c r="I61" s="2795"/>
      <c r="J61" s="2798" t="s">
        <v>15</v>
      </c>
      <c r="K61" s="2794" t="str">
        <f>IF(K59="","",VLOOKUP(K59,$AE$56:$AG$62,3,FALSE))</f>
        <v/>
      </c>
      <c r="L61" s="2795"/>
      <c r="M61" s="2795"/>
      <c r="N61" s="2798" t="s">
        <v>15</v>
      </c>
      <c r="O61" s="2794" t="str">
        <f>IF(O59="","",VLOOKUP(O59,$AE$56:$AG$62,3,FALSE))</f>
        <v/>
      </c>
      <c r="P61" s="2795"/>
      <c r="Q61" s="2795"/>
      <c r="R61" s="2798" t="s">
        <v>15</v>
      </c>
      <c r="S61" s="2794" t="str">
        <f>IF(S59="","",VLOOKUP(S59,$AE$56:$AG$62,3,FALSE))</f>
        <v/>
      </c>
      <c r="T61" s="2795"/>
      <c r="U61" s="2795"/>
      <c r="V61" s="2798" t="s">
        <v>15</v>
      </c>
      <c r="W61" s="2794">
        <f>SUM(G61:U62)</f>
        <v>0</v>
      </c>
      <c r="X61" s="2795"/>
      <c r="Y61" s="2887" t="s">
        <v>334</v>
      </c>
      <c r="Z61" s="175"/>
      <c r="AA61" s="1244"/>
      <c r="AB61" s="1244"/>
      <c r="AC61" s="1244"/>
      <c r="AD61" s="1244"/>
      <c r="AE61" s="408">
        <f>IF(OR(入力シート!V11=TRUE,入力シート!W11=TRUE),"",氏名６)</f>
        <v>0</v>
      </c>
      <c r="AF61" s="405"/>
      <c r="AG61" s="441">
        <f>IF(AE61="","",入力シート!$Z11)</f>
        <v>0</v>
      </c>
      <c r="AH61" s="445">
        <f t="shared" si="5"/>
        <v>0</v>
      </c>
    </row>
    <row r="62" spans="2:40" ht="21" customHeight="1">
      <c r="B62" s="2910"/>
      <c r="C62" s="2910"/>
      <c r="D62" s="2910"/>
      <c r="E62" s="2911"/>
      <c r="F62" s="2854"/>
      <c r="G62" s="2796"/>
      <c r="H62" s="2797"/>
      <c r="I62" s="2797"/>
      <c r="J62" s="2803"/>
      <c r="K62" s="2796"/>
      <c r="L62" s="2797"/>
      <c r="M62" s="2797"/>
      <c r="N62" s="2803"/>
      <c r="O62" s="2796"/>
      <c r="P62" s="2797"/>
      <c r="Q62" s="2797"/>
      <c r="R62" s="2803"/>
      <c r="S62" s="2796"/>
      <c r="T62" s="2797"/>
      <c r="U62" s="2797"/>
      <c r="V62" s="2803"/>
      <c r="W62" s="2796"/>
      <c r="X62" s="2797"/>
      <c r="Y62" s="2888"/>
      <c r="Z62" s="175"/>
      <c r="AA62" s="1244"/>
      <c r="AB62" s="1244"/>
      <c r="AC62" s="1244"/>
      <c r="AD62" s="1244"/>
      <c r="AE62" s="1187">
        <f>IF(OR(入力シート!V12=TRUE,入力シート!W12=TRUE),"",氏名７)</f>
        <v>0</v>
      </c>
      <c r="AF62" s="1184"/>
      <c r="AG62" s="1185">
        <f>IF(AE62="","",入力シート!$Z12)</f>
        <v>0</v>
      </c>
      <c r="AH62" s="1186">
        <f t="shared" si="5"/>
        <v>0</v>
      </c>
    </row>
    <row r="63" spans="2:40" ht="18.75" customHeight="1">
      <c r="B63" s="2824" t="s">
        <v>315</v>
      </c>
      <c r="C63" s="2825"/>
      <c r="D63" s="2825"/>
      <c r="E63" s="2826"/>
      <c r="F63" s="204" t="s">
        <v>1</v>
      </c>
      <c r="G63" s="2800"/>
      <c r="H63" s="2801"/>
      <c r="I63" s="2801"/>
      <c r="J63" s="2802"/>
      <c r="K63" s="2800"/>
      <c r="L63" s="2801"/>
      <c r="M63" s="2801"/>
      <c r="N63" s="2802"/>
      <c r="O63" s="2800"/>
      <c r="P63" s="2801"/>
      <c r="Q63" s="2801"/>
      <c r="R63" s="2802"/>
      <c r="S63" s="2800"/>
      <c r="T63" s="2801"/>
      <c r="U63" s="2801"/>
      <c r="V63" s="2802"/>
      <c r="W63" s="2889">
        <f>SUM(G63:V63)</f>
        <v>0</v>
      </c>
      <c r="X63" s="2890"/>
      <c r="Y63" s="198"/>
      <c r="Z63" s="175"/>
      <c r="AA63" s="1244"/>
      <c r="AB63" s="1244"/>
      <c r="AC63" s="1244"/>
      <c r="AD63" s="1244"/>
    </row>
    <row r="64" spans="2:40" ht="4.5" customHeight="1">
      <c r="B64" s="193"/>
      <c r="C64" s="193"/>
      <c r="D64" s="193"/>
      <c r="E64" s="193"/>
      <c r="F64" s="193"/>
      <c r="G64" s="197"/>
      <c r="H64" s="197"/>
      <c r="I64" s="197"/>
      <c r="J64" s="197"/>
      <c r="K64" s="197"/>
      <c r="L64" s="197"/>
      <c r="M64" s="197"/>
      <c r="N64" s="197"/>
      <c r="O64" s="197"/>
      <c r="P64" s="197"/>
      <c r="Q64" s="197"/>
      <c r="R64" s="197"/>
      <c r="S64" s="197"/>
      <c r="T64" s="197"/>
      <c r="U64" s="197"/>
      <c r="V64" s="197"/>
      <c r="W64" s="197"/>
      <c r="X64" s="193"/>
      <c r="Y64" s="193"/>
      <c r="Z64" s="175"/>
      <c r="AA64" s="1244"/>
      <c r="AB64" s="1244"/>
      <c r="AC64" s="1244"/>
      <c r="AD64" s="1244"/>
    </row>
    <row r="65" spans="2:30" ht="13.5" customHeight="1">
      <c r="B65" s="193"/>
      <c r="C65" s="2421" t="s">
        <v>356</v>
      </c>
      <c r="D65" s="2421"/>
      <c r="E65" s="2421"/>
      <c r="F65" s="2421"/>
      <c r="G65" s="2421"/>
      <c r="H65" s="2421"/>
      <c r="I65" s="2421"/>
      <c r="J65" s="2421"/>
      <c r="K65" s="2421"/>
      <c r="L65" s="2421"/>
      <c r="M65" s="2421"/>
      <c r="N65" s="2421"/>
      <c r="O65" s="2421"/>
      <c r="P65" s="2421"/>
      <c r="Q65" s="2421"/>
      <c r="R65" s="2421"/>
      <c r="S65" s="2421"/>
      <c r="T65" s="2421"/>
      <c r="U65" s="2421"/>
      <c r="V65" s="2421"/>
      <c r="W65" s="2421"/>
      <c r="X65" s="91"/>
      <c r="Y65" s="193"/>
      <c r="Z65" s="175"/>
      <c r="AA65" s="1244"/>
      <c r="AB65" s="1244"/>
      <c r="AC65" s="1244"/>
      <c r="AD65" s="1244"/>
    </row>
    <row r="66" spans="2:30" ht="4.5" customHeight="1">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row>
    <row r="67" spans="2:30" ht="21" customHeight="1">
      <c r="B67" s="2755" t="s">
        <v>1958</v>
      </c>
      <c r="C67" s="2755"/>
      <c r="D67" s="2755"/>
      <c r="E67" s="2755"/>
      <c r="F67" s="9"/>
      <c r="G67" s="9"/>
      <c r="H67" s="9"/>
      <c r="I67" s="9"/>
      <c r="J67" s="9"/>
      <c r="K67" s="9"/>
      <c r="L67" s="9"/>
      <c r="M67" s="9"/>
      <c r="N67" s="9"/>
      <c r="O67" s="9"/>
      <c r="P67" s="9"/>
      <c r="Q67" s="9"/>
      <c r="R67" s="9"/>
      <c r="S67" s="9"/>
      <c r="T67" s="9"/>
      <c r="U67" s="2906" t="s">
        <v>357</v>
      </c>
      <c r="V67" s="2906"/>
      <c r="W67" s="2906"/>
      <c r="X67" s="2906"/>
      <c r="Y67" s="2906"/>
    </row>
  </sheetData>
  <sheetProtection algorithmName="SHA-512" hashValue="dwiYMX0D+f71MvwvWuXN8a5Q0mqpW1nHm/zAp70jd2OJF/RwYOHcIrtUuQDp9Ro4t0eQx/KL7kG/mncix4w7jw==" saltValue="GeeQQkWCyg4Yvg3Ip//JUA==" spinCount="100000" sheet="1" objects="1" scenarios="1"/>
  <mergeCells count="203">
    <mergeCell ref="Y54:Y55"/>
    <mergeCell ref="W61:X62"/>
    <mergeCell ref="S54:U55"/>
    <mergeCell ref="V54:V55"/>
    <mergeCell ref="K54:M55"/>
    <mergeCell ref="N54:N55"/>
    <mergeCell ref="K43:M44"/>
    <mergeCell ref="O43:Q44"/>
    <mergeCell ref="S43:U44"/>
    <mergeCell ref="W54:W55"/>
    <mergeCell ref="X54:X55"/>
    <mergeCell ref="S61:U62"/>
    <mergeCell ref="V61:V62"/>
    <mergeCell ref="B50:C50"/>
    <mergeCell ref="D50:Y50"/>
    <mergeCell ref="D51:X51"/>
    <mergeCell ref="D52:W52"/>
    <mergeCell ref="J43:J44"/>
    <mergeCell ref="W47:X48"/>
    <mergeCell ref="K47:M48"/>
    <mergeCell ref="N47:N48"/>
    <mergeCell ref="O46:Q46"/>
    <mergeCell ref="Z44:Z48"/>
    <mergeCell ref="B45:E46"/>
    <mergeCell ref="F45:F46"/>
    <mergeCell ref="B47:E48"/>
    <mergeCell ref="F47:F48"/>
    <mergeCell ref="G47:I48"/>
    <mergeCell ref="J47:J48"/>
    <mergeCell ref="V43:V44"/>
    <mergeCell ref="S47:U48"/>
    <mergeCell ref="V47:V48"/>
    <mergeCell ref="G46:I46"/>
    <mergeCell ref="K46:M46"/>
    <mergeCell ref="S46:U46"/>
    <mergeCell ref="W46:X46"/>
    <mergeCell ref="R43:R44"/>
    <mergeCell ref="O47:Q48"/>
    <mergeCell ref="R47:R48"/>
    <mergeCell ref="F43:F44"/>
    <mergeCell ref="Z2:Z7"/>
    <mergeCell ref="Z8:Z10"/>
    <mergeCell ref="H8:S8"/>
    <mergeCell ref="C11:E11"/>
    <mergeCell ref="C12:E12"/>
    <mergeCell ref="W14:X14"/>
    <mergeCell ref="G14:I14"/>
    <mergeCell ref="O14:Q14"/>
    <mergeCell ref="S14:U14"/>
    <mergeCell ref="Z12:Z16"/>
    <mergeCell ref="W15:X16"/>
    <mergeCell ref="B7:C8"/>
    <mergeCell ref="D7:F8"/>
    <mergeCell ref="G7:G8"/>
    <mergeCell ref="Y7:Y8"/>
    <mergeCell ref="H7:X7"/>
    <mergeCell ref="K10:N10"/>
    <mergeCell ref="N11:N12"/>
    <mergeCell ref="K15:M16"/>
    <mergeCell ref="N15:N16"/>
    <mergeCell ref="S10:V10"/>
    <mergeCell ref="V11:V12"/>
    <mergeCell ref="J15:J16"/>
    <mergeCell ref="G15:I16"/>
    <mergeCell ref="C2:J3"/>
    <mergeCell ref="C4:J4"/>
    <mergeCell ref="K3:N4"/>
    <mergeCell ref="O11:Q12"/>
    <mergeCell ref="S11:U12"/>
    <mergeCell ref="G28:J29"/>
    <mergeCell ref="K28:N29"/>
    <mergeCell ref="O28:R29"/>
    <mergeCell ref="S28:V29"/>
    <mergeCell ref="S23:U24"/>
    <mergeCell ref="D20:X20"/>
    <mergeCell ref="D21:W21"/>
    <mergeCell ref="W23:W24"/>
    <mergeCell ref="G10:J10"/>
    <mergeCell ref="F13:F14"/>
    <mergeCell ref="K23:M24"/>
    <mergeCell ref="B18:C18"/>
    <mergeCell ref="F11:F12"/>
    <mergeCell ref="J11:J12"/>
    <mergeCell ref="G11:I12"/>
    <mergeCell ref="K11:M12"/>
    <mergeCell ref="B28:F29"/>
    <mergeCell ref="B10:F10"/>
    <mergeCell ref="B26:Y26"/>
    <mergeCell ref="B41:F41"/>
    <mergeCell ref="K42:N42"/>
    <mergeCell ref="O32:R32"/>
    <mergeCell ref="O42:R42"/>
    <mergeCell ref="G23:I24"/>
    <mergeCell ref="G38:G39"/>
    <mergeCell ref="H38:X38"/>
    <mergeCell ref="B38:C39"/>
    <mergeCell ref="D38:F39"/>
    <mergeCell ref="C34:W34"/>
    <mergeCell ref="B67:E67"/>
    <mergeCell ref="F54:F55"/>
    <mergeCell ref="G54:I55"/>
    <mergeCell ref="J54:J55"/>
    <mergeCell ref="O61:Q62"/>
    <mergeCell ref="R61:R62"/>
    <mergeCell ref="O63:R63"/>
    <mergeCell ref="Y61:Y62"/>
    <mergeCell ref="W63:X63"/>
    <mergeCell ref="C65:W65"/>
    <mergeCell ref="U67:Y67"/>
    <mergeCell ref="B61:E62"/>
    <mergeCell ref="F61:F62"/>
    <mergeCell ref="G61:I62"/>
    <mergeCell ref="J61:J62"/>
    <mergeCell ref="B63:E63"/>
    <mergeCell ref="B54:E55"/>
    <mergeCell ref="S63:V63"/>
    <mergeCell ref="B59:F60"/>
    <mergeCell ref="G59:J60"/>
    <mergeCell ref="K59:N60"/>
    <mergeCell ref="O59:R60"/>
    <mergeCell ref="S59:V60"/>
    <mergeCell ref="W59:Y60"/>
    <mergeCell ref="AK53:AN54"/>
    <mergeCell ref="AK58:AN59"/>
    <mergeCell ref="B56:V56"/>
    <mergeCell ref="B57:Y57"/>
    <mergeCell ref="W28:Y29"/>
    <mergeCell ref="F23:F24"/>
    <mergeCell ref="K14:M14"/>
    <mergeCell ref="B15:E16"/>
    <mergeCell ref="F15:F16"/>
    <mergeCell ref="B13:E14"/>
    <mergeCell ref="Y30:Y31"/>
    <mergeCell ref="W32:X32"/>
    <mergeCell ref="Y38:Y39"/>
    <mergeCell ref="W41:Y42"/>
    <mergeCell ref="W43:Y44"/>
    <mergeCell ref="AE17:AE18"/>
    <mergeCell ref="Y23:Y24"/>
    <mergeCell ref="N23:N24"/>
    <mergeCell ref="K30:M31"/>
    <mergeCell ref="N30:N31"/>
    <mergeCell ref="K32:N32"/>
    <mergeCell ref="B23:E24"/>
    <mergeCell ref="O15:Q16"/>
    <mergeCell ref="R15:R16"/>
    <mergeCell ref="AC17:AC18"/>
    <mergeCell ref="AD13:AD14"/>
    <mergeCell ref="AB49:AB50"/>
    <mergeCell ref="AC49:AC50"/>
    <mergeCell ref="AD45:AD46"/>
    <mergeCell ref="AE49:AE51"/>
    <mergeCell ref="AK22:AN23"/>
    <mergeCell ref="AK27:AN28"/>
    <mergeCell ref="AE19:AE20"/>
    <mergeCell ref="AK10:AN12"/>
    <mergeCell ref="AK8:AK9"/>
    <mergeCell ref="AB3:AG5"/>
    <mergeCell ref="O10:R10"/>
    <mergeCell ref="G32:J32"/>
    <mergeCell ref="D18:L18"/>
    <mergeCell ref="D19:Y19"/>
    <mergeCell ref="V30:V31"/>
    <mergeCell ref="S32:V32"/>
    <mergeCell ref="F30:F31"/>
    <mergeCell ref="G30:I31"/>
    <mergeCell ref="J30:J31"/>
    <mergeCell ref="X23:X24"/>
    <mergeCell ref="B27:H27"/>
    <mergeCell ref="W30:X31"/>
    <mergeCell ref="V23:V24"/>
    <mergeCell ref="S30:U31"/>
    <mergeCell ref="B25:V25"/>
    <mergeCell ref="W10:Y10"/>
    <mergeCell ref="W11:Y12"/>
    <mergeCell ref="Q4:T5"/>
    <mergeCell ref="U4:Y5"/>
    <mergeCell ref="R11:R12"/>
    <mergeCell ref="V15:V16"/>
    <mergeCell ref="S15:U16"/>
    <mergeCell ref="J23:J24"/>
    <mergeCell ref="G63:J63"/>
    <mergeCell ref="K61:M62"/>
    <mergeCell ref="N61:N62"/>
    <mergeCell ref="K63:N63"/>
    <mergeCell ref="O54:Q55"/>
    <mergeCell ref="R54:R55"/>
    <mergeCell ref="G41:N41"/>
    <mergeCell ref="O41:V41"/>
    <mergeCell ref="N43:N44"/>
    <mergeCell ref="G43:I44"/>
    <mergeCell ref="B58:H58"/>
    <mergeCell ref="C43:E43"/>
    <mergeCell ref="C44:E44"/>
    <mergeCell ref="S42:V42"/>
    <mergeCell ref="B42:F42"/>
    <mergeCell ref="G42:J42"/>
    <mergeCell ref="B32:E32"/>
    <mergeCell ref="B30:E31"/>
    <mergeCell ref="O23:Q24"/>
    <mergeCell ref="R23:R24"/>
    <mergeCell ref="O30:Q31"/>
    <mergeCell ref="R30:R31"/>
  </mergeCells>
  <phoneticPr fontId="2"/>
  <conditionalFormatting sqref="AB3:AG5">
    <cfRule type="expression" dxfId="4" priority="1">
      <formula>相続年月日&gt;DATE(2022,3,31)</formula>
    </cfRule>
  </conditionalFormatting>
  <dataValidations count="3">
    <dataValidation type="list" allowBlank="1" showInputMessage="1" showErrorMessage="1" sqref="G28:V29">
      <formula1>$AE$25:$AE$31</formula1>
    </dataValidation>
    <dataValidation imeMode="off" allowBlank="1" showInputMessage="1" showErrorMessage="1" sqref="G32:V32 G63:V63"/>
    <dataValidation type="list" allowBlank="1" showInputMessage="1" showErrorMessage="1" sqref="G59:V60">
      <formula1>$AE$56:$AE$62</formula1>
    </dataValidation>
  </dataValidations>
  <pageMargins left="0.83" right="0.2" top="0.47" bottom="0.26" header="0.34" footer="0.2"/>
  <pageSetup paperSize="9" scale="115"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AN67"/>
  <sheetViews>
    <sheetView showGridLines="0" showRowColHeaders="0" zoomScale="130" zoomScaleNormal="130" zoomScaleSheetLayoutView="100" workbookViewId="0">
      <selection activeCell="G28" sqref="G28:J29"/>
    </sheetView>
  </sheetViews>
  <sheetFormatPr defaultColWidth="13" defaultRowHeight="13.5"/>
  <cols>
    <col min="1" max="1" width="1.25" style="172" customWidth="1"/>
    <col min="2" max="2" width="0.875" style="172" customWidth="1"/>
    <col min="3" max="3" width="1.875" style="172" customWidth="1"/>
    <col min="4" max="4" width="2.375" style="172" customWidth="1"/>
    <col min="5" max="5" width="8" style="172" customWidth="1"/>
    <col min="6" max="6" width="2.25" style="172" customWidth="1"/>
    <col min="7" max="7" width="2.625" style="172" customWidth="1"/>
    <col min="8" max="8" width="5.125" style="172" customWidth="1"/>
    <col min="9" max="9" width="2.375" style="172" customWidth="1"/>
    <col min="10" max="10" width="2" style="172" customWidth="1"/>
    <col min="11" max="11" width="2.625" style="172" customWidth="1"/>
    <col min="12" max="12" width="5.125" style="172" customWidth="1"/>
    <col min="13" max="13" width="2.375" style="172" customWidth="1"/>
    <col min="14" max="14" width="2" style="172" customWidth="1"/>
    <col min="15" max="15" width="2.625" style="172" customWidth="1"/>
    <col min="16" max="16" width="5.125" style="172" customWidth="1"/>
    <col min="17" max="17" width="2.375" style="172" customWidth="1"/>
    <col min="18" max="18" width="2" style="172" customWidth="1"/>
    <col min="19" max="19" width="2.625" style="172" customWidth="1"/>
    <col min="20" max="20" width="5.125" style="172" customWidth="1"/>
    <col min="21" max="21" width="2.375" style="172" customWidth="1"/>
    <col min="22" max="22" width="2" style="172" customWidth="1"/>
    <col min="23" max="23" width="2.625" style="172" customWidth="1"/>
    <col min="24" max="24" width="7.25" style="172" customWidth="1"/>
    <col min="25" max="25" width="2.25" style="172" customWidth="1"/>
    <col min="26" max="26" width="3" style="172" customWidth="1"/>
    <col min="27" max="27" width="0.75" style="172" customWidth="1"/>
    <col min="28" max="29" width="7" style="172" customWidth="1"/>
    <col min="30" max="30" width="1.25" style="172" customWidth="1"/>
    <col min="31" max="31" width="6.875" style="172" customWidth="1"/>
    <col min="32" max="32" width="3.875" style="172" customWidth="1"/>
    <col min="33" max="33" width="8.25" style="172" bestFit="1" customWidth="1"/>
    <col min="34" max="34" width="8.125" style="172" customWidth="1"/>
    <col min="35" max="35" width="8" style="172" customWidth="1"/>
    <col min="36" max="36" width="2.875" style="172" customWidth="1"/>
    <col min="37" max="40" width="8.5" style="172" customWidth="1"/>
    <col min="41" max="16384" width="13" style="172"/>
  </cols>
  <sheetData>
    <row r="1" spans="2:40" ht="4.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AE1" s="171"/>
    </row>
    <row r="2" spans="2:40" ht="3.75" customHeight="1">
      <c r="B2" s="170"/>
      <c r="C2" s="2926" t="s">
        <v>314</v>
      </c>
      <c r="D2" s="2926"/>
      <c r="E2" s="2926"/>
      <c r="F2" s="2926"/>
      <c r="G2" s="2926"/>
      <c r="H2" s="2926"/>
      <c r="I2" s="2926"/>
      <c r="J2" s="2926"/>
      <c r="K2" s="1590"/>
      <c r="L2" s="1590"/>
      <c r="M2" s="1590"/>
      <c r="N2" s="1590"/>
      <c r="O2" s="1590"/>
      <c r="P2" s="1590"/>
      <c r="Q2" s="1590"/>
      <c r="R2" s="1590"/>
      <c r="S2" s="1590"/>
      <c r="T2" s="1590"/>
      <c r="U2" s="1590"/>
      <c r="V2" s="1590"/>
      <c r="W2" s="1590"/>
      <c r="X2" s="1590"/>
      <c r="Y2" s="170"/>
      <c r="Z2" s="2931" t="s">
        <v>341</v>
      </c>
      <c r="AA2" s="1588"/>
      <c r="AB2" s="1588"/>
      <c r="AC2" s="1588"/>
      <c r="AD2" s="1588"/>
      <c r="AE2" s="171"/>
    </row>
    <row r="3" spans="2:40" ht="11.25" customHeight="1">
      <c r="B3" s="170"/>
      <c r="C3" s="2926"/>
      <c r="D3" s="2926"/>
      <c r="E3" s="2926"/>
      <c r="F3" s="2926"/>
      <c r="G3" s="2926"/>
      <c r="H3" s="2926"/>
      <c r="I3" s="2926"/>
      <c r="J3" s="2926"/>
      <c r="K3" s="2926" t="s">
        <v>344</v>
      </c>
      <c r="L3" s="2926"/>
      <c r="M3" s="2926"/>
      <c r="N3" s="2926"/>
      <c r="O3" s="1592"/>
      <c r="P3" s="1590"/>
      <c r="Q3" s="1590"/>
      <c r="R3" s="1590"/>
      <c r="S3" s="1590"/>
      <c r="T3" s="1590"/>
      <c r="U3" s="1590"/>
      <c r="V3" s="1590"/>
      <c r="W3" s="1590"/>
      <c r="X3" s="1590"/>
      <c r="Y3" s="170"/>
      <c r="Z3" s="2931"/>
      <c r="AA3" s="1588"/>
      <c r="AB3" s="2842" t="str">
        <f>IF(相続年月日&lt;DATE(2022,4,1),"相続開始年月日が令和４年３月31日以前の場合は、この表(シート)ではなく『６表』を使用してください。","相続開始年月日が令和４年４月１日以降ですので、この表（６表（４年４月以降用)）を使用してください。")</f>
        <v>相続開始年月日が令和４年３月31日以前の場合は、この表(シート)ではなく『６表』を使用してください。</v>
      </c>
      <c r="AC3" s="2843"/>
      <c r="AD3" s="2843"/>
      <c r="AE3" s="2843"/>
      <c r="AF3" s="2843"/>
      <c r="AG3" s="2844"/>
    </row>
    <row r="4" spans="2:40" ht="15" customHeight="1">
      <c r="B4" s="170"/>
      <c r="C4" s="2926" t="s">
        <v>315</v>
      </c>
      <c r="D4" s="2926"/>
      <c r="E4" s="2926"/>
      <c r="F4" s="2926"/>
      <c r="G4" s="2926"/>
      <c r="H4" s="2926"/>
      <c r="I4" s="2926"/>
      <c r="J4" s="2926"/>
      <c r="K4" s="2926"/>
      <c r="L4" s="2926"/>
      <c r="M4" s="2926"/>
      <c r="N4" s="2926"/>
      <c r="O4" s="1592"/>
      <c r="P4" s="1590"/>
      <c r="Q4" s="2864" t="s">
        <v>358</v>
      </c>
      <c r="R4" s="2864"/>
      <c r="S4" s="2864"/>
      <c r="T4" s="2864"/>
      <c r="U4" s="2865">
        <f>氏名０</f>
        <v>0</v>
      </c>
      <c r="V4" s="2865"/>
      <c r="W4" s="2865"/>
      <c r="X4" s="2865"/>
      <c r="Y4" s="2865"/>
      <c r="Z4" s="2931"/>
      <c r="AA4" s="1588"/>
      <c r="AB4" s="2845"/>
      <c r="AC4" s="2846"/>
      <c r="AD4" s="2846"/>
      <c r="AE4" s="2846"/>
      <c r="AF4" s="2846"/>
      <c r="AG4" s="2847"/>
    </row>
    <row r="5" spans="2:40" ht="4.5" customHeight="1">
      <c r="B5" s="170"/>
      <c r="C5" s="1590"/>
      <c r="D5" s="1590"/>
      <c r="E5" s="1590"/>
      <c r="F5" s="1590"/>
      <c r="G5" s="1590"/>
      <c r="H5" s="1590"/>
      <c r="I5" s="1590"/>
      <c r="J5" s="1590"/>
      <c r="K5" s="1590"/>
      <c r="L5" s="1590"/>
      <c r="M5" s="1590"/>
      <c r="N5" s="1590"/>
      <c r="O5" s="1590"/>
      <c r="P5" s="1590"/>
      <c r="Q5" s="2864"/>
      <c r="R5" s="2864"/>
      <c r="S5" s="2864"/>
      <c r="T5" s="2864"/>
      <c r="U5" s="2865"/>
      <c r="V5" s="2865"/>
      <c r="W5" s="2865"/>
      <c r="X5" s="2865"/>
      <c r="Y5" s="2865"/>
      <c r="Z5" s="2931"/>
      <c r="AA5" s="1588"/>
      <c r="AB5" s="2848"/>
      <c r="AC5" s="2849"/>
      <c r="AD5" s="2849"/>
      <c r="AE5" s="2849"/>
      <c r="AF5" s="2849"/>
      <c r="AG5" s="2850"/>
    </row>
    <row r="6" spans="2:40" ht="3" customHeight="1">
      <c r="B6" s="1590"/>
      <c r="C6" s="1590"/>
      <c r="D6" s="1590"/>
      <c r="E6" s="1590"/>
      <c r="F6" s="1590"/>
      <c r="G6" s="1590"/>
      <c r="H6" s="1590"/>
      <c r="I6" s="1590"/>
      <c r="J6" s="1590"/>
      <c r="K6" s="1590"/>
      <c r="L6" s="1590"/>
      <c r="M6" s="1590"/>
      <c r="N6" s="1590"/>
      <c r="O6" s="1590"/>
      <c r="P6" s="1590"/>
      <c r="Q6" s="1590"/>
      <c r="R6" s="1590"/>
      <c r="S6" s="1590"/>
      <c r="T6" s="1590"/>
      <c r="U6" s="1590"/>
      <c r="V6" s="1590"/>
      <c r="W6" s="170"/>
      <c r="X6" s="170"/>
      <c r="Y6" s="1590"/>
      <c r="Z6" s="2931"/>
      <c r="AA6" s="1588"/>
      <c r="AB6" s="1588"/>
      <c r="AC6" s="1588"/>
      <c r="AD6" s="1588"/>
      <c r="AE6" s="171"/>
    </row>
    <row r="7" spans="2:40" ht="11.25" customHeight="1">
      <c r="B7" s="1609">
        <v>1</v>
      </c>
      <c r="C7" s="1609"/>
      <c r="D7" s="2925" t="s">
        <v>316</v>
      </c>
      <c r="E7" s="2925"/>
      <c r="F7" s="2925"/>
      <c r="G7" s="2924" t="s">
        <v>337</v>
      </c>
      <c r="H7" s="2495" t="s">
        <v>346</v>
      </c>
      <c r="I7" s="2495"/>
      <c r="J7" s="2495"/>
      <c r="K7" s="2495"/>
      <c r="L7" s="2495"/>
      <c r="M7" s="2495"/>
      <c r="N7" s="2495"/>
      <c r="O7" s="2495"/>
      <c r="P7" s="2495"/>
      <c r="Q7" s="2495"/>
      <c r="R7" s="2495"/>
      <c r="S7" s="2495"/>
      <c r="T7" s="2495"/>
      <c r="U7" s="2495"/>
      <c r="V7" s="2495"/>
      <c r="W7" s="2495"/>
      <c r="X7" s="2495"/>
      <c r="Y7" s="2891" t="s">
        <v>338</v>
      </c>
      <c r="Z7" s="2931"/>
      <c r="AA7" s="1588"/>
      <c r="AB7" s="1588"/>
      <c r="AC7" s="1588"/>
      <c r="AD7" s="1588"/>
      <c r="AE7" s="171"/>
    </row>
    <row r="8" spans="2:40" ht="9" customHeight="1">
      <c r="B8" s="1609"/>
      <c r="C8" s="1609"/>
      <c r="D8" s="2925"/>
      <c r="E8" s="2925"/>
      <c r="F8" s="2925"/>
      <c r="G8" s="2924"/>
      <c r="H8" s="2495" t="s">
        <v>1955</v>
      </c>
      <c r="I8" s="2495"/>
      <c r="J8" s="2495"/>
      <c r="K8" s="2495"/>
      <c r="L8" s="2495"/>
      <c r="M8" s="2495"/>
      <c r="N8" s="2495"/>
      <c r="O8" s="2495"/>
      <c r="P8" s="2495"/>
      <c r="Q8" s="2495"/>
      <c r="R8" s="2495"/>
      <c r="S8" s="2495"/>
      <c r="T8" s="1578"/>
      <c r="U8" s="1578"/>
      <c r="V8" s="1578"/>
      <c r="W8" s="1578"/>
      <c r="X8" s="1579"/>
      <c r="Y8" s="2891"/>
      <c r="Z8" s="2941" t="s">
        <v>1959</v>
      </c>
      <c r="AA8" s="1589"/>
      <c r="AB8" s="1589"/>
      <c r="AC8" s="1589"/>
      <c r="AD8" s="1589"/>
      <c r="AE8" s="1279" t="s">
        <v>1318</v>
      </c>
      <c r="AF8" s="1590"/>
      <c r="AG8" s="1590"/>
      <c r="AH8" s="1590"/>
      <c r="AK8" s="2045" t="s">
        <v>1239</v>
      </c>
      <c r="AL8" s="1598"/>
      <c r="AM8" s="1598"/>
    </row>
    <row r="9" spans="2:40" ht="3.75" customHeight="1">
      <c r="B9" s="1590"/>
      <c r="C9" s="194"/>
      <c r="D9" s="1590"/>
      <c r="E9" s="1590"/>
      <c r="F9" s="1590"/>
      <c r="G9" s="1590"/>
      <c r="H9" s="1590"/>
      <c r="I9" s="1590"/>
      <c r="J9" s="1590"/>
      <c r="K9" s="1590"/>
      <c r="L9" s="1590"/>
      <c r="M9" s="1590"/>
      <c r="N9" s="1590"/>
      <c r="O9" s="1590"/>
      <c r="P9" s="1590"/>
      <c r="Q9" s="1590"/>
      <c r="R9" s="1590"/>
      <c r="S9" s="1590"/>
      <c r="T9" s="1590"/>
      <c r="U9" s="1590"/>
      <c r="V9" s="1590"/>
      <c r="W9" s="1590"/>
      <c r="X9" s="1590"/>
      <c r="Y9" s="1590"/>
      <c r="Z9" s="2941"/>
      <c r="AA9" s="1589"/>
      <c r="AB9" s="1589"/>
      <c r="AC9" s="1589"/>
      <c r="AD9" s="1589"/>
      <c r="AE9" s="1280" t="s">
        <v>1319</v>
      </c>
      <c r="AF9" s="1590"/>
      <c r="AG9" s="1590"/>
      <c r="AH9" s="1590"/>
      <c r="AK9" s="2841"/>
      <c r="AL9" s="1599"/>
      <c r="AM9" s="1599"/>
    </row>
    <row r="10" spans="2:40" ht="21.75" customHeight="1">
      <c r="B10" s="2822" t="s">
        <v>317</v>
      </c>
      <c r="C10" s="2822"/>
      <c r="D10" s="2822"/>
      <c r="E10" s="2822"/>
      <c r="F10" s="2823"/>
      <c r="G10" s="2820" t="str">
        <f>IF(AE11="","",AE11)</f>
        <v/>
      </c>
      <c r="H10" s="2820"/>
      <c r="I10" s="2820"/>
      <c r="J10" s="2820"/>
      <c r="K10" s="2820" t="str">
        <f>IF(AE12="","",AE12)</f>
        <v/>
      </c>
      <c r="L10" s="2820"/>
      <c r="M10" s="2820"/>
      <c r="N10" s="2820"/>
      <c r="O10" s="2820" t="str">
        <f>IF(AE13="","",AE13)</f>
        <v/>
      </c>
      <c r="P10" s="2820"/>
      <c r="Q10" s="2820"/>
      <c r="R10" s="2820"/>
      <c r="S10" s="2820" t="str">
        <f>IF(AE14="","",AE14)</f>
        <v/>
      </c>
      <c r="T10" s="2820"/>
      <c r="U10" s="2820"/>
      <c r="V10" s="2820"/>
      <c r="W10" s="2858" t="s">
        <v>40</v>
      </c>
      <c r="X10" s="2858"/>
      <c r="Y10" s="2859"/>
      <c r="Z10" s="2941"/>
      <c r="AA10" s="1589"/>
      <c r="AB10" s="1589"/>
      <c r="AC10" s="1271" t="s">
        <v>1315</v>
      </c>
      <c r="AD10" s="1589"/>
      <c r="AE10" s="1270" t="s">
        <v>1316</v>
      </c>
      <c r="AF10" s="394" t="s">
        <v>207</v>
      </c>
      <c r="AG10" s="394" t="s">
        <v>542</v>
      </c>
      <c r="AH10" s="395" t="s">
        <v>543</v>
      </c>
      <c r="AI10" s="396" t="s">
        <v>544</v>
      </c>
      <c r="AK10" s="2832" t="s">
        <v>1271</v>
      </c>
      <c r="AL10" s="2833"/>
      <c r="AM10" s="2833"/>
      <c r="AN10" s="2834"/>
    </row>
    <row r="11" spans="2:40" ht="11.25" customHeight="1">
      <c r="C11" s="2816" t="s">
        <v>207</v>
      </c>
      <c r="D11" s="2816"/>
      <c r="E11" s="2817"/>
      <c r="F11" s="2858" t="s">
        <v>318</v>
      </c>
      <c r="G11" s="2811" t="str">
        <f>IF(G10="","",VLOOKUP(G10,$AE$11:$AF$18,2,FALSE))</f>
        <v/>
      </c>
      <c r="H11" s="2812"/>
      <c r="I11" s="2812"/>
      <c r="J11" s="2809" t="s">
        <v>319</v>
      </c>
      <c r="K11" s="2811" t="str">
        <f>IF(K10="","",VLOOKUP(K10,$AE$11:$AF$18,2,FALSE))</f>
        <v/>
      </c>
      <c r="L11" s="2812"/>
      <c r="M11" s="2812"/>
      <c r="N11" s="2809" t="s">
        <v>319</v>
      </c>
      <c r="O11" s="2811" t="str">
        <f>IF(O10="","",VLOOKUP(O10,$AE$11:$AF$18,2,FALSE))</f>
        <v/>
      </c>
      <c r="P11" s="2812"/>
      <c r="Q11" s="2812"/>
      <c r="R11" s="2809" t="s">
        <v>319</v>
      </c>
      <c r="S11" s="2811" t="str">
        <f>IF(S10="","",VLOOKUP(S10,$AE$11:$AF$18,2,FALSE))</f>
        <v/>
      </c>
      <c r="T11" s="2812"/>
      <c r="U11" s="2812"/>
      <c r="V11" s="2809" t="s">
        <v>319</v>
      </c>
      <c r="W11" s="2860"/>
      <c r="X11" s="2861"/>
      <c r="Y11" s="2861"/>
      <c r="Z11" s="2941"/>
      <c r="AA11" s="1583"/>
      <c r="AB11" s="1583"/>
      <c r="AC11" s="1272" t="str">
        <f>IF(AND(入力シート!U6=TRUE,相続年月日&gt;DATE(2022,3,31)),氏名１,"")</f>
        <v/>
      </c>
      <c r="AD11" s="1583"/>
      <c r="AE11" s="1275" t="str">
        <f t="array" ref="AE11">IFERROR(INDEX(AC:AC,SMALL(IF($AC$11:$AC$17&lt;&gt;"",ROW($AC$11:$AC$17),""),ROW(AE11)-ROW(AE$11)+1)),"")</f>
        <v/>
      </c>
      <c r="AF11" s="397" t="str">
        <f>IF(AE11="","",VLOOKUP(AE11,入力シート!$D$6:$L$12,9,FALSE))</f>
        <v/>
      </c>
      <c r="AG11" s="446" t="str">
        <f>IF(AE11="","",VLOOKUP(AE11,入力シート!$D$6:$Y$12,22,FALSE))</f>
        <v/>
      </c>
      <c r="AH11" s="446" t="str">
        <f>IF(AE11="","",HLOOKUP(AE11,$G$10:$V$14,5,FALSE))</f>
        <v/>
      </c>
      <c r="AI11" s="444" t="str">
        <f>IF(AG11="","",MIN(AG11:AH11))</f>
        <v/>
      </c>
      <c r="AK11" s="2835"/>
      <c r="AL11" s="2836"/>
      <c r="AM11" s="2836"/>
      <c r="AN11" s="2837"/>
    </row>
    <row r="12" spans="2:40" ht="11.25" customHeight="1">
      <c r="C12" s="2818" t="s">
        <v>320</v>
      </c>
      <c r="D12" s="2818"/>
      <c r="E12" s="2819"/>
      <c r="F12" s="2858"/>
      <c r="G12" s="2813"/>
      <c r="H12" s="2814"/>
      <c r="I12" s="2814"/>
      <c r="J12" s="2810"/>
      <c r="K12" s="2813"/>
      <c r="L12" s="2814"/>
      <c r="M12" s="2814"/>
      <c r="N12" s="2810"/>
      <c r="O12" s="2813"/>
      <c r="P12" s="2814"/>
      <c r="Q12" s="2814"/>
      <c r="R12" s="2810"/>
      <c r="S12" s="2813"/>
      <c r="T12" s="2814"/>
      <c r="U12" s="2814"/>
      <c r="V12" s="2810"/>
      <c r="W12" s="2862"/>
      <c r="X12" s="2863"/>
      <c r="Y12" s="2863"/>
      <c r="Z12" s="2941"/>
      <c r="AA12" s="1589"/>
      <c r="AB12" s="1589"/>
      <c r="AC12" s="1273" t="str">
        <f>IF(AND(入力シート!U7=TRUE,相続年月日&gt;DATE(2022,3,31)),氏名２,"")</f>
        <v/>
      </c>
      <c r="AD12" s="1589"/>
      <c r="AE12" s="1276" t="str">
        <f t="array" ref="AE12">IFERROR(INDEX(AC:AC,SMALL(IF($AC$11:$AC$17&lt;&gt;"",ROW($AC$11:$AC$17),""),ROW(AE12)-ROW(AE$11)+1)),"")</f>
        <v/>
      </c>
      <c r="AF12" s="215" t="str">
        <f>IF(AE12="","",VLOOKUP(AE12,入力シート!$D$6:$L$12,9,FALSE))</f>
        <v/>
      </c>
      <c r="AG12" s="447" t="str">
        <f>IF(AE12="","",VLOOKUP(AE12,入力シート!$D$6:$Y$12,22,FALSE))</f>
        <v/>
      </c>
      <c r="AH12" s="447" t="str">
        <f t="shared" ref="AH12:AH16" si="0">IF(AE12="","",HLOOKUP(AE12,$G$10:$V$14,5,FALSE))</f>
        <v/>
      </c>
      <c r="AI12" s="445" t="str">
        <f t="shared" ref="AI12:AI16" si="1">IF(AG12="","",MIN(AG12:AH12))</f>
        <v/>
      </c>
      <c r="AK12" s="2838"/>
      <c r="AL12" s="2839"/>
      <c r="AM12" s="2839"/>
      <c r="AN12" s="2840"/>
    </row>
    <row r="13" spans="2:40" ht="13.5" customHeight="1">
      <c r="B13" s="2816" t="s">
        <v>314</v>
      </c>
      <c r="C13" s="2816"/>
      <c r="D13" s="2816"/>
      <c r="E13" s="2817"/>
      <c r="F13" s="2858" t="s">
        <v>114</v>
      </c>
      <c r="G13" s="282" t="s">
        <v>1956</v>
      </c>
      <c r="H13" s="200"/>
      <c r="I13" s="209" t="str">
        <f>IF(G11="","",G11)</f>
        <v/>
      </c>
      <c r="J13" s="199" t="s">
        <v>322</v>
      </c>
      <c r="K13" s="282" t="s">
        <v>1956</v>
      </c>
      <c r="L13" s="200"/>
      <c r="M13" s="209" t="str">
        <f>IF(K11="","",K11)</f>
        <v/>
      </c>
      <c r="N13" s="199" t="s">
        <v>322</v>
      </c>
      <c r="O13" s="282" t="s">
        <v>1956</v>
      </c>
      <c r="P13" s="200"/>
      <c r="Q13" s="209" t="str">
        <f>IF(O11="","",O11)</f>
        <v/>
      </c>
      <c r="R13" s="199" t="s">
        <v>322</v>
      </c>
      <c r="S13" s="282" t="s">
        <v>1956</v>
      </c>
      <c r="T13" s="200"/>
      <c r="U13" s="209" t="str">
        <f>IF(S11="","",S11)</f>
        <v/>
      </c>
      <c r="V13" s="280" t="s">
        <v>322</v>
      </c>
      <c r="W13" s="192"/>
      <c r="X13" s="205"/>
      <c r="Y13" s="1586" t="s">
        <v>15</v>
      </c>
      <c r="Z13" s="2941"/>
      <c r="AA13" s="1589"/>
      <c r="AB13" s="1589"/>
      <c r="AC13" s="1273" t="str">
        <f>IF(AND(入力シート!U8=TRUE,相続年月日&gt;DATE(2022,3,31)),氏名３,"")</f>
        <v/>
      </c>
      <c r="AD13" s="2424" t="s">
        <v>1307</v>
      </c>
      <c r="AE13" s="1276" t="str">
        <f t="array" ref="AE13">IFERROR(INDEX(AC:AC,SMALL(IF($AC$11:$AC$17&lt;&gt;"",ROW($AC$11:$AC$17),""),ROW(AE13)-ROW(AE$11)+1)),"")</f>
        <v/>
      </c>
      <c r="AF13" s="215" t="str">
        <f>IF(AE13="","",VLOOKUP(AE13,入力シート!$D$6:$L$12,9,FALSE))</f>
        <v/>
      </c>
      <c r="AG13" s="447" t="str">
        <f>IF(AE13="","",VLOOKUP(AE13,入力シート!$D$6:$Y$12,22,FALSE))</f>
        <v/>
      </c>
      <c r="AH13" s="447" t="str">
        <f t="shared" si="0"/>
        <v/>
      </c>
      <c r="AI13" s="445" t="str">
        <f t="shared" si="1"/>
        <v/>
      </c>
    </row>
    <row r="14" spans="2:40" ht="15" customHeight="1">
      <c r="B14" s="2885"/>
      <c r="C14" s="2885"/>
      <c r="D14" s="2885"/>
      <c r="E14" s="2886"/>
      <c r="F14" s="2858"/>
      <c r="G14" s="2935" t="str">
        <f>IF(G10="","",100000*(18-G11))</f>
        <v/>
      </c>
      <c r="H14" s="2936"/>
      <c r="I14" s="2936"/>
      <c r="J14" s="201" t="s">
        <v>15</v>
      </c>
      <c r="K14" s="2883" t="str">
        <f>IF(K10="","",100000*(18-K11))</f>
        <v/>
      </c>
      <c r="L14" s="2884"/>
      <c r="M14" s="2884"/>
      <c r="N14" s="201" t="s">
        <v>15</v>
      </c>
      <c r="O14" s="2883" t="str">
        <f>IF(O10="","",100000*(18-O11))</f>
        <v/>
      </c>
      <c r="P14" s="2884"/>
      <c r="Q14" s="2884"/>
      <c r="R14" s="201" t="s">
        <v>15</v>
      </c>
      <c r="S14" s="2883" t="str">
        <f>IF(S10="","",100000*(18-S11))</f>
        <v/>
      </c>
      <c r="T14" s="2884"/>
      <c r="U14" s="2884"/>
      <c r="V14" s="201" t="s">
        <v>15</v>
      </c>
      <c r="W14" s="2933">
        <f>SUM(G14:V14)</f>
        <v>0</v>
      </c>
      <c r="X14" s="2934"/>
      <c r="Y14" s="210"/>
      <c r="Z14" s="2941"/>
      <c r="AA14" s="1589"/>
      <c r="AB14" s="1589"/>
      <c r="AC14" s="1273" t="str">
        <f>IF(AND(入力シート!U9=TRUE,相続年月日&gt;DATE(2022,3,31)),氏名４,"")</f>
        <v/>
      </c>
      <c r="AD14" s="2424"/>
      <c r="AE14" s="1276" t="str">
        <f t="array" ref="AE14">IFERROR(INDEX(AC:AC,SMALL(IF($AC$11:$AC$17&lt;&gt;"",ROW($AC$11:$AC$17),""),ROW(AE14)-ROW(AE$11)+1)),"")</f>
        <v/>
      </c>
      <c r="AF14" s="215" t="str">
        <f>IF(AE14="","",VLOOKUP(AE14,入力シート!$D$6:$L$12,9,FALSE))</f>
        <v/>
      </c>
      <c r="AG14" s="447" t="str">
        <f>IF(AE14="","",VLOOKUP(AE14,入力シート!$D$6:$Y$12,22,FALSE))</f>
        <v/>
      </c>
      <c r="AH14" s="447" t="str">
        <f t="shared" si="0"/>
        <v/>
      </c>
      <c r="AI14" s="445" t="str">
        <f t="shared" si="1"/>
        <v/>
      </c>
    </row>
    <row r="15" spans="2:40" ht="17.25" customHeight="1">
      <c r="B15" s="2827" t="s">
        <v>332</v>
      </c>
      <c r="C15" s="2828"/>
      <c r="D15" s="2828"/>
      <c r="E15" s="2829"/>
      <c r="F15" s="2858" t="s">
        <v>117</v>
      </c>
      <c r="G15" s="2794" t="str">
        <f>IF(G10="","",VLOOKUP(G10,$AE$11:$AG$18,3,FALSE))</f>
        <v/>
      </c>
      <c r="H15" s="2795"/>
      <c r="I15" s="2795"/>
      <c r="J15" s="2798" t="s">
        <v>15</v>
      </c>
      <c r="K15" s="2794" t="str">
        <f>IF(K10="","",VLOOKUP(K10,$AE$11:$AG$18,3,FALSE))</f>
        <v/>
      </c>
      <c r="L15" s="2795"/>
      <c r="M15" s="2795"/>
      <c r="N15" s="2798" t="s">
        <v>15</v>
      </c>
      <c r="O15" s="2794" t="str">
        <f>IF(O10="","",VLOOKUP(O10,$AE$11:$AG$18,3,FALSE))</f>
        <v/>
      </c>
      <c r="P15" s="2795"/>
      <c r="Q15" s="2795"/>
      <c r="R15" s="2798" t="s">
        <v>15</v>
      </c>
      <c r="S15" s="2794" t="str">
        <f>IF(S10="","",VLOOKUP(S10,$AE$11:$AG$18,3,FALSE))</f>
        <v/>
      </c>
      <c r="T15" s="2795"/>
      <c r="U15" s="2795"/>
      <c r="V15" s="2798" t="s">
        <v>15</v>
      </c>
      <c r="W15" s="2937">
        <f>SUM(G15:U16)</f>
        <v>0</v>
      </c>
      <c r="X15" s="2938"/>
      <c r="Y15" s="1586" t="s">
        <v>15</v>
      </c>
      <c r="Z15" s="2941"/>
      <c r="AA15" s="1589"/>
      <c r="AB15" s="1589"/>
      <c r="AC15" s="1273" t="str">
        <f>IF(AND(入力シート!U10=TRUE,相続年月日&gt;DATE(2022,3,31)),氏名５,"")</f>
        <v/>
      </c>
      <c r="AD15" s="1589"/>
      <c r="AE15" s="1277" t="str">
        <f t="array" ref="AE15">IFERROR(INDEX(AC:AC,SMALL(IF($AC$11:$AC$17&lt;&gt;"",ROW($AC$11:$AC$17),""),ROW(AE15)-ROW(AE$11)+1)),"")</f>
        <v/>
      </c>
      <c r="AF15" s="215" t="str">
        <f>IF(AE15="","",VLOOKUP(AE15,入力シート!$D$6:$L$12,9,FALSE))</f>
        <v/>
      </c>
      <c r="AG15" s="447" t="str">
        <f>IF(AE15="","",VLOOKUP(AE15,入力シート!$D$6:$Y$12,22,FALSE))</f>
        <v/>
      </c>
      <c r="AH15" s="447" t="str">
        <f t="shared" si="0"/>
        <v/>
      </c>
      <c r="AI15" s="445" t="str">
        <f t="shared" si="1"/>
        <v/>
      </c>
    </row>
    <row r="16" spans="2:40" ht="15" customHeight="1">
      <c r="B16" s="2830"/>
      <c r="C16" s="2830"/>
      <c r="D16" s="2830"/>
      <c r="E16" s="2831"/>
      <c r="F16" s="2858"/>
      <c r="G16" s="2796"/>
      <c r="H16" s="2797"/>
      <c r="I16" s="2797"/>
      <c r="J16" s="2803"/>
      <c r="K16" s="2796"/>
      <c r="L16" s="2797"/>
      <c r="M16" s="2797"/>
      <c r="N16" s="2803"/>
      <c r="O16" s="2796"/>
      <c r="P16" s="2797"/>
      <c r="Q16" s="2797"/>
      <c r="R16" s="2803"/>
      <c r="S16" s="2796"/>
      <c r="T16" s="2797"/>
      <c r="U16" s="2797"/>
      <c r="V16" s="2803"/>
      <c r="W16" s="2939"/>
      <c r="X16" s="2940"/>
      <c r="Y16" s="210"/>
      <c r="Z16" s="2941"/>
      <c r="AA16" s="1589"/>
      <c r="AB16" s="1589"/>
      <c r="AC16" s="1274" t="str">
        <f>IF(AND(入力シート!U11=TRUE,相続年月日&gt;DATE(2022,3,31)),氏名６,"")</f>
        <v/>
      </c>
      <c r="AD16" s="1589"/>
      <c r="AE16" s="1278" t="str">
        <f t="array" ref="AE16">IFERROR(INDEX(AC:AC,SMALL(IF($AC$11:$AC$17&lt;&gt;"",ROW($AC$11:$AC$17),""),ROW(AE16)-ROW(AE$11)+1)),"")</f>
        <v/>
      </c>
      <c r="AF16" s="216" t="str">
        <f>IF(AE16="","",VLOOKUP(AE16,入力シート!$D$6:$L$12,9,FALSE))</f>
        <v/>
      </c>
      <c r="AG16" s="447" t="str">
        <f>IF(AE16="","",VLOOKUP(AE16,入力シート!$D$6:$Y$12,22,FALSE))</f>
        <v/>
      </c>
      <c r="AH16" s="447" t="str">
        <f t="shared" si="0"/>
        <v/>
      </c>
      <c r="AI16" s="445" t="str">
        <f t="shared" si="1"/>
        <v/>
      </c>
    </row>
    <row r="17" spans="2:40" ht="3.75" customHeight="1">
      <c r="B17" s="193"/>
      <c r="C17" s="193"/>
      <c r="D17" s="193"/>
      <c r="E17" s="193"/>
      <c r="F17" s="193"/>
      <c r="G17" s="193"/>
      <c r="H17" s="193"/>
      <c r="I17" s="193"/>
      <c r="J17" s="193"/>
      <c r="K17" s="193"/>
      <c r="L17" s="193"/>
      <c r="M17" s="193"/>
      <c r="N17" s="193"/>
      <c r="O17" s="193"/>
      <c r="P17" s="193"/>
      <c r="Q17" s="193"/>
      <c r="R17" s="193"/>
      <c r="S17" s="193"/>
      <c r="T17" s="193"/>
      <c r="U17" s="193"/>
      <c r="V17" s="193"/>
      <c r="W17" s="193"/>
      <c r="X17" s="173"/>
      <c r="Y17" s="193"/>
      <c r="Z17" s="2941"/>
      <c r="AA17" s="1590"/>
      <c r="AB17" s="1590"/>
      <c r="AC17" s="2866" t="str">
        <f>IF(AND(入力シート!U12=TRUE,相続年月日&gt;DATE(2022,3,31)),氏名７,"")</f>
        <v/>
      </c>
      <c r="AD17" s="1590"/>
      <c r="AE17" s="2900"/>
      <c r="AF17" s="1238"/>
      <c r="AG17" s="1242"/>
      <c r="AH17" s="1242"/>
      <c r="AI17" s="1235"/>
    </row>
    <row r="18" spans="2:40" ht="9.75" customHeight="1">
      <c r="B18" s="2930" t="s">
        <v>23</v>
      </c>
      <c r="C18" s="2930"/>
      <c r="D18" s="2851" t="s">
        <v>1957</v>
      </c>
      <c r="E18" s="2851"/>
      <c r="F18" s="2851"/>
      <c r="G18" s="2851"/>
      <c r="H18" s="2851"/>
      <c r="I18" s="2851"/>
      <c r="J18" s="2851"/>
      <c r="K18" s="2851"/>
      <c r="L18" s="2851"/>
      <c r="M18" s="1584"/>
      <c r="N18" s="1584"/>
      <c r="O18" s="1584"/>
      <c r="P18" s="1584"/>
      <c r="Q18" s="1584"/>
      <c r="R18" s="1584"/>
      <c r="S18" s="1584"/>
      <c r="T18" s="1584"/>
      <c r="U18" s="1584"/>
      <c r="V18" s="1584"/>
      <c r="W18" s="1584"/>
      <c r="Z18" s="2941"/>
      <c r="AA18" s="1590"/>
      <c r="AB18" s="1590"/>
      <c r="AC18" s="2867" t="str">
        <f>IF(AND(入力シート!U13=TRUE,相続年月日&gt;DATE(2022,3,31)),氏名１,"")</f>
        <v/>
      </c>
      <c r="AD18" s="1590"/>
      <c r="AE18" s="2901"/>
      <c r="AF18" s="1239"/>
      <c r="AG18" s="1243"/>
      <c r="AH18" s="1243"/>
      <c r="AI18" s="1236"/>
    </row>
    <row r="19" spans="2:40" ht="9.75" customHeight="1">
      <c r="B19" s="1587"/>
      <c r="C19" s="1587"/>
      <c r="D19" s="2852" t="s">
        <v>1920</v>
      </c>
      <c r="E19" s="2852"/>
      <c r="F19" s="2852"/>
      <c r="G19" s="2852"/>
      <c r="H19" s="2852"/>
      <c r="I19" s="2852"/>
      <c r="J19" s="2852"/>
      <c r="K19" s="2852"/>
      <c r="L19" s="2852"/>
      <c r="M19" s="2852"/>
      <c r="N19" s="2852"/>
      <c r="O19" s="2852"/>
      <c r="P19" s="2852"/>
      <c r="Q19" s="2852"/>
      <c r="R19" s="2852"/>
      <c r="S19" s="2852"/>
      <c r="T19" s="2852"/>
      <c r="U19" s="2852"/>
      <c r="V19" s="2852"/>
      <c r="W19" s="2852"/>
      <c r="X19" s="2852"/>
      <c r="Y19" s="2852"/>
      <c r="Z19" s="2941"/>
      <c r="AA19" s="1590"/>
      <c r="AB19" s="1590"/>
      <c r="AE19" s="2869" t="s">
        <v>1317</v>
      </c>
    </row>
    <row r="20" spans="2:40" ht="9.75" customHeight="1">
      <c r="B20" s="276"/>
      <c r="C20" s="276"/>
      <c r="D20" s="2927" t="s">
        <v>1921</v>
      </c>
      <c r="E20" s="2927"/>
      <c r="F20" s="2927"/>
      <c r="G20" s="2927"/>
      <c r="H20" s="2927"/>
      <c r="I20" s="2927"/>
      <c r="J20" s="2927"/>
      <c r="K20" s="2927"/>
      <c r="L20" s="2927"/>
      <c r="M20" s="2927"/>
      <c r="N20" s="2927"/>
      <c r="O20" s="2927"/>
      <c r="P20" s="2927"/>
      <c r="Q20" s="2927"/>
      <c r="R20" s="2927"/>
      <c r="S20" s="2927"/>
      <c r="T20" s="2927"/>
      <c r="U20" s="2927"/>
      <c r="V20" s="2927"/>
      <c r="W20" s="2927"/>
      <c r="X20" s="2927"/>
      <c r="Y20" s="1585"/>
      <c r="Z20" s="1590"/>
      <c r="AA20" s="1590"/>
      <c r="AB20" s="1590"/>
      <c r="AC20" s="1590"/>
      <c r="AD20" s="1590"/>
      <c r="AE20" s="2870"/>
    </row>
    <row r="21" spans="2:40" ht="9.75" customHeight="1">
      <c r="B21" s="276"/>
      <c r="C21" s="278"/>
      <c r="D21" s="2851" t="s">
        <v>1922</v>
      </c>
      <c r="E21" s="2851"/>
      <c r="F21" s="2851"/>
      <c r="G21" s="2851"/>
      <c r="H21" s="2851"/>
      <c r="I21" s="2851"/>
      <c r="J21" s="2851"/>
      <c r="K21" s="2851"/>
      <c r="L21" s="2851"/>
      <c r="M21" s="2851"/>
      <c r="N21" s="2851"/>
      <c r="O21" s="2851"/>
      <c r="P21" s="2851"/>
      <c r="Q21" s="2851"/>
      <c r="R21" s="2851"/>
      <c r="S21" s="2851"/>
      <c r="T21" s="2851"/>
      <c r="U21" s="2851"/>
      <c r="V21" s="2851"/>
      <c r="W21" s="2851"/>
      <c r="X21" s="279"/>
      <c r="Y21" s="279"/>
      <c r="Z21" s="1590"/>
      <c r="AA21" s="1590"/>
      <c r="AB21" s="1590"/>
      <c r="AC21" s="1590"/>
      <c r="AD21" s="1590"/>
      <c r="AE21" s="1574"/>
    </row>
    <row r="22" spans="2:40" ht="4.5" customHeight="1">
      <c r="B22" s="192"/>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590"/>
      <c r="AA22" s="1590"/>
      <c r="AB22" s="1590"/>
      <c r="AC22" s="1590"/>
      <c r="AD22" s="1590"/>
      <c r="AE22" s="1590"/>
      <c r="AK22" s="2871" t="s">
        <v>1269</v>
      </c>
      <c r="AL22" s="2872"/>
      <c r="AM22" s="2872"/>
      <c r="AN22" s="2873"/>
    </row>
    <row r="23" spans="2:40" ht="4.5" customHeight="1">
      <c r="B23" s="2902" t="s">
        <v>331</v>
      </c>
      <c r="C23" s="2902"/>
      <c r="D23" s="2902"/>
      <c r="E23" s="2903"/>
      <c r="F23" s="2853" t="s">
        <v>4</v>
      </c>
      <c r="G23" s="2794" t="str">
        <f>IF(AND(G10&lt;&gt;"",AK25=0),0,IF(G14&gt;G15,G14-G15,""))</f>
        <v/>
      </c>
      <c r="H23" s="2795"/>
      <c r="I23" s="2795"/>
      <c r="J23" s="2798" t="s">
        <v>15</v>
      </c>
      <c r="K23" s="2794" t="str">
        <f>IF(AND(K10&lt;&gt;"",AL25=0),0,IF(K14&gt;K15,K14-K15,""))</f>
        <v/>
      </c>
      <c r="L23" s="2795"/>
      <c r="M23" s="2795"/>
      <c r="N23" s="2798" t="s">
        <v>15</v>
      </c>
      <c r="O23" s="2794" t="str">
        <f>IF(AND(O10&lt;&gt;"",AM25=0),0,IF(O14&gt;O15,O14-O15,""))</f>
        <v/>
      </c>
      <c r="P23" s="2795"/>
      <c r="Q23" s="2795"/>
      <c r="R23" s="2798" t="s">
        <v>15</v>
      </c>
      <c r="S23" s="2794" t="str">
        <f>IF(AND(S10&lt;&gt;"",AN25=0),0,IF(S14&gt;S15,S14-S15,""))</f>
        <v/>
      </c>
      <c r="T23" s="2795"/>
      <c r="U23" s="2795"/>
      <c r="V23" s="2798" t="s">
        <v>15</v>
      </c>
      <c r="W23" s="2928" t="s">
        <v>349</v>
      </c>
      <c r="X23" s="2855">
        <f>SUM(G23:U24)</f>
        <v>0</v>
      </c>
      <c r="Y23" s="2887" t="s">
        <v>15</v>
      </c>
      <c r="Z23" s="1590"/>
      <c r="AA23" s="1590"/>
      <c r="AB23" s="1590"/>
      <c r="AC23" s="1590"/>
      <c r="AD23" s="1590"/>
      <c r="AE23" s="1590"/>
      <c r="AK23" s="2874"/>
      <c r="AL23" s="2875"/>
      <c r="AM23" s="2875"/>
      <c r="AN23" s="2876"/>
    </row>
    <row r="24" spans="2:40" ht="17.25" customHeight="1">
      <c r="B24" s="2904"/>
      <c r="C24" s="2904"/>
      <c r="D24" s="2904"/>
      <c r="E24" s="2905"/>
      <c r="F24" s="2882"/>
      <c r="G24" s="2804"/>
      <c r="H24" s="2805"/>
      <c r="I24" s="2805"/>
      <c r="J24" s="2799"/>
      <c r="K24" s="2804"/>
      <c r="L24" s="2805"/>
      <c r="M24" s="2805"/>
      <c r="N24" s="2799"/>
      <c r="O24" s="2804"/>
      <c r="P24" s="2805"/>
      <c r="Q24" s="2805"/>
      <c r="R24" s="2799"/>
      <c r="S24" s="2804"/>
      <c r="T24" s="2805"/>
      <c r="U24" s="2805"/>
      <c r="V24" s="2799"/>
      <c r="W24" s="2929"/>
      <c r="X24" s="2856"/>
      <c r="Y24" s="2888"/>
      <c r="Z24" s="1590"/>
      <c r="AA24" s="1590"/>
      <c r="AB24" s="1590"/>
      <c r="AC24" s="1590"/>
      <c r="AD24" s="1590"/>
      <c r="AE24" s="399" t="s">
        <v>545</v>
      </c>
      <c r="AF24" s="400"/>
      <c r="AG24" s="394" t="s">
        <v>546</v>
      </c>
      <c r="AH24" s="401" t="s">
        <v>547</v>
      </c>
      <c r="AK24" s="1188" t="str">
        <f>IF(G10="","",G10)</f>
        <v/>
      </c>
      <c r="AL24" s="1189" t="str">
        <f>IF(K10="","",K10)</f>
        <v/>
      </c>
      <c r="AM24" s="1189" t="str">
        <f>IF(O10="","",O10)</f>
        <v/>
      </c>
      <c r="AN24" s="1190" t="str">
        <f>IF(S10="","",S10)</f>
        <v/>
      </c>
    </row>
    <row r="25" spans="2:40" ht="12" customHeight="1">
      <c r="B25" s="2857" t="s">
        <v>326</v>
      </c>
      <c r="C25" s="2857"/>
      <c r="D25" s="2857"/>
      <c r="E25" s="2857"/>
      <c r="F25" s="2857"/>
      <c r="G25" s="2857"/>
      <c r="H25" s="2857"/>
      <c r="I25" s="2857"/>
      <c r="J25" s="2857"/>
      <c r="K25" s="2857"/>
      <c r="L25" s="2857"/>
      <c r="M25" s="2857"/>
      <c r="N25" s="2857"/>
      <c r="O25" s="2857"/>
      <c r="P25" s="2857"/>
      <c r="Q25" s="2857"/>
      <c r="R25" s="2857"/>
      <c r="S25" s="2857"/>
      <c r="T25" s="2857"/>
      <c r="U25" s="2857"/>
      <c r="V25" s="2857"/>
      <c r="W25" s="90"/>
      <c r="X25" s="90"/>
      <c r="Y25" s="202"/>
      <c r="Z25" s="1590"/>
      <c r="AA25" s="1590"/>
      <c r="AB25" s="1590"/>
      <c r="AC25" s="1590"/>
      <c r="AD25" s="1590"/>
      <c r="AE25" s="402">
        <f>IF(入力シート!U6=FALSE,氏名１,"")</f>
        <v>0</v>
      </c>
      <c r="AF25" s="403"/>
      <c r="AG25" s="440">
        <f>IF(AE25="","",入力シート!Y6)</f>
        <v>0</v>
      </c>
      <c r="AH25" s="448">
        <f t="shared" ref="AH25:AH31" si="2">IF(ISERROR(HLOOKUP(AE25,$G$28:$V$32,5,FALSE)),0,HLOOKUP(AE25,$G$28:$V$32,5,FALSE))</f>
        <v>0</v>
      </c>
      <c r="AK25" s="1191">
        <f>IFERROR(VLOOKUP(AK24,入力シート!$D$6:$AA$12,24,FALSE),0)</f>
        <v>0</v>
      </c>
      <c r="AL25" s="1192">
        <f>IFERROR(VLOOKUP(AL24,入力シート!$D$6:$AA$12,24,FALSE),0)</f>
        <v>0</v>
      </c>
      <c r="AM25" s="1192">
        <f>IFERROR(VLOOKUP(AM24,入力シート!$D$6:$AA$12,24,FALSE),0)</f>
        <v>0</v>
      </c>
      <c r="AN25" s="1193">
        <f>IFERROR(VLOOKUP(AN24,入力シート!$D$6:$AA$12,24,FALSE),0)</f>
        <v>0</v>
      </c>
    </row>
    <row r="26" spans="2:40" ht="12" customHeight="1">
      <c r="B26" s="1851" t="s">
        <v>327</v>
      </c>
      <c r="C26" s="1851"/>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590"/>
      <c r="AA26" s="1590"/>
      <c r="AB26" s="1590"/>
      <c r="AC26" s="1590"/>
      <c r="AD26" s="1590"/>
      <c r="AE26" s="398">
        <f>IF(入力シート!U7=FALSE,氏名２,"")</f>
        <v>0</v>
      </c>
      <c r="AF26" s="404"/>
      <c r="AG26" s="441">
        <f>IF(AE26="","",入力シート!Y7)</f>
        <v>0</v>
      </c>
      <c r="AH26" s="445">
        <f t="shared" si="2"/>
        <v>0</v>
      </c>
      <c r="AK26" s="1577" t="s">
        <v>1239</v>
      </c>
    </row>
    <row r="27" spans="2:40" ht="12" customHeight="1">
      <c r="B27" s="2815" t="s">
        <v>328</v>
      </c>
      <c r="C27" s="2815"/>
      <c r="D27" s="2815"/>
      <c r="E27" s="2815"/>
      <c r="F27" s="2815"/>
      <c r="G27" s="2815"/>
      <c r="H27" s="2815"/>
      <c r="I27" s="214"/>
      <c r="J27" s="214"/>
      <c r="K27" s="195"/>
      <c r="L27" s="195"/>
      <c r="M27" s="195"/>
      <c r="N27" s="195"/>
      <c r="O27" s="195"/>
      <c r="P27" s="195"/>
      <c r="Q27" s="195"/>
      <c r="R27" s="195"/>
      <c r="S27" s="195"/>
      <c r="T27" s="195"/>
      <c r="U27" s="195"/>
      <c r="V27" s="195"/>
      <c r="W27" s="95"/>
      <c r="X27" s="203"/>
      <c r="Y27" s="195"/>
      <c r="Z27" s="1590"/>
      <c r="AA27" s="1590"/>
      <c r="AB27" s="1590"/>
      <c r="AC27" s="1590"/>
      <c r="AD27" s="1590"/>
      <c r="AE27" s="398">
        <f>IF(入力シート!U8=FALSE,氏名３,"")</f>
        <v>0</v>
      </c>
      <c r="AF27" s="404"/>
      <c r="AG27" s="441">
        <f>IF(AE27="","",入力シート!Y8)</f>
        <v>0</v>
      </c>
      <c r="AH27" s="445">
        <f t="shared" si="2"/>
        <v>0</v>
      </c>
      <c r="AK27" s="2877" t="s">
        <v>1270</v>
      </c>
      <c r="AL27" s="2833"/>
      <c r="AM27" s="2833"/>
      <c r="AN27" s="2834"/>
    </row>
    <row r="28" spans="2:40" ht="12" customHeight="1">
      <c r="B28" s="2912" t="s">
        <v>329</v>
      </c>
      <c r="C28" s="2912"/>
      <c r="D28" s="2912"/>
      <c r="E28" s="2912"/>
      <c r="F28" s="2913"/>
      <c r="G28" s="2916"/>
      <c r="H28" s="2917"/>
      <c r="I28" s="2917"/>
      <c r="J28" s="2918"/>
      <c r="K28" s="2916"/>
      <c r="L28" s="2917"/>
      <c r="M28" s="2917"/>
      <c r="N28" s="2918"/>
      <c r="O28" s="2916"/>
      <c r="P28" s="2917"/>
      <c r="Q28" s="2917"/>
      <c r="R28" s="2918"/>
      <c r="S28" s="2916"/>
      <c r="T28" s="2917"/>
      <c r="U28" s="2917"/>
      <c r="V28" s="2918"/>
      <c r="W28" s="2878" t="s">
        <v>40</v>
      </c>
      <c r="X28" s="2879"/>
      <c r="Y28" s="2879"/>
      <c r="Z28" s="1590"/>
      <c r="AA28" s="1590"/>
      <c r="AB28" s="1590"/>
      <c r="AC28" s="1590"/>
      <c r="AD28" s="1590"/>
      <c r="AE28" s="398">
        <f>IF(入力シート!U9=FALSE,氏名４,"")</f>
        <v>0</v>
      </c>
      <c r="AF28" s="404"/>
      <c r="AG28" s="441">
        <f>IF(AE28="","",入力シート!Y9)</f>
        <v>0</v>
      </c>
      <c r="AH28" s="445">
        <f t="shared" si="2"/>
        <v>0</v>
      </c>
      <c r="AK28" s="2838"/>
      <c r="AL28" s="2839"/>
      <c r="AM28" s="2839"/>
      <c r="AN28" s="2840"/>
    </row>
    <row r="29" spans="2:40" ht="11.25" customHeight="1">
      <c r="B29" s="2914"/>
      <c r="C29" s="2914"/>
      <c r="D29" s="2914"/>
      <c r="E29" s="2914"/>
      <c r="F29" s="2915"/>
      <c r="G29" s="2919"/>
      <c r="H29" s="2920"/>
      <c r="I29" s="2920"/>
      <c r="J29" s="2921"/>
      <c r="K29" s="2919"/>
      <c r="L29" s="2920"/>
      <c r="M29" s="2920"/>
      <c r="N29" s="2921"/>
      <c r="O29" s="2919"/>
      <c r="P29" s="2920"/>
      <c r="Q29" s="2920"/>
      <c r="R29" s="2921"/>
      <c r="S29" s="2919"/>
      <c r="T29" s="2920"/>
      <c r="U29" s="2920"/>
      <c r="V29" s="2921"/>
      <c r="W29" s="2880"/>
      <c r="X29" s="2881"/>
      <c r="Y29" s="2881"/>
      <c r="Z29" s="1590"/>
      <c r="AA29" s="1590"/>
      <c r="AB29" s="1590"/>
      <c r="AC29" s="1590"/>
      <c r="AD29" s="1590"/>
      <c r="AE29" s="398">
        <f>IF(入力シート!U10=FALSE,氏名５,"")</f>
        <v>0</v>
      </c>
      <c r="AF29" s="404"/>
      <c r="AG29" s="441">
        <f>IF(AE29="","",入力シート!Y10)</f>
        <v>0</v>
      </c>
      <c r="AH29" s="445">
        <f t="shared" si="2"/>
        <v>0</v>
      </c>
    </row>
    <row r="30" spans="2:40" ht="15" customHeight="1">
      <c r="B30" s="2827" t="s">
        <v>343</v>
      </c>
      <c r="C30" s="2828"/>
      <c r="D30" s="2828"/>
      <c r="E30" s="2829"/>
      <c r="F30" s="2853" t="s">
        <v>335</v>
      </c>
      <c r="G30" s="2794" t="str">
        <f>IF(G28="","",VLOOKUP(G28,$AE$25:$AG$31,3,FALSE))</f>
        <v/>
      </c>
      <c r="H30" s="2795"/>
      <c r="I30" s="2795"/>
      <c r="J30" s="2798" t="s">
        <v>15</v>
      </c>
      <c r="K30" s="2794" t="str">
        <f>IF(K28="","",VLOOKUP(K28,$AE$25:$AG$31,3,FALSE))</f>
        <v/>
      </c>
      <c r="L30" s="2795"/>
      <c r="M30" s="2795"/>
      <c r="N30" s="2798" t="s">
        <v>15</v>
      </c>
      <c r="O30" s="2794" t="str">
        <f>IF(O28="","",VLOOKUP(O28,$AE$25:$AG$31,3,FALSE))</f>
        <v/>
      </c>
      <c r="P30" s="2795"/>
      <c r="Q30" s="2795"/>
      <c r="R30" s="2798" t="s">
        <v>15</v>
      </c>
      <c r="S30" s="2794" t="str">
        <f>IF(S28="","",VLOOKUP(S28,$AE$25:$AG$31,3,FALSE))</f>
        <v/>
      </c>
      <c r="T30" s="2795"/>
      <c r="U30" s="2795"/>
      <c r="V30" s="2798" t="s">
        <v>15</v>
      </c>
      <c r="W30" s="2794">
        <f>SUM(G30:U31)</f>
        <v>0</v>
      </c>
      <c r="X30" s="2795"/>
      <c r="Y30" s="2887" t="s">
        <v>15</v>
      </c>
      <c r="Z30" s="1590"/>
      <c r="AA30" s="1590"/>
      <c r="AB30" s="1590"/>
      <c r="AC30" s="1590"/>
      <c r="AD30" s="1590"/>
      <c r="AE30" s="398">
        <f>IF(入力シート!U11=FALSE,氏名６,"")</f>
        <v>0</v>
      </c>
      <c r="AF30" s="405"/>
      <c r="AG30" s="441">
        <f>IF(AE30="","",入力シート!Y11)</f>
        <v>0</v>
      </c>
      <c r="AH30" s="445">
        <f t="shared" si="2"/>
        <v>0</v>
      </c>
    </row>
    <row r="31" spans="2:40" ht="21.75" customHeight="1">
      <c r="B31" s="2830"/>
      <c r="C31" s="2830"/>
      <c r="D31" s="2830"/>
      <c r="E31" s="2831"/>
      <c r="F31" s="2854"/>
      <c r="G31" s="2796"/>
      <c r="H31" s="2797"/>
      <c r="I31" s="2797"/>
      <c r="J31" s="2803"/>
      <c r="K31" s="2796"/>
      <c r="L31" s="2797"/>
      <c r="M31" s="2797"/>
      <c r="N31" s="2803"/>
      <c r="O31" s="2796"/>
      <c r="P31" s="2797"/>
      <c r="Q31" s="2797"/>
      <c r="R31" s="2803"/>
      <c r="S31" s="2796"/>
      <c r="T31" s="2797"/>
      <c r="U31" s="2797"/>
      <c r="V31" s="2803"/>
      <c r="W31" s="2796"/>
      <c r="X31" s="2797"/>
      <c r="Y31" s="2888"/>
      <c r="Z31" s="1590"/>
      <c r="AA31" s="1590"/>
      <c r="AB31" s="1590"/>
      <c r="AC31" s="1590"/>
      <c r="AD31" s="1590"/>
      <c r="AE31" s="1183">
        <f>IF(入力シート!U12=FALSE,氏名７,"")</f>
        <v>0</v>
      </c>
      <c r="AF31" s="1184"/>
      <c r="AG31" s="1185">
        <f>IF(AE31="","",入力シート!Y12)</f>
        <v>0</v>
      </c>
      <c r="AH31" s="1186">
        <f t="shared" si="2"/>
        <v>0</v>
      </c>
    </row>
    <row r="32" spans="2:40" ht="21" customHeight="1">
      <c r="B32" s="2824" t="s">
        <v>314</v>
      </c>
      <c r="C32" s="2825"/>
      <c r="D32" s="2825"/>
      <c r="E32" s="2826"/>
      <c r="F32" s="1591" t="s">
        <v>330</v>
      </c>
      <c r="G32" s="2800"/>
      <c r="H32" s="2801"/>
      <c r="I32" s="2801"/>
      <c r="J32" s="2802"/>
      <c r="K32" s="2800"/>
      <c r="L32" s="2801"/>
      <c r="M32" s="2801"/>
      <c r="N32" s="2802"/>
      <c r="O32" s="2800"/>
      <c r="P32" s="2801"/>
      <c r="Q32" s="2801"/>
      <c r="R32" s="2802"/>
      <c r="S32" s="2800"/>
      <c r="T32" s="2801"/>
      <c r="U32" s="2801"/>
      <c r="V32" s="2802"/>
      <c r="W32" s="2889">
        <f>SUM(G32:V32)</f>
        <v>0</v>
      </c>
      <c r="X32" s="2890"/>
      <c r="Y32" s="198"/>
      <c r="Z32" s="1590"/>
      <c r="AA32" s="1590"/>
      <c r="AB32" s="1590"/>
      <c r="AC32" s="1590"/>
      <c r="AD32" s="1590"/>
    </row>
    <row r="33" spans="2:35" ht="4.5" customHeight="1">
      <c r="B33" s="193"/>
      <c r="C33" s="193"/>
      <c r="D33" s="193"/>
      <c r="E33" s="193"/>
      <c r="F33" s="193"/>
      <c r="G33" s="197"/>
      <c r="H33" s="197"/>
      <c r="I33" s="197"/>
      <c r="J33" s="197"/>
      <c r="K33" s="197"/>
      <c r="L33" s="197"/>
      <c r="M33" s="197"/>
      <c r="N33" s="197"/>
      <c r="O33" s="197"/>
      <c r="P33" s="197"/>
      <c r="Q33" s="197"/>
      <c r="R33" s="197"/>
      <c r="S33" s="197"/>
      <c r="T33" s="197"/>
      <c r="U33" s="197"/>
      <c r="V33" s="197"/>
      <c r="W33" s="197"/>
      <c r="X33" s="193"/>
      <c r="Y33" s="193"/>
      <c r="Z33" s="1590"/>
      <c r="AA33" s="1590"/>
      <c r="AB33" s="1590"/>
      <c r="AC33" s="1590"/>
      <c r="AD33" s="1590"/>
    </row>
    <row r="34" spans="2:35" ht="12" customHeight="1">
      <c r="B34" s="193"/>
      <c r="C34" s="2421" t="s">
        <v>350</v>
      </c>
      <c r="D34" s="2421"/>
      <c r="E34" s="2421"/>
      <c r="F34" s="2421"/>
      <c r="G34" s="2421"/>
      <c r="H34" s="2421"/>
      <c r="I34" s="2421"/>
      <c r="J34" s="2421"/>
      <c r="K34" s="2421"/>
      <c r="L34" s="2421"/>
      <c r="M34" s="2421"/>
      <c r="N34" s="2421"/>
      <c r="O34" s="2421"/>
      <c r="P34" s="2421"/>
      <c r="Q34" s="2421"/>
      <c r="R34" s="2421"/>
      <c r="S34" s="2421"/>
      <c r="T34" s="2421"/>
      <c r="U34" s="2421"/>
      <c r="V34" s="2421"/>
      <c r="W34" s="2421"/>
      <c r="X34" s="91"/>
      <c r="Y34" s="193"/>
      <c r="Z34" s="1590"/>
      <c r="AA34" s="1590"/>
      <c r="AB34" s="1590"/>
      <c r="AC34" s="1590"/>
      <c r="AD34" s="1590"/>
    </row>
    <row r="35" spans="2:35" ht="4.5" customHeight="1">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590"/>
      <c r="AA35" s="1590"/>
      <c r="AB35" s="1590"/>
      <c r="AC35" s="1590"/>
      <c r="AD35" s="1590"/>
      <c r="AE35" s="1590"/>
    </row>
    <row r="36" spans="2:35" ht="6" customHeigh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row>
    <row r="37" spans="2:35" ht="3.75" customHeight="1">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row>
    <row r="38" spans="2:35" ht="9.75" customHeight="1">
      <c r="B38" s="1609">
        <v>2</v>
      </c>
      <c r="C38" s="1609"/>
      <c r="D38" s="2925" t="s">
        <v>336</v>
      </c>
      <c r="E38" s="2925"/>
      <c r="F38" s="2925"/>
      <c r="G38" s="2924" t="s">
        <v>337</v>
      </c>
      <c r="H38" s="2495" t="s">
        <v>346</v>
      </c>
      <c r="I38" s="2495"/>
      <c r="J38" s="2495"/>
      <c r="K38" s="2495"/>
      <c r="L38" s="2495"/>
      <c r="M38" s="2495"/>
      <c r="N38" s="2495"/>
      <c r="O38" s="2495"/>
      <c r="P38" s="2495"/>
      <c r="Q38" s="2495"/>
      <c r="R38" s="2495"/>
      <c r="S38" s="2495"/>
      <c r="T38" s="2495"/>
      <c r="U38" s="2495"/>
      <c r="V38" s="2495"/>
      <c r="W38" s="2495"/>
      <c r="X38" s="2495"/>
      <c r="Y38" s="2891" t="s">
        <v>338</v>
      </c>
    </row>
    <row r="39" spans="2:35" ht="9.75" customHeight="1">
      <c r="B39" s="1609"/>
      <c r="C39" s="1609"/>
      <c r="D39" s="2925"/>
      <c r="E39" s="2925"/>
      <c r="F39" s="2925"/>
      <c r="G39" s="2924"/>
      <c r="H39" s="196" t="s">
        <v>413</v>
      </c>
      <c r="I39" s="196"/>
      <c r="J39" s="196"/>
      <c r="K39" s="196"/>
      <c r="L39" s="196"/>
      <c r="M39" s="196"/>
      <c r="N39" s="196"/>
      <c r="O39" s="196"/>
      <c r="P39" s="196"/>
      <c r="Q39" s="196"/>
      <c r="R39" s="196"/>
      <c r="S39" s="196"/>
      <c r="T39" s="196"/>
      <c r="U39" s="1578"/>
      <c r="V39" s="1578"/>
      <c r="W39" s="1578"/>
      <c r="X39" s="1579"/>
      <c r="Y39" s="2891"/>
    </row>
    <row r="40" spans="2:35" ht="4.5" customHeight="1">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row>
    <row r="41" spans="2:35" ht="15.75" customHeight="1">
      <c r="B41" s="2922"/>
      <c r="C41" s="2922"/>
      <c r="D41" s="2922"/>
      <c r="E41" s="2922"/>
      <c r="F41" s="2923"/>
      <c r="G41" s="2806" t="s">
        <v>351</v>
      </c>
      <c r="H41" s="2807"/>
      <c r="I41" s="2807"/>
      <c r="J41" s="2807"/>
      <c r="K41" s="2807"/>
      <c r="L41" s="2807"/>
      <c r="M41" s="2807"/>
      <c r="N41" s="2808"/>
      <c r="O41" s="2807" t="s">
        <v>352</v>
      </c>
      <c r="P41" s="2807"/>
      <c r="Q41" s="2807"/>
      <c r="R41" s="2807"/>
      <c r="S41" s="2807"/>
      <c r="T41" s="2807"/>
      <c r="U41" s="2807"/>
      <c r="V41" s="2807"/>
      <c r="W41" s="2892" t="s">
        <v>40</v>
      </c>
      <c r="X41" s="2893"/>
      <c r="Y41" s="2893"/>
      <c r="AE41" s="1281" t="s">
        <v>1324</v>
      </c>
    </row>
    <row r="42" spans="2:35" ht="21.75" customHeight="1">
      <c r="B42" s="2822" t="s">
        <v>339</v>
      </c>
      <c r="C42" s="2822"/>
      <c r="D42" s="2822"/>
      <c r="E42" s="2822"/>
      <c r="F42" s="2823"/>
      <c r="G42" s="2820" t="str">
        <f>IF(AE43="","",AE43)</f>
        <v/>
      </c>
      <c r="H42" s="2820"/>
      <c r="I42" s="2820"/>
      <c r="J42" s="2820"/>
      <c r="K42" s="2820" t="str">
        <f>IF(AE44="","",AE44)</f>
        <v/>
      </c>
      <c r="L42" s="2820"/>
      <c r="M42" s="2820"/>
      <c r="N42" s="2820"/>
      <c r="O42" s="2820" t="str">
        <f>IF(AE47="","",AE47)</f>
        <v/>
      </c>
      <c r="P42" s="2820"/>
      <c r="Q42" s="2820"/>
      <c r="R42" s="2820"/>
      <c r="S42" s="2820" t="str">
        <f>IF(AE48="","",AE48)</f>
        <v/>
      </c>
      <c r="T42" s="2820"/>
      <c r="U42" s="2820"/>
      <c r="V42" s="2821"/>
      <c r="W42" s="2894"/>
      <c r="X42" s="2895"/>
      <c r="Y42" s="2895"/>
      <c r="AB42" s="1271" t="s">
        <v>1320</v>
      </c>
      <c r="AC42" s="1271" t="s">
        <v>1321</v>
      </c>
      <c r="AE42" s="1270" t="s">
        <v>1322</v>
      </c>
      <c r="AF42" s="394" t="s">
        <v>207</v>
      </c>
      <c r="AG42" s="394" t="s">
        <v>542</v>
      </c>
      <c r="AH42" s="395" t="s">
        <v>548</v>
      </c>
      <c r="AI42" s="396" t="s">
        <v>549</v>
      </c>
    </row>
    <row r="43" spans="2:35" ht="11.25" customHeight="1">
      <c r="C43" s="2816" t="s">
        <v>207</v>
      </c>
      <c r="D43" s="2816"/>
      <c r="E43" s="2817"/>
      <c r="F43" s="2858" t="s">
        <v>6</v>
      </c>
      <c r="G43" s="2811" t="str">
        <f>IF(G42="","",VLOOKUP(G42,$AE$43:$AF$50,2,FALSE))</f>
        <v/>
      </c>
      <c r="H43" s="2812"/>
      <c r="I43" s="2812"/>
      <c r="J43" s="2809" t="s">
        <v>319</v>
      </c>
      <c r="K43" s="2811" t="str">
        <f>IF(K42="","",VLOOKUP(K42,$AE$43:$AF$50,2,FALSE))</f>
        <v/>
      </c>
      <c r="L43" s="2812"/>
      <c r="M43" s="2812"/>
      <c r="N43" s="2809" t="s">
        <v>319</v>
      </c>
      <c r="O43" s="2811" t="str">
        <f>IF(O42="","",VLOOKUP(O42,$AE$43:$AF$50,2,FALSE))</f>
        <v/>
      </c>
      <c r="P43" s="2812"/>
      <c r="Q43" s="2812"/>
      <c r="R43" s="2809" t="s">
        <v>319</v>
      </c>
      <c r="S43" s="2811" t="str">
        <f>IF(S42="","",VLOOKUP(S42,$AE$43:$AF$50,2,FALSE))</f>
        <v/>
      </c>
      <c r="T43" s="2812"/>
      <c r="U43" s="2812"/>
      <c r="V43" s="2809" t="s">
        <v>319</v>
      </c>
      <c r="W43" s="2896"/>
      <c r="X43" s="2897"/>
      <c r="Y43" s="2897"/>
      <c r="Z43" s="191"/>
      <c r="AA43" s="191"/>
      <c r="AB43" s="1272" t="str">
        <f>IF(AND(入力シート!R6=FALSE,入力シート!V6=TRUE),氏名１,"")</f>
        <v/>
      </c>
      <c r="AC43" s="1272" t="str">
        <f>IF(AND(入力シート!R6=FALSE,入力シート!W6=TRUE),氏名１,"")</f>
        <v/>
      </c>
      <c r="AD43" s="191"/>
      <c r="AE43" s="1275" t="str">
        <f t="array" ref="AE43">IFERROR(INDEX(AB:AB,SMALL(IF($AB$43:$AB$50&lt;&gt;"",ROW($AB$43:$AB$50),""),ROW(AE43)-ROW(AE$43)+1)),"")</f>
        <v/>
      </c>
      <c r="AF43" s="397" t="str">
        <f>IF(AE43="","",VLOOKUP(AE43,入力シート!$D$6:$L$12,9,FALSE))</f>
        <v/>
      </c>
      <c r="AG43" s="442" t="str">
        <f>IF(AE43="","",VLOOKUP(AE43,入力シート!$D$6:$Z$12,23,FALSE))</f>
        <v/>
      </c>
      <c r="AH43" s="446" t="str">
        <f>IF(AE43="","",HLOOKUP(AE43,$G$42:$V$46,5,FALSE))</f>
        <v/>
      </c>
      <c r="AI43" s="443">
        <f t="shared" ref="AI43:AI44" si="3">IF(AG43="",0,MIN(AG43:AH43))</f>
        <v>0</v>
      </c>
    </row>
    <row r="44" spans="2:35" ht="11.25" customHeight="1">
      <c r="C44" s="2818" t="s">
        <v>320</v>
      </c>
      <c r="D44" s="2818"/>
      <c r="E44" s="2819"/>
      <c r="F44" s="2858"/>
      <c r="G44" s="2813"/>
      <c r="H44" s="2814"/>
      <c r="I44" s="2814"/>
      <c r="J44" s="2810"/>
      <c r="K44" s="2813"/>
      <c r="L44" s="2814"/>
      <c r="M44" s="2814"/>
      <c r="N44" s="2810"/>
      <c r="O44" s="2813"/>
      <c r="P44" s="2814"/>
      <c r="Q44" s="2814"/>
      <c r="R44" s="2810"/>
      <c r="S44" s="2813"/>
      <c r="T44" s="2814"/>
      <c r="U44" s="2814"/>
      <c r="V44" s="2810"/>
      <c r="W44" s="2898"/>
      <c r="X44" s="2899"/>
      <c r="Y44" s="2899"/>
      <c r="Z44" s="2932"/>
      <c r="AA44" s="1589"/>
      <c r="AB44" s="1273" t="str">
        <f>IF(AND(入力シート!R7=FALSE,入力シート!V7=TRUE),氏名２,"")</f>
        <v/>
      </c>
      <c r="AC44" s="1273" t="str">
        <f>IF(AND(入力シート!R7=FALSE,入力シート!W7=TRUE),氏名２,"")</f>
        <v/>
      </c>
      <c r="AD44" s="1589"/>
      <c r="AE44" s="1285" t="str">
        <f t="array" ref="AE44">IFERROR(INDEX(AB:AB,SMALL(IF($AB$43:$AB$50&lt;&gt;"",ROW($AB$43:$AB$50),""),ROW(AE44)-ROW(AE$43)+1)),"")</f>
        <v/>
      </c>
      <c r="AF44" s="1282" t="str">
        <f>IF(AE44="","",VLOOKUP(AE44,入力シート!$D$6:$L$12,9,FALSE))</f>
        <v/>
      </c>
      <c r="AG44" s="1185" t="str">
        <f>IF(AE44="","",VLOOKUP(AE44,入力シート!$D$6:$Z$12,23,FALSE))</f>
        <v/>
      </c>
      <c r="AH44" s="1283" t="str">
        <f>IF(AE44="","",HLOOKUP(AE44,$G$42:$V$46,5,FALSE))</f>
        <v/>
      </c>
      <c r="AI44" s="1284">
        <f t="shared" si="3"/>
        <v>0</v>
      </c>
    </row>
    <row r="45" spans="2:35" ht="13.5" customHeight="1">
      <c r="B45" s="2816" t="s">
        <v>315</v>
      </c>
      <c r="C45" s="2816"/>
      <c r="D45" s="2816"/>
      <c r="E45" s="2817"/>
      <c r="F45" s="2858" t="s">
        <v>11</v>
      </c>
      <c r="G45" s="282" t="s">
        <v>419</v>
      </c>
      <c r="H45" s="200"/>
      <c r="I45" s="209" t="str">
        <f>IF(G43="","",G43)</f>
        <v/>
      </c>
      <c r="J45" s="199" t="s">
        <v>322</v>
      </c>
      <c r="K45" s="282" t="s">
        <v>419</v>
      </c>
      <c r="L45" s="200"/>
      <c r="M45" s="209" t="str">
        <f>IF(K43="","",K43)</f>
        <v/>
      </c>
      <c r="N45" s="199" t="s">
        <v>322</v>
      </c>
      <c r="O45" s="282" t="s">
        <v>420</v>
      </c>
      <c r="P45" s="200"/>
      <c r="Q45" s="209" t="str">
        <f>IF(O43="","",O43)</f>
        <v/>
      </c>
      <c r="R45" s="199" t="s">
        <v>322</v>
      </c>
      <c r="S45" s="282" t="s">
        <v>420</v>
      </c>
      <c r="T45" s="200"/>
      <c r="U45" s="209" t="str">
        <f>IF(S43="","",S43)</f>
        <v/>
      </c>
      <c r="V45" s="280" t="s">
        <v>322</v>
      </c>
      <c r="W45" s="192"/>
      <c r="X45" s="205"/>
      <c r="Y45" s="1586" t="s">
        <v>15</v>
      </c>
      <c r="Z45" s="2932"/>
      <c r="AA45" s="1589"/>
      <c r="AB45" s="1273" t="str">
        <f>IF(AND(入力シート!R8=FALSE,入力シート!V8=TRUE),氏名３,"")</f>
        <v/>
      </c>
      <c r="AC45" s="1273" t="str">
        <f>IF(AND(入力シート!R8=FALSE,入力シート!W8=TRUE),氏名３,"")</f>
        <v/>
      </c>
      <c r="AD45" s="2868" t="s">
        <v>1307</v>
      </c>
      <c r="AE45" s="1281" t="s">
        <v>1324</v>
      </c>
    </row>
    <row r="46" spans="2:35" ht="15" customHeight="1">
      <c r="B46" s="2885"/>
      <c r="C46" s="2885"/>
      <c r="D46" s="2885"/>
      <c r="E46" s="2886"/>
      <c r="F46" s="2858"/>
      <c r="G46" s="2883" t="str">
        <f>IF(G42="","",IF(G43&gt;84,0,100000*(85-G43)))</f>
        <v/>
      </c>
      <c r="H46" s="2884"/>
      <c r="I46" s="2884"/>
      <c r="J46" s="201" t="s">
        <v>15</v>
      </c>
      <c r="K46" s="2883" t="str">
        <f>IF(K42="","",IF(K43&gt;84,0,100000*(85-K43)))</f>
        <v/>
      </c>
      <c r="L46" s="2884"/>
      <c r="M46" s="2884"/>
      <c r="N46" s="201" t="s">
        <v>15</v>
      </c>
      <c r="O46" s="2883" t="str">
        <f>IF(O42="","",IF(O43&gt;84,0,200000*(85-O43)))</f>
        <v/>
      </c>
      <c r="P46" s="2884"/>
      <c r="Q46" s="2884"/>
      <c r="R46" s="201" t="s">
        <v>15</v>
      </c>
      <c r="S46" s="2883" t="str">
        <f>IF(S42="","",IF(S43&gt;84,0,200000*(85-S43)))</f>
        <v/>
      </c>
      <c r="T46" s="2884"/>
      <c r="U46" s="2884"/>
      <c r="V46" s="201" t="s">
        <v>15</v>
      </c>
      <c r="W46" s="2933">
        <f>SUM(G46:V46)</f>
        <v>0</v>
      </c>
      <c r="X46" s="2934"/>
      <c r="Y46" s="210"/>
      <c r="Z46" s="2932"/>
      <c r="AA46" s="1589"/>
      <c r="AB46" s="1273" t="str">
        <f>IF(AND(入力シート!R9=FALSE,入力シート!V9=TRUE),氏名４,"")</f>
        <v/>
      </c>
      <c r="AC46" s="1273" t="str">
        <f>IF(AND(入力シート!R9=FALSE,入力シート!W9=TRUE),氏名４,"")</f>
        <v/>
      </c>
      <c r="AD46" s="2424"/>
      <c r="AE46" s="393" t="s">
        <v>352</v>
      </c>
      <c r="AF46" s="394" t="s">
        <v>207</v>
      </c>
      <c r="AG46" s="394" t="s">
        <v>542</v>
      </c>
      <c r="AH46" s="395" t="s">
        <v>548</v>
      </c>
      <c r="AI46" s="396" t="s">
        <v>549</v>
      </c>
    </row>
    <row r="47" spans="2:35" ht="17.25" customHeight="1">
      <c r="B47" s="2827" t="s">
        <v>340</v>
      </c>
      <c r="C47" s="2828"/>
      <c r="D47" s="2828"/>
      <c r="E47" s="2829"/>
      <c r="F47" s="2858" t="s">
        <v>12</v>
      </c>
      <c r="G47" s="2794" t="str">
        <f>IF(G42="","",VLOOKUP(G42,$AE$43:$AG$50,3,FALSE))</f>
        <v/>
      </c>
      <c r="H47" s="2795"/>
      <c r="I47" s="2795"/>
      <c r="J47" s="2798" t="s">
        <v>15</v>
      </c>
      <c r="K47" s="2794" t="str">
        <f>IF(K42="","",VLOOKUP(K42,$AE$43:$AG$50,3,FALSE))</f>
        <v/>
      </c>
      <c r="L47" s="2795"/>
      <c r="M47" s="2795"/>
      <c r="N47" s="2798" t="s">
        <v>15</v>
      </c>
      <c r="O47" s="2794" t="str">
        <f>IF(O42="","",VLOOKUP(O42,$AE$43:$AG$50,3,FALSE))</f>
        <v/>
      </c>
      <c r="P47" s="2795"/>
      <c r="Q47" s="2795"/>
      <c r="R47" s="2798" t="s">
        <v>15</v>
      </c>
      <c r="S47" s="2794" t="str">
        <f>IF(S42="","",VLOOKUP(S42,$AE$43:$AG$50,3,FALSE))</f>
        <v/>
      </c>
      <c r="T47" s="2795"/>
      <c r="U47" s="2795"/>
      <c r="V47" s="2798" t="s">
        <v>15</v>
      </c>
      <c r="W47" s="2937">
        <f>SUM(G47:U48)</f>
        <v>0</v>
      </c>
      <c r="X47" s="2938"/>
      <c r="Y47" s="1586" t="s">
        <v>15</v>
      </c>
      <c r="Z47" s="2932"/>
      <c r="AA47" s="1589"/>
      <c r="AB47" s="1273" t="str">
        <f>IF(AND(入力シート!R10=FALSE,入力シート!V10=TRUE),氏名５,"")</f>
        <v/>
      </c>
      <c r="AC47" s="1273" t="str">
        <f>IF(AND(入力シート!R10=FALSE,入力シート!W10=TRUE),氏名５,"")</f>
        <v/>
      </c>
      <c r="AD47" s="1589"/>
      <c r="AE47" s="1275" t="str">
        <f t="array" ref="AE47">IFERROR(INDEX(AC:AC,SMALL(IF(AC43:AC50&lt;&gt;"",ROW(AC43:AC50),""),ROW(AE47)-ROW(AE$47)+1)),"")</f>
        <v/>
      </c>
      <c r="AF47" s="397" t="str">
        <f>IF(AE47="","",VLOOKUP(AE47,入力シート!$D$6:$L$12,9,FALSE))</f>
        <v/>
      </c>
      <c r="AG47" s="442" t="str">
        <f>IF(AE47="","",VLOOKUP(AE47,入力シート!$D$6:$Z$12,23,FALSE))</f>
        <v/>
      </c>
      <c r="AH47" s="446" t="str">
        <f t="shared" ref="AH47:AH48" si="4">IF(AE47="","",HLOOKUP(AE47,$G$42:$V$46,5,FALSE))</f>
        <v/>
      </c>
      <c r="AI47" s="443">
        <f t="shared" ref="AI47:AI48" si="5">IF(AG47="",0,MIN(AG47:AH47))</f>
        <v>0</v>
      </c>
    </row>
    <row r="48" spans="2:35" ht="15" customHeight="1">
      <c r="B48" s="2830"/>
      <c r="C48" s="2830"/>
      <c r="D48" s="2830"/>
      <c r="E48" s="2831"/>
      <c r="F48" s="2858"/>
      <c r="G48" s="2796"/>
      <c r="H48" s="2797"/>
      <c r="I48" s="2797"/>
      <c r="J48" s="2803"/>
      <c r="K48" s="2796"/>
      <c r="L48" s="2797"/>
      <c r="M48" s="2797"/>
      <c r="N48" s="2803"/>
      <c r="O48" s="2796"/>
      <c r="P48" s="2797"/>
      <c r="Q48" s="2797"/>
      <c r="R48" s="2803"/>
      <c r="S48" s="2796"/>
      <c r="T48" s="2797"/>
      <c r="U48" s="2797"/>
      <c r="V48" s="2803"/>
      <c r="W48" s="2939"/>
      <c r="X48" s="2940"/>
      <c r="Y48" s="210"/>
      <c r="Z48" s="2932"/>
      <c r="AA48" s="1589"/>
      <c r="AB48" s="1274" t="str">
        <f>IF(AND(入力シート!R11=FALSE,入力シート!V11=TRUE),氏名６,"")</f>
        <v/>
      </c>
      <c r="AC48" s="1274" t="str">
        <f>IF(AND(入力シート!R11=FALSE,入力シート!W11=TRUE),氏名６,"")</f>
        <v/>
      </c>
      <c r="AD48" s="1589"/>
      <c r="AE48" s="1285" t="str">
        <f t="array" ref="AE48">IFERROR(INDEX(AC:AC,SMALL(IF(AC44:AC51&lt;&gt;"",ROW(AC44:AC51),""),ROW(AE48)-ROW(AE$47)+1)),"")</f>
        <v/>
      </c>
      <c r="AF48" s="1282" t="str">
        <f>IF(AE48="","",VLOOKUP(AE48,入力シート!$D$6:$L$12,9,FALSE))</f>
        <v/>
      </c>
      <c r="AG48" s="1185" t="str">
        <f>IF(AE48="","",VLOOKUP(AE48,入力シート!$D$6:$Z$12,23,FALSE))</f>
        <v/>
      </c>
      <c r="AH48" s="1283" t="str">
        <f t="shared" si="4"/>
        <v/>
      </c>
      <c r="AI48" s="1284">
        <f t="shared" si="5"/>
        <v>0</v>
      </c>
    </row>
    <row r="49" spans="2:40" ht="4.5" customHeight="1">
      <c r="B49" s="193"/>
      <c r="C49" s="193"/>
      <c r="D49" s="193"/>
      <c r="E49" s="193"/>
      <c r="F49" s="193"/>
      <c r="G49" s="193"/>
      <c r="H49" s="193"/>
      <c r="I49" s="193"/>
      <c r="J49" s="193"/>
      <c r="K49" s="193"/>
      <c r="L49" s="193"/>
      <c r="M49" s="193"/>
      <c r="N49" s="193"/>
      <c r="O49" s="193"/>
      <c r="P49" s="193"/>
      <c r="Q49" s="193"/>
      <c r="R49" s="193"/>
      <c r="S49" s="193"/>
      <c r="T49" s="193"/>
      <c r="U49" s="193"/>
      <c r="V49" s="193"/>
      <c r="W49" s="196"/>
      <c r="X49" s="196"/>
      <c r="Y49" s="196"/>
      <c r="Z49" s="1590"/>
      <c r="AA49" s="1590"/>
      <c r="AB49" s="2866" t="str">
        <f>IF(AND(入力シート!R12=FALSE,入力シート!V12=TRUE),氏名７,"")</f>
        <v/>
      </c>
      <c r="AC49" s="2866" t="str">
        <f>IF(AND(入力シート!R12=FALSE,入力シート!W12=TRUE),氏名７,"")</f>
        <v/>
      </c>
      <c r="AD49" s="1590"/>
      <c r="AE49" s="2869" t="s">
        <v>1317</v>
      </c>
    </row>
    <row r="50" spans="2:40" ht="9.75" customHeight="1">
      <c r="B50" s="2930" t="s">
        <v>23</v>
      </c>
      <c r="C50" s="2930"/>
      <c r="D50" s="2852" t="s">
        <v>353</v>
      </c>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1590"/>
      <c r="AA50" s="1590"/>
      <c r="AB50" s="2867"/>
      <c r="AC50" s="2867"/>
      <c r="AD50" s="1590"/>
      <c r="AE50" s="2870"/>
    </row>
    <row r="51" spans="2:40" ht="9.75" customHeight="1">
      <c r="B51" s="276"/>
      <c r="C51" s="276"/>
      <c r="D51" s="2927" t="s">
        <v>599</v>
      </c>
      <c r="E51" s="2927"/>
      <c r="F51" s="2927"/>
      <c r="G51" s="2927"/>
      <c r="H51" s="2927"/>
      <c r="I51" s="2927"/>
      <c r="J51" s="2927"/>
      <c r="K51" s="2927"/>
      <c r="L51" s="2927"/>
      <c r="M51" s="2927"/>
      <c r="N51" s="2927"/>
      <c r="O51" s="2927"/>
      <c r="P51" s="2927"/>
      <c r="Q51" s="2927"/>
      <c r="R51" s="2927"/>
      <c r="S51" s="2927"/>
      <c r="T51" s="2927"/>
      <c r="U51" s="2927"/>
      <c r="V51" s="2927"/>
      <c r="W51" s="2927"/>
      <c r="X51" s="2927"/>
      <c r="Y51" s="1585"/>
      <c r="Z51" s="1590"/>
      <c r="AA51" s="1590"/>
      <c r="AB51" s="1590"/>
      <c r="AC51" s="1590"/>
      <c r="AD51" s="1590"/>
      <c r="AE51" s="2870"/>
    </row>
    <row r="52" spans="2:40" ht="9.75" customHeight="1">
      <c r="B52" s="276"/>
      <c r="C52" s="278"/>
      <c r="D52" s="2851" t="s">
        <v>347</v>
      </c>
      <c r="E52" s="2851"/>
      <c r="F52" s="2851"/>
      <c r="G52" s="2851"/>
      <c r="H52" s="2851"/>
      <c r="I52" s="2851"/>
      <c r="J52" s="2851"/>
      <c r="K52" s="2851"/>
      <c r="L52" s="2851"/>
      <c r="M52" s="2851"/>
      <c r="N52" s="2851"/>
      <c r="O52" s="2851"/>
      <c r="P52" s="2851"/>
      <c r="Q52" s="2851"/>
      <c r="R52" s="2851"/>
      <c r="S52" s="2851"/>
      <c r="T52" s="2851"/>
      <c r="U52" s="2851"/>
      <c r="V52" s="2851"/>
      <c r="W52" s="2851"/>
      <c r="X52" s="279"/>
      <c r="Y52" s="279"/>
      <c r="Z52" s="1590"/>
      <c r="AA52" s="1590"/>
      <c r="AB52" s="1590"/>
      <c r="AC52" s="1590"/>
      <c r="AD52" s="1590"/>
    </row>
    <row r="53" spans="2:40" ht="4.5" customHeight="1">
      <c r="B53" s="192"/>
      <c r="C53" s="195"/>
      <c r="D53" s="195"/>
      <c r="E53" s="195"/>
      <c r="F53" s="195"/>
      <c r="G53" s="195"/>
      <c r="H53" s="195"/>
      <c r="I53" s="195"/>
      <c r="J53" s="195"/>
      <c r="K53" s="195"/>
      <c r="L53" s="195"/>
      <c r="M53" s="195"/>
      <c r="N53" s="195"/>
      <c r="O53" s="195"/>
      <c r="P53" s="195"/>
      <c r="Q53" s="195"/>
      <c r="R53" s="195"/>
      <c r="S53" s="195"/>
      <c r="T53" s="195"/>
      <c r="U53" s="195"/>
      <c r="V53" s="195"/>
      <c r="W53" s="196"/>
      <c r="X53" s="196"/>
      <c r="Y53" s="196"/>
      <c r="Z53" s="1590"/>
      <c r="AA53" s="1590"/>
      <c r="AB53" s="1590"/>
      <c r="AC53" s="1590"/>
      <c r="AD53" s="1590"/>
      <c r="AK53" s="2871" t="s">
        <v>1272</v>
      </c>
      <c r="AL53" s="2872"/>
      <c r="AM53" s="2872"/>
      <c r="AN53" s="2873"/>
    </row>
    <row r="54" spans="2:40" ht="4.5" customHeight="1">
      <c r="B54" s="2902" t="s">
        <v>331</v>
      </c>
      <c r="C54" s="2902"/>
      <c r="D54" s="2902"/>
      <c r="E54" s="2903"/>
      <c r="F54" s="2853" t="s">
        <v>4</v>
      </c>
      <c r="G54" s="2794" t="str">
        <f>IF(AND(G42&lt;&gt;"",AK56=0),0,IF(G46&gt;G47,G46-G47,""))</f>
        <v/>
      </c>
      <c r="H54" s="2795"/>
      <c r="I54" s="2795"/>
      <c r="J54" s="2798" t="s">
        <v>125</v>
      </c>
      <c r="K54" s="2794" t="str">
        <f>IF(AND(K42&lt;&gt;"",AL56=0),0,IF(K46&gt;K47,K46-K47,""))</f>
        <v/>
      </c>
      <c r="L54" s="2795"/>
      <c r="M54" s="2795"/>
      <c r="N54" s="2798" t="s">
        <v>125</v>
      </c>
      <c r="O54" s="2794" t="str">
        <f>IF(AND(O42&lt;&gt;"",AM56=0),0,IF(O46&gt;O47,O46-O47,""))</f>
        <v/>
      </c>
      <c r="P54" s="2795"/>
      <c r="Q54" s="2795"/>
      <c r="R54" s="2798" t="s">
        <v>125</v>
      </c>
      <c r="S54" s="2794" t="str">
        <f>IF(AND(S42&lt;&gt;"",AN56=0),0,IF(S46&gt;S47,S46-S47,""))</f>
        <v/>
      </c>
      <c r="T54" s="2795"/>
      <c r="U54" s="2795"/>
      <c r="V54" s="2798" t="s">
        <v>125</v>
      </c>
      <c r="W54" s="2928" t="s">
        <v>348</v>
      </c>
      <c r="X54" s="2855">
        <f>SUM(G54:U55)</f>
        <v>0</v>
      </c>
      <c r="Y54" s="2887" t="s">
        <v>15</v>
      </c>
      <c r="Z54" s="1590"/>
      <c r="AA54" s="1590"/>
      <c r="AB54" s="1590"/>
      <c r="AC54" s="1590"/>
      <c r="AD54" s="1590"/>
      <c r="AK54" s="2874"/>
      <c r="AL54" s="2875"/>
      <c r="AM54" s="2875"/>
      <c r="AN54" s="2876"/>
    </row>
    <row r="55" spans="2:40" ht="17.25" customHeight="1">
      <c r="B55" s="2904"/>
      <c r="C55" s="2904"/>
      <c r="D55" s="2904"/>
      <c r="E55" s="2905"/>
      <c r="F55" s="2854"/>
      <c r="G55" s="2804"/>
      <c r="H55" s="2805"/>
      <c r="I55" s="2805"/>
      <c r="J55" s="2799"/>
      <c r="K55" s="2804"/>
      <c r="L55" s="2805"/>
      <c r="M55" s="2805"/>
      <c r="N55" s="2799"/>
      <c r="O55" s="2804"/>
      <c r="P55" s="2805"/>
      <c r="Q55" s="2805"/>
      <c r="R55" s="2799"/>
      <c r="S55" s="2804"/>
      <c r="T55" s="2805"/>
      <c r="U55" s="2805"/>
      <c r="V55" s="2799"/>
      <c r="W55" s="2929"/>
      <c r="X55" s="2856"/>
      <c r="Y55" s="2888"/>
      <c r="Z55" s="1590"/>
      <c r="AA55" s="1590"/>
      <c r="AB55" s="1590"/>
      <c r="AC55" s="1590"/>
      <c r="AD55" s="1590"/>
      <c r="AE55" s="399" t="s">
        <v>550</v>
      </c>
      <c r="AF55" s="400"/>
      <c r="AG55" s="394" t="s">
        <v>551</v>
      </c>
      <c r="AH55" s="401" t="s">
        <v>552</v>
      </c>
      <c r="AK55" s="1188" t="str">
        <f>IF(G42="","",G42)</f>
        <v/>
      </c>
      <c r="AL55" s="1189" t="str">
        <f>IF(K42="","",K42)</f>
        <v/>
      </c>
      <c r="AM55" s="1189" t="str">
        <f>IF(O42="","",O42)</f>
        <v/>
      </c>
      <c r="AN55" s="1190" t="str">
        <f>IF(S42="","",S42)</f>
        <v/>
      </c>
    </row>
    <row r="56" spans="2:40" ht="12" customHeight="1">
      <c r="B56" s="2857" t="s">
        <v>354</v>
      </c>
      <c r="C56" s="2857"/>
      <c r="D56" s="2857"/>
      <c r="E56" s="2857"/>
      <c r="F56" s="2857"/>
      <c r="G56" s="2857"/>
      <c r="H56" s="2857"/>
      <c r="I56" s="2857"/>
      <c r="J56" s="2857"/>
      <c r="K56" s="2857"/>
      <c r="L56" s="2857"/>
      <c r="M56" s="2857"/>
      <c r="N56" s="2857"/>
      <c r="O56" s="2857"/>
      <c r="P56" s="2857"/>
      <c r="Q56" s="2857"/>
      <c r="R56" s="2857"/>
      <c r="S56" s="2857"/>
      <c r="T56" s="2857"/>
      <c r="U56" s="2857"/>
      <c r="V56" s="2857"/>
      <c r="W56" s="90"/>
      <c r="X56" s="90"/>
      <c r="Y56" s="202"/>
      <c r="AE56" s="406">
        <f>IF(OR(入力シート!V6=TRUE,入力シート!W6=TRUE),"",氏名１)</f>
        <v>0</v>
      </c>
      <c r="AF56" s="407"/>
      <c r="AG56" s="442">
        <f>IF(AE56="","",入力シート!$Z6)</f>
        <v>0</v>
      </c>
      <c r="AH56" s="444">
        <f>IF(ISERROR(HLOOKUP(AE56,$G$59:$V$63,5,FALSE)),0,HLOOKUP(AE56,$G$59:$V$63,5,FALSE))</f>
        <v>0</v>
      </c>
      <c r="AK56" s="1191">
        <f>IFERROR(VLOOKUP(AK55,入力シート!$D$6:$AA$12,24,FALSE),0)</f>
        <v>0</v>
      </c>
      <c r="AL56" s="1192">
        <f>IFERROR(VLOOKUP(AL55,入力シート!$D$6:$AA$12,24,FALSE),0)</f>
        <v>0</v>
      </c>
      <c r="AM56" s="1192">
        <f>IFERROR(VLOOKUP(AM55,入力シート!$D$6:$AA$12,24,FALSE),0)</f>
        <v>0</v>
      </c>
      <c r="AN56" s="1193">
        <f>IFERROR(VLOOKUP(AN55,入力シート!$D$6:$AA$12,24,FALSE),0)</f>
        <v>0</v>
      </c>
    </row>
    <row r="57" spans="2:40" ht="12" customHeight="1">
      <c r="B57" s="1851" t="s">
        <v>355</v>
      </c>
      <c r="C57" s="1851"/>
      <c r="D57" s="1851"/>
      <c r="E57" s="1851"/>
      <c r="F57" s="1851"/>
      <c r="G57" s="1851"/>
      <c r="H57" s="1851"/>
      <c r="I57" s="1851"/>
      <c r="J57" s="1851"/>
      <c r="K57" s="1851"/>
      <c r="L57" s="1851"/>
      <c r="M57" s="1851"/>
      <c r="N57" s="1851"/>
      <c r="O57" s="1851"/>
      <c r="P57" s="1851"/>
      <c r="Q57" s="1851"/>
      <c r="R57" s="1851"/>
      <c r="S57" s="1851"/>
      <c r="T57" s="1851"/>
      <c r="U57" s="1851"/>
      <c r="V57" s="1851"/>
      <c r="W57" s="1851"/>
      <c r="X57" s="1851"/>
      <c r="Y57" s="1851"/>
      <c r="AE57" s="408">
        <f>IF(OR(入力シート!V7=TRUE,入力シート!W7=TRUE),"",氏名２)</f>
        <v>0</v>
      </c>
      <c r="AF57" s="404"/>
      <c r="AG57" s="441">
        <f>IF(AE57="","",入力シート!$Z7)</f>
        <v>0</v>
      </c>
      <c r="AH57" s="445">
        <f t="shared" ref="AH57:AH62" si="6">IF(ISERROR(HLOOKUP(AE57,$G$59:$V$63,5,FALSE)),0,HLOOKUP(AE57,$G$59:$V$63,5,FALSE))</f>
        <v>0</v>
      </c>
      <c r="AK57" s="1577" t="s">
        <v>1239</v>
      </c>
    </row>
    <row r="58" spans="2:40" ht="12" customHeight="1">
      <c r="B58" s="2815" t="s">
        <v>328</v>
      </c>
      <c r="C58" s="2815"/>
      <c r="D58" s="2815"/>
      <c r="E58" s="2815"/>
      <c r="F58" s="2815"/>
      <c r="G58" s="2815"/>
      <c r="H58" s="2815"/>
      <c r="I58" s="214"/>
      <c r="J58" s="214"/>
      <c r="K58" s="195"/>
      <c r="L58" s="195"/>
      <c r="M58" s="195"/>
      <c r="N58" s="195"/>
      <c r="O58" s="195"/>
      <c r="P58" s="195"/>
      <c r="Q58" s="195"/>
      <c r="R58" s="195"/>
      <c r="S58" s="195"/>
      <c r="T58" s="195"/>
      <c r="U58" s="195"/>
      <c r="V58" s="195"/>
      <c r="W58" s="95"/>
      <c r="X58" s="203"/>
      <c r="Y58" s="195"/>
      <c r="AE58" s="408">
        <f>IF(OR(入力シート!V8=TRUE,入力シート!W8=TRUE),"",氏名３)</f>
        <v>0</v>
      </c>
      <c r="AF58" s="404"/>
      <c r="AG58" s="441">
        <f>IF(AE58="","",入力シート!$Z8)</f>
        <v>0</v>
      </c>
      <c r="AH58" s="445">
        <f t="shared" si="6"/>
        <v>0</v>
      </c>
      <c r="AK58" s="2877" t="s">
        <v>1273</v>
      </c>
      <c r="AL58" s="2833"/>
      <c r="AM58" s="2833"/>
      <c r="AN58" s="2834"/>
    </row>
    <row r="59" spans="2:40" ht="12" customHeight="1">
      <c r="B59" s="2912" t="s">
        <v>329</v>
      </c>
      <c r="C59" s="2912"/>
      <c r="D59" s="2912"/>
      <c r="E59" s="2912"/>
      <c r="F59" s="2913"/>
      <c r="G59" s="2916"/>
      <c r="H59" s="2917"/>
      <c r="I59" s="2917"/>
      <c r="J59" s="2918"/>
      <c r="K59" s="2916"/>
      <c r="L59" s="2917"/>
      <c r="M59" s="2917"/>
      <c r="N59" s="2918"/>
      <c r="O59" s="2916"/>
      <c r="P59" s="2917"/>
      <c r="Q59" s="2917"/>
      <c r="R59" s="2918"/>
      <c r="S59" s="2916"/>
      <c r="T59" s="2917"/>
      <c r="U59" s="2917"/>
      <c r="V59" s="2918"/>
      <c r="W59" s="2878" t="s">
        <v>40</v>
      </c>
      <c r="X59" s="2879"/>
      <c r="Y59" s="2879"/>
      <c r="Z59" s="1590"/>
      <c r="AA59" s="1590"/>
      <c r="AB59" s="1590"/>
      <c r="AC59" s="1590"/>
      <c r="AD59" s="1590"/>
      <c r="AE59" s="408">
        <f>IF(OR(入力シート!V9=TRUE,入力シート!W9=TRUE),"",氏名４)</f>
        <v>0</v>
      </c>
      <c r="AF59" s="404"/>
      <c r="AG59" s="441">
        <f>IF(AE59="","",入力シート!$Z9)</f>
        <v>0</v>
      </c>
      <c r="AH59" s="445">
        <f t="shared" si="6"/>
        <v>0</v>
      </c>
      <c r="AK59" s="2838"/>
      <c r="AL59" s="2839"/>
      <c r="AM59" s="2839"/>
      <c r="AN59" s="2840"/>
    </row>
    <row r="60" spans="2:40" ht="11.25" customHeight="1">
      <c r="B60" s="2914"/>
      <c r="C60" s="2914"/>
      <c r="D60" s="2914"/>
      <c r="E60" s="2914"/>
      <c r="F60" s="2915"/>
      <c r="G60" s="2919"/>
      <c r="H60" s="2920"/>
      <c r="I60" s="2920"/>
      <c r="J60" s="2921"/>
      <c r="K60" s="2919"/>
      <c r="L60" s="2920"/>
      <c r="M60" s="2920"/>
      <c r="N60" s="2921"/>
      <c r="O60" s="2919"/>
      <c r="P60" s="2920"/>
      <c r="Q60" s="2920"/>
      <c r="R60" s="2921"/>
      <c r="S60" s="2919"/>
      <c r="T60" s="2920"/>
      <c r="U60" s="2920"/>
      <c r="V60" s="2921"/>
      <c r="W60" s="2880"/>
      <c r="X60" s="2881"/>
      <c r="Y60" s="2881"/>
      <c r="Z60" s="1590"/>
      <c r="AA60" s="1590"/>
      <c r="AB60" s="1590"/>
      <c r="AC60" s="1590"/>
      <c r="AD60" s="1590"/>
      <c r="AE60" s="408">
        <f>IF(OR(入力シート!V10=TRUE,入力シート!W10=TRUE),"",氏名５)</f>
        <v>0</v>
      </c>
      <c r="AF60" s="404"/>
      <c r="AG60" s="441">
        <f>IF(AE60="","",入力シート!$Z10)</f>
        <v>0</v>
      </c>
      <c r="AH60" s="445">
        <f t="shared" si="6"/>
        <v>0</v>
      </c>
    </row>
    <row r="61" spans="2:40" ht="14.25" customHeight="1">
      <c r="B61" s="2907" t="s">
        <v>414</v>
      </c>
      <c r="C61" s="2908"/>
      <c r="D61" s="2908"/>
      <c r="E61" s="2909"/>
      <c r="F61" s="2853" t="s">
        <v>335</v>
      </c>
      <c r="G61" s="2794" t="str">
        <f>IF(G59="","",VLOOKUP(G59,$AE$56:$AG$62,3,FALSE))</f>
        <v/>
      </c>
      <c r="H61" s="2795"/>
      <c r="I61" s="2795"/>
      <c r="J61" s="2798" t="s">
        <v>15</v>
      </c>
      <c r="K61" s="2794" t="str">
        <f>IF(K59="","",VLOOKUP(K59,$AE$56:$AG$62,3,FALSE))</f>
        <v/>
      </c>
      <c r="L61" s="2795"/>
      <c r="M61" s="2795"/>
      <c r="N61" s="2798" t="s">
        <v>15</v>
      </c>
      <c r="O61" s="2794" t="str">
        <f>IF(O59="","",VLOOKUP(O59,$AE$56:$AG$62,3,FALSE))</f>
        <v/>
      </c>
      <c r="P61" s="2795"/>
      <c r="Q61" s="2795"/>
      <c r="R61" s="2798" t="s">
        <v>15</v>
      </c>
      <c r="S61" s="2794" t="str">
        <f>IF(S59="","",VLOOKUP(S59,$AE$56:$AG$62,3,FALSE))</f>
        <v/>
      </c>
      <c r="T61" s="2795"/>
      <c r="U61" s="2795"/>
      <c r="V61" s="2798" t="s">
        <v>15</v>
      </c>
      <c r="W61" s="2794">
        <f>SUM(G61:U62)</f>
        <v>0</v>
      </c>
      <c r="X61" s="2795"/>
      <c r="Y61" s="2887" t="s">
        <v>15</v>
      </c>
      <c r="Z61" s="1590"/>
      <c r="AA61" s="1590"/>
      <c r="AB61" s="1590"/>
      <c r="AC61" s="1590"/>
      <c r="AD61" s="1590"/>
      <c r="AE61" s="408">
        <f>IF(OR(入力シート!V11=TRUE,入力シート!W11=TRUE),"",氏名６)</f>
        <v>0</v>
      </c>
      <c r="AF61" s="405"/>
      <c r="AG61" s="441">
        <f>IF(AE61="","",入力シート!$Z11)</f>
        <v>0</v>
      </c>
      <c r="AH61" s="445">
        <f t="shared" si="6"/>
        <v>0</v>
      </c>
    </row>
    <row r="62" spans="2:40" ht="21" customHeight="1">
      <c r="B62" s="2910"/>
      <c r="C62" s="2910"/>
      <c r="D62" s="2910"/>
      <c r="E62" s="2911"/>
      <c r="F62" s="2854"/>
      <c r="G62" s="2796"/>
      <c r="H62" s="2797"/>
      <c r="I62" s="2797"/>
      <c r="J62" s="2803"/>
      <c r="K62" s="2796"/>
      <c r="L62" s="2797"/>
      <c r="M62" s="2797"/>
      <c r="N62" s="2803"/>
      <c r="O62" s="2796"/>
      <c r="P62" s="2797"/>
      <c r="Q62" s="2797"/>
      <c r="R62" s="2803"/>
      <c r="S62" s="2796"/>
      <c r="T62" s="2797"/>
      <c r="U62" s="2797"/>
      <c r="V62" s="2803"/>
      <c r="W62" s="2796"/>
      <c r="X62" s="2797"/>
      <c r="Y62" s="2888"/>
      <c r="Z62" s="1590"/>
      <c r="AA62" s="1590"/>
      <c r="AB62" s="1590"/>
      <c r="AC62" s="1590"/>
      <c r="AD62" s="1590"/>
      <c r="AE62" s="1187">
        <f>IF(OR(入力シート!V12=TRUE,入力シート!W12=TRUE),"",氏名７)</f>
        <v>0</v>
      </c>
      <c r="AF62" s="1184"/>
      <c r="AG62" s="1185">
        <f>IF(AE62="","",入力シート!$Z12)</f>
        <v>0</v>
      </c>
      <c r="AH62" s="1186">
        <f t="shared" si="6"/>
        <v>0</v>
      </c>
    </row>
    <row r="63" spans="2:40" ht="18.75" customHeight="1">
      <c r="B63" s="2824" t="s">
        <v>315</v>
      </c>
      <c r="C63" s="2825"/>
      <c r="D63" s="2825"/>
      <c r="E63" s="2826"/>
      <c r="F63" s="1591" t="s">
        <v>1</v>
      </c>
      <c r="G63" s="2800"/>
      <c r="H63" s="2801"/>
      <c r="I63" s="2801"/>
      <c r="J63" s="2802"/>
      <c r="K63" s="2800"/>
      <c r="L63" s="2801"/>
      <c r="M63" s="2801"/>
      <c r="N63" s="2802"/>
      <c r="O63" s="2800"/>
      <c r="P63" s="2801"/>
      <c r="Q63" s="2801"/>
      <c r="R63" s="2802"/>
      <c r="S63" s="2800"/>
      <c r="T63" s="2801"/>
      <c r="U63" s="2801"/>
      <c r="V63" s="2802"/>
      <c r="W63" s="2889">
        <f>SUM(G63:V63)</f>
        <v>0</v>
      </c>
      <c r="X63" s="2890"/>
      <c r="Y63" s="198"/>
      <c r="Z63" s="1590"/>
      <c r="AA63" s="1590"/>
      <c r="AB63" s="1590"/>
      <c r="AC63" s="1590"/>
      <c r="AD63" s="1590"/>
    </row>
    <row r="64" spans="2:40" ht="4.5" customHeight="1">
      <c r="B64" s="193"/>
      <c r="C64" s="193"/>
      <c r="D64" s="193"/>
      <c r="E64" s="193"/>
      <c r="F64" s="193"/>
      <c r="G64" s="197"/>
      <c r="H64" s="197"/>
      <c r="I64" s="197"/>
      <c r="J64" s="197"/>
      <c r="K64" s="197"/>
      <c r="L64" s="197"/>
      <c r="M64" s="197"/>
      <c r="N64" s="197"/>
      <c r="O64" s="197"/>
      <c r="P64" s="197"/>
      <c r="Q64" s="197"/>
      <c r="R64" s="197"/>
      <c r="S64" s="197"/>
      <c r="T64" s="197"/>
      <c r="U64" s="197"/>
      <c r="V64" s="197"/>
      <c r="W64" s="197"/>
      <c r="X64" s="193"/>
      <c r="Y64" s="193"/>
      <c r="Z64" s="1590"/>
      <c r="AA64" s="1590"/>
      <c r="AB64" s="1590"/>
      <c r="AC64" s="1590"/>
      <c r="AD64" s="1590"/>
    </row>
    <row r="65" spans="2:30" ht="13.5" customHeight="1">
      <c r="B65" s="193"/>
      <c r="C65" s="2421" t="s">
        <v>356</v>
      </c>
      <c r="D65" s="2421"/>
      <c r="E65" s="2421"/>
      <c r="F65" s="2421"/>
      <c r="G65" s="2421"/>
      <c r="H65" s="2421"/>
      <c r="I65" s="2421"/>
      <c r="J65" s="2421"/>
      <c r="K65" s="2421"/>
      <c r="L65" s="2421"/>
      <c r="M65" s="2421"/>
      <c r="N65" s="2421"/>
      <c r="O65" s="2421"/>
      <c r="P65" s="2421"/>
      <c r="Q65" s="2421"/>
      <c r="R65" s="2421"/>
      <c r="S65" s="2421"/>
      <c r="T65" s="2421"/>
      <c r="U65" s="2421"/>
      <c r="V65" s="2421"/>
      <c r="W65" s="2421"/>
      <c r="X65" s="91"/>
      <c r="Y65" s="193"/>
      <c r="Z65" s="1590"/>
      <c r="AA65" s="1590"/>
      <c r="AB65" s="1590"/>
      <c r="AC65" s="1590"/>
      <c r="AD65" s="1590"/>
    </row>
    <row r="66" spans="2:30" ht="4.5" customHeight="1">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row>
    <row r="67" spans="2:30" ht="21" customHeight="1">
      <c r="B67" s="2755" t="s">
        <v>1958</v>
      </c>
      <c r="C67" s="2755"/>
      <c r="D67" s="2755"/>
      <c r="E67" s="2755"/>
      <c r="F67" s="9"/>
      <c r="G67" s="9"/>
      <c r="H67" s="9"/>
      <c r="I67" s="9"/>
      <c r="J67" s="9"/>
      <c r="K67" s="9"/>
      <c r="L67" s="9"/>
      <c r="M67" s="9"/>
      <c r="N67" s="9"/>
      <c r="O67" s="9"/>
      <c r="P67" s="9"/>
      <c r="Q67" s="9"/>
      <c r="R67" s="9"/>
      <c r="S67" s="9"/>
      <c r="T67" s="9"/>
      <c r="U67" s="2906" t="s">
        <v>357</v>
      </c>
      <c r="V67" s="2906"/>
      <c r="W67" s="2906"/>
      <c r="X67" s="2906"/>
      <c r="Y67" s="2906"/>
    </row>
  </sheetData>
  <sheetProtection algorithmName="SHA-512" hashValue="34AQU2o5LGpsi6y4XbDBzFChkpe0htRaOhuEXK+ld3l4zpcjsOPCpg0BIZgd+fMCaOSQCNLts6nndXE0/0qqGA==" saltValue="cmL1YKSQlCvfUFrt9acf7g==" spinCount="100000" sheet="1" objects="1" scenarios="1"/>
  <mergeCells count="202">
    <mergeCell ref="C2:J3"/>
    <mergeCell ref="Z2:Z7"/>
    <mergeCell ref="K3:N4"/>
    <mergeCell ref="C4:J4"/>
    <mergeCell ref="Q4:T5"/>
    <mergeCell ref="U4:Y5"/>
    <mergeCell ref="AK8:AK9"/>
    <mergeCell ref="AK10:AN12"/>
    <mergeCell ref="AB3:AG5"/>
    <mergeCell ref="B7:C8"/>
    <mergeCell ref="D7:F8"/>
    <mergeCell ref="G7:G8"/>
    <mergeCell ref="H7:X7"/>
    <mergeCell ref="Y7:Y8"/>
    <mergeCell ref="H8:S8"/>
    <mergeCell ref="B10:F10"/>
    <mergeCell ref="G10:J10"/>
    <mergeCell ref="O11:Q12"/>
    <mergeCell ref="R11:R12"/>
    <mergeCell ref="S11:U12"/>
    <mergeCell ref="V11:V12"/>
    <mergeCell ref="W11:Y12"/>
    <mergeCell ref="C12:E12"/>
    <mergeCell ref="K10:N10"/>
    <mergeCell ref="O10:R10"/>
    <mergeCell ref="S10:V10"/>
    <mergeCell ref="W10:Y10"/>
    <mergeCell ref="C11:E11"/>
    <mergeCell ref="F11:F12"/>
    <mergeCell ref="G11:I12"/>
    <mergeCell ref="J11:J12"/>
    <mergeCell ref="K11:M12"/>
    <mergeCell ref="N11:N12"/>
    <mergeCell ref="B13:E14"/>
    <mergeCell ref="F13:F14"/>
    <mergeCell ref="AD13:AD14"/>
    <mergeCell ref="G14:I14"/>
    <mergeCell ref="K14:M14"/>
    <mergeCell ref="O14:Q14"/>
    <mergeCell ref="S14:U14"/>
    <mergeCell ref="W14:X14"/>
    <mergeCell ref="B15:E16"/>
    <mergeCell ref="B18:C18"/>
    <mergeCell ref="D18:L18"/>
    <mergeCell ref="D19:Y19"/>
    <mergeCell ref="AE19:AE20"/>
    <mergeCell ref="D20:X20"/>
    <mergeCell ref="D21:W21"/>
    <mergeCell ref="R15:R16"/>
    <mergeCell ref="S15:U16"/>
    <mergeCell ref="V15:V16"/>
    <mergeCell ref="W15:X16"/>
    <mergeCell ref="AC17:AC18"/>
    <mergeCell ref="AE17:AE18"/>
    <mergeCell ref="F15:F16"/>
    <mergeCell ref="G15:I16"/>
    <mergeCell ref="J15:J16"/>
    <mergeCell ref="K15:M16"/>
    <mergeCell ref="N15:N16"/>
    <mergeCell ref="O15:Q16"/>
    <mergeCell ref="V23:V24"/>
    <mergeCell ref="W23:W24"/>
    <mergeCell ref="X23:X24"/>
    <mergeCell ref="Y23:Y24"/>
    <mergeCell ref="B25:V25"/>
    <mergeCell ref="B26:Y26"/>
    <mergeCell ref="AK22:AN23"/>
    <mergeCell ref="B23:E24"/>
    <mergeCell ref="F23:F24"/>
    <mergeCell ref="G23:I24"/>
    <mergeCell ref="J23:J24"/>
    <mergeCell ref="K23:M24"/>
    <mergeCell ref="N23:N24"/>
    <mergeCell ref="O23:Q24"/>
    <mergeCell ref="R23:R24"/>
    <mergeCell ref="S23:U24"/>
    <mergeCell ref="Y30:Y31"/>
    <mergeCell ref="B30:E31"/>
    <mergeCell ref="F30:F31"/>
    <mergeCell ref="G30:I31"/>
    <mergeCell ref="J30:J31"/>
    <mergeCell ref="K30:M31"/>
    <mergeCell ref="N30:N31"/>
    <mergeCell ref="B27:H27"/>
    <mergeCell ref="AK27:AN28"/>
    <mergeCell ref="B28:F29"/>
    <mergeCell ref="G28:J29"/>
    <mergeCell ref="K28:N29"/>
    <mergeCell ref="O28:R29"/>
    <mergeCell ref="S28:V29"/>
    <mergeCell ref="W28:Y29"/>
    <mergeCell ref="B32:E32"/>
    <mergeCell ref="G32:J32"/>
    <mergeCell ref="K32:N32"/>
    <mergeCell ref="O32:R32"/>
    <mergeCell ref="S32:V32"/>
    <mergeCell ref="W32:X32"/>
    <mergeCell ref="O30:Q31"/>
    <mergeCell ref="R30:R31"/>
    <mergeCell ref="S30:U31"/>
    <mergeCell ref="V30:V31"/>
    <mergeCell ref="W30:X31"/>
    <mergeCell ref="W41:Y42"/>
    <mergeCell ref="B42:F42"/>
    <mergeCell ref="G42:J42"/>
    <mergeCell ref="K42:N42"/>
    <mergeCell ref="O42:R42"/>
    <mergeCell ref="S42:V42"/>
    <mergeCell ref="C34:W34"/>
    <mergeCell ref="B38:C39"/>
    <mergeCell ref="D38:F39"/>
    <mergeCell ref="G38:G39"/>
    <mergeCell ref="H38:X38"/>
    <mergeCell ref="Y38:Y39"/>
    <mergeCell ref="C43:E43"/>
    <mergeCell ref="F43:F44"/>
    <mergeCell ref="G43:I44"/>
    <mergeCell ref="J43:J44"/>
    <mergeCell ref="K43:M44"/>
    <mergeCell ref="N43:N44"/>
    <mergeCell ref="B41:F41"/>
    <mergeCell ref="G41:N41"/>
    <mergeCell ref="O41:V41"/>
    <mergeCell ref="B45:E46"/>
    <mergeCell ref="F45:F46"/>
    <mergeCell ref="AD45:AD46"/>
    <mergeCell ref="G46:I46"/>
    <mergeCell ref="K46:M46"/>
    <mergeCell ref="O46:Q46"/>
    <mergeCell ref="S46:U46"/>
    <mergeCell ref="W46:X46"/>
    <mergeCell ref="B47:E48"/>
    <mergeCell ref="V47:V48"/>
    <mergeCell ref="W47:X48"/>
    <mergeCell ref="F47:F48"/>
    <mergeCell ref="G47:I48"/>
    <mergeCell ref="J47:J48"/>
    <mergeCell ref="K47:M48"/>
    <mergeCell ref="N47:N48"/>
    <mergeCell ref="O47:Q48"/>
    <mergeCell ref="Z44:Z48"/>
    <mergeCell ref="O43:Q44"/>
    <mergeCell ref="R43:R44"/>
    <mergeCell ref="S43:U44"/>
    <mergeCell ref="V43:V44"/>
    <mergeCell ref="W43:Y44"/>
    <mergeCell ref="C44:E44"/>
    <mergeCell ref="AE49:AE51"/>
    <mergeCell ref="B50:C50"/>
    <mergeCell ref="D50:Y50"/>
    <mergeCell ref="D51:X51"/>
    <mergeCell ref="D52:W52"/>
    <mergeCell ref="AK53:AN54"/>
    <mergeCell ref="B54:E55"/>
    <mergeCell ref="F54:F55"/>
    <mergeCell ref="G54:I55"/>
    <mergeCell ref="J54:J55"/>
    <mergeCell ref="AB49:AB50"/>
    <mergeCell ref="AC49:AC50"/>
    <mergeCell ref="AK58:AN59"/>
    <mergeCell ref="B59:F60"/>
    <mergeCell ref="G59:J60"/>
    <mergeCell ref="K59:N60"/>
    <mergeCell ref="O59:R60"/>
    <mergeCell ref="S59:V60"/>
    <mergeCell ref="W59:Y60"/>
    <mergeCell ref="W54:W55"/>
    <mergeCell ref="X54:X55"/>
    <mergeCell ref="Y54:Y55"/>
    <mergeCell ref="B56:V56"/>
    <mergeCell ref="B57:Y57"/>
    <mergeCell ref="B58:H58"/>
    <mergeCell ref="K54:M55"/>
    <mergeCell ref="N54:N55"/>
    <mergeCell ref="O54:Q55"/>
    <mergeCell ref="R54:R55"/>
    <mergeCell ref="S54:U55"/>
    <mergeCell ref="V54:V55"/>
    <mergeCell ref="C65:W65"/>
    <mergeCell ref="B67:E67"/>
    <mergeCell ref="U67:Y67"/>
    <mergeCell ref="Z8:Z19"/>
    <mergeCell ref="B63:E63"/>
    <mergeCell ref="G63:J63"/>
    <mergeCell ref="K63:N63"/>
    <mergeCell ref="O63:R63"/>
    <mergeCell ref="S63:V63"/>
    <mergeCell ref="W63:X63"/>
    <mergeCell ref="O61:Q62"/>
    <mergeCell ref="R61:R62"/>
    <mergeCell ref="S61:U62"/>
    <mergeCell ref="V61:V62"/>
    <mergeCell ref="W61:X62"/>
    <mergeCell ref="Y61:Y62"/>
    <mergeCell ref="B61:E62"/>
    <mergeCell ref="F61:F62"/>
    <mergeCell ref="G61:I62"/>
    <mergeCell ref="J61:J62"/>
    <mergeCell ref="K61:M62"/>
    <mergeCell ref="N61:N62"/>
    <mergeCell ref="R47:R48"/>
    <mergeCell ref="S47:U48"/>
  </mergeCells>
  <phoneticPr fontId="2"/>
  <conditionalFormatting sqref="AB3:AG5">
    <cfRule type="expression" dxfId="3" priority="1">
      <formula>相続年月日&lt;DATE(2022,4,1)</formula>
    </cfRule>
  </conditionalFormatting>
  <dataValidations count="3">
    <dataValidation type="list" allowBlank="1" showInputMessage="1" showErrorMessage="1" sqref="G59:V60">
      <formula1>$AE$56:$AE$62</formula1>
    </dataValidation>
    <dataValidation imeMode="off" allowBlank="1" showInputMessage="1" showErrorMessage="1" sqref="G32:V32 G63:V63"/>
    <dataValidation type="list" allowBlank="1" showInputMessage="1" showErrorMessage="1" sqref="G28:V29">
      <formula1>$AE$25:$AE$31</formula1>
    </dataValidation>
  </dataValidations>
  <pageMargins left="0.83" right="0.2" top="0.47" bottom="0.26" header="0.34" footer="0.2"/>
  <pageSetup paperSize="9" scale="115"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B1:AV100"/>
  <sheetViews>
    <sheetView showGridLines="0" showRowColHeaders="0" zoomScale="130" zoomScaleNormal="130" zoomScaleSheetLayoutView="90" workbookViewId="0">
      <selection activeCell="B12" sqref="B12:S12"/>
    </sheetView>
  </sheetViews>
  <sheetFormatPr defaultColWidth="9" defaultRowHeight="13.5"/>
  <cols>
    <col min="1" max="2" width="1" style="82" customWidth="1"/>
    <col min="3" max="4" width="0.625" style="82" customWidth="1"/>
    <col min="5" max="5" width="1.25" style="82" customWidth="1"/>
    <col min="6" max="7" width="0.625" style="82" customWidth="1"/>
    <col min="8" max="8" width="1.125" style="82" customWidth="1"/>
    <col min="9" max="9" width="1.375" style="82" customWidth="1"/>
    <col min="10" max="10" width="5" style="82" customWidth="1"/>
    <col min="11" max="12" width="1.25" style="82" customWidth="1"/>
    <col min="13" max="13" width="0.625" style="82" customWidth="1"/>
    <col min="14" max="15" width="1.25" style="82" customWidth="1"/>
    <col min="16" max="16" width="2.5" style="82" customWidth="1"/>
    <col min="17" max="17" width="1.75" style="82" customWidth="1"/>
    <col min="18" max="18" width="2.5" style="82" customWidth="1"/>
    <col min="19" max="20" width="1.5" style="82" customWidth="1"/>
    <col min="21" max="21" width="5" style="82" customWidth="1"/>
    <col min="22" max="22" width="1.25" style="82" customWidth="1"/>
    <col min="23" max="23" width="5.625" style="82" customWidth="1"/>
    <col min="24" max="24" width="1.75" style="82" customWidth="1"/>
    <col min="25" max="25" width="1.25" style="82" customWidth="1"/>
    <col min="26" max="26" width="0.625" style="82" customWidth="1"/>
    <col min="27" max="27" width="1.875" style="82" customWidth="1"/>
    <col min="28" max="28" width="2.5" style="82" customWidth="1"/>
    <col min="29" max="29" width="1.75" style="82" customWidth="1"/>
    <col min="30" max="30" width="3.125" style="82" customWidth="1"/>
    <col min="31" max="31" width="1.5" style="82" customWidth="1"/>
    <col min="32" max="32" width="1.875" style="82" customWidth="1"/>
    <col min="33" max="33" width="1.75" style="82" customWidth="1"/>
    <col min="34" max="34" width="2.5" style="82" customWidth="1"/>
    <col min="35" max="37" width="0.625" style="82" customWidth="1"/>
    <col min="38" max="38" width="3.75" style="82" customWidth="1"/>
    <col min="39" max="39" width="1.875" style="82" customWidth="1"/>
    <col min="40" max="41" width="4.25" style="82" customWidth="1"/>
    <col min="42" max="42" width="2" style="82" customWidth="1"/>
    <col min="43" max="43" width="0.625" style="82" customWidth="1"/>
    <col min="44" max="44" width="2.5" style="82" customWidth="1"/>
    <col min="45" max="45" width="1.25" style="82" customWidth="1"/>
    <col min="46" max="46" width="8.25" style="82" customWidth="1"/>
    <col min="47" max="47" width="8.5" style="82" customWidth="1"/>
    <col min="48" max="48" width="8.25" style="82" customWidth="1"/>
    <col min="49" max="51" width="1.625" style="82" customWidth="1"/>
    <col min="52" max="16384" width="9" style="82"/>
  </cols>
  <sheetData>
    <row r="1" spans="2:45" ht="1.5" customHeight="1"/>
    <row r="2" spans="2:45" ht="7.5" customHeight="1">
      <c r="B2" s="79"/>
      <c r="C2" s="79"/>
      <c r="D2" s="79"/>
      <c r="E2" s="79"/>
      <c r="F2" s="79"/>
      <c r="G2" s="79"/>
      <c r="H2" s="79"/>
      <c r="I2" s="79"/>
      <c r="J2" s="79"/>
      <c r="K2" s="79"/>
      <c r="L2" s="79"/>
      <c r="M2" s="79"/>
      <c r="N2" s="79"/>
      <c r="O2" s="79"/>
      <c r="P2" s="79"/>
      <c r="Q2" s="79"/>
      <c r="R2" s="79"/>
      <c r="S2" s="79"/>
      <c r="T2" s="79"/>
      <c r="U2" s="79"/>
      <c r="V2" s="79"/>
      <c r="W2" s="79"/>
      <c r="X2" s="79"/>
      <c r="Y2" s="79"/>
      <c r="Z2" s="79"/>
      <c r="AA2" s="79"/>
      <c r="AB2" s="79"/>
      <c r="AD2" s="2978" t="s">
        <v>14</v>
      </c>
      <c r="AE2" s="2978"/>
      <c r="AF2" s="2978"/>
      <c r="AG2" s="2978"/>
      <c r="AH2" s="2978"/>
      <c r="AI2" s="3094">
        <f>氏名０</f>
        <v>0</v>
      </c>
      <c r="AJ2" s="3094"/>
      <c r="AK2" s="3094"/>
      <c r="AL2" s="3094"/>
      <c r="AM2" s="3094"/>
      <c r="AN2" s="3094"/>
      <c r="AO2" s="3094"/>
      <c r="AP2" s="3094"/>
      <c r="AQ2" s="3094"/>
      <c r="AR2" s="3065" t="s">
        <v>293</v>
      </c>
      <c r="AS2" s="81"/>
    </row>
    <row r="3" spans="2:45" ht="18" customHeight="1">
      <c r="B3" s="79"/>
      <c r="C3" s="3095" t="s">
        <v>245</v>
      </c>
      <c r="D3" s="3095"/>
      <c r="E3" s="3095"/>
      <c r="F3" s="3095"/>
      <c r="G3" s="3095"/>
      <c r="H3" s="3095"/>
      <c r="I3" s="3095"/>
      <c r="J3" s="3095"/>
      <c r="K3" s="3095"/>
      <c r="L3" s="3095"/>
      <c r="M3" s="3095"/>
      <c r="N3" s="3095"/>
      <c r="O3" s="3095"/>
      <c r="P3" s="3095"/>
      <c r="Q3" s="3095"/>
      <c r="R3" s="3095"/>
      <c r="S3" s="3095"/>
      <c r="T3" s="3095"/>
      <c r="U3" s="3095"/>
      <c r="V3" s="3095"/>
      <c r="W3" s="3095"/>
      <c r="X3" s="3095"/>
      <c r="Y3" s="3095"/>
      <c r="Z3" s="79"/>
      <c r="AA3" s="79"/>
      <c r="AB3" s="79"/>
      <c r="AC3" s="83"/>
      <c r="AD3" s="2978"/>
      <c r="AE3" s="2978"/>
      <c r="AF3" s="2978"/>
      <c r="AG3" s="2978"/>
      <c r="AH3" s="2978"/>
      <c r="AI3" s="3094"/>
      <c r="AJ3" s="3094"/>
      <c r="AK3" s="3094"/>
      <c r="AL3" s="3094"/>
      <c r="AM3" s="3094"/>
      <c r="AN3" s="3094"/>
      <c r="AO3" s="3094"/>
      <c r="AP3" s="3094"/>
      <c r="AQ3" s="3094"/>
      <c r="AR3" s="3065"/>
    </row>
    <row r="4" spans="2:45" ht="3.75" customHeight="1">
      <c r="B4" s="79"/>
      <c r="C4" s="3095"/>
      <c r="D4" s="3095"/>
      <c r="E4" s="3095"/>
      <c r="F4" s="3095"/>
      <c r="G4" s="3095"/>
      <c r="H4" s="3095"/>
      <c r="I4" s="3095"/>
      <c r="J4" s="3095"/>
      <c r="K4" s="3095"/>
      <c r="L4" s="3095"/>
      <c r="M4" s="3095"/>
      <c r="N4" s="3095"/>
      <c r="O4" s="3095"/>
      <c r="P4" s="3095"/>
      <c r="Q4" s="3095"/>
      <c r="R4" s="3095"/>
      <c r="S4" s="3095"/>
      <c r="T4" s="3095"/>
      <c r="U4" s="3095"/>
      <c r="V4" s="3095"/>
      <c r="W4" s="3095"/>
      <c r="X4" s="3095"/>
      <c r="Y4" s="3095"/>
      <c r="Z4" s="79"/>
      <c r="AA4" s="79"/>
      <c r="AB4" s="79"/>
      <c r="AC4" s="83"/>
      <c r="AD4" s="2978"/>
      <c r="AE4" s="2978"/>
      <c r="AF4" s="2978"/>
      <c r="AG4" s="2978"/>
      <c r="AH4" s="2978"/>
      <c r="AI4" s="3094"/>
      <c r="AJ4" s="3094"/>
      <c r="AK4" s="3094"/>
      <c r="AL4" s="3094"/>
      <c r="AM4" s="3094"/>
      <c r="AN4" s="3094"/>
      <c r="AO4" s="3094"/>
      <c r="AP4" s="3094"/>
      <c r="AQ4" s="3094"/>
      <c r="AR4" s="3065"/>
      <c r="AS4" s="81"/>
    </row>
    <row r="5" spans="2:45" ht="7.5" customHeight="1">
      <c r="B5" s="79"/>
      <c r="C5" s="85"/>
      <c r="D5" s="85"/>
      <c r="E5" s="85"/>
      <c r="F5" s="85"/>
      <c r="G5" s="85"/>
      <c r="H5" s="85"/>
      <c r="I5" s="85"/>
      <c r="J5" s="85"/>
      <c r="K5" s="85"/>
      <c r="L5" s="85"/>
      <c r="M5" s="85"/>
      <c r="N5" s="85"/>
      <c r="O5" s="85"/>
      <c r="P5" s="85"/>
      <c r="Q5" s="85"/>
      <c r="R5" s="85"/>
      <c r="S5" s="85"/>
      <c r="T5" s="85"/>
      <c r="U5" s="85"/>
      <c r="V5" s="85"/>
      <c r="W5" s="85"/>
      <c r="X5" s="85"/>
      <c r="Y5" s="85"/>
      <c r="Z5" s="79"/>
      <c r="AA5" s="79"/>
      <c r="AB5" s="79"/>
      <c r="AC5" s="79"/>
      <c r="AD5" s="79"/>
      <c r="AE5" s="79"/>
      <c r="AF5" s="79"/>
      <c r="AG5" s="79"/>
      <c r="AH5" s="79"/>
      <c r="AI5" s="79"/>
      <c r="AJ5" s="79"/>
      <c r="AK5" s="79"/>
      <c r="AL5" s="79"/>
      <c r="AM5" s="79"/>
      <c r="AN5" s="79"/>
      <c r="AO5" s="79"/>
      <c r="AP5" s="79"/>
      <c r="AQ5" s="79"/>
      <c r="AR5" s="3065"/>
      <c r="AS5" s="81"/>
    </row>
    <row r="6" spans="2:45" ht="10.5" customHeight="1">
      <c r="B6" s="79"/>
      <c r="C6" s="2990" t="s">
        <v>246</v>
      </c>
      <c r="D6" s="2990"/>
      <c r="E6" s="2990"/>
      <c r="F6" s="2990"/>
      <c r="G6" s="2990"/>
      <c r="H6" s="2990"/>
      <c r="I6" s="2990"/>
      <c r="J6" s="2990"/>
      <c r="K6" s="2990"/>
      <c r="L6" s="2990"/>
      <c r="M6" s="2990"/>
      <c r="N6" s="2990"/>
      <c r="O6" s="2990"/>
      <c r="P6" s="2990"/>
      <c r="Q6" s="2990"/>
      <c r="R6" s="2990"/>
      <c r="S6" s="2990"/>
      <c r="T6" s="2990"/>
      <c r="U6" s="2990"/>
      <c r="V6" s="2990"/>
      <c r="W6" s="2990"/>
      <c r="X6" s="2990"/>
      <c r="Y6" s="2990"/>
      <c r="Z6" s="2990"/>
      <c r="AA6" s="2990"/>
      <c r="AB6" s="2990"/>
      <c r="AC6" s="2990"/>
      <c r="AD6" s="2990"/>
      <c r="AE6" s="2990"/>
      <c r="AF6" s="2990"/>
      <c r="AG6" s="2990"/>
      <c r="AH6" s="2990"/>
      <c r="AI6" s="2990"/>
      <c r="AJ6" s="2990"/>
      <c r="AK6" s="2990"/>
      <c r="AL6" s="2990"/>
      <c r="AM6" s="2990"/>
      <c r="AN6" s="2990"/>
      <c r="AO6" s="2990"/>
      <c r="AP6" s="2990"/>
      <c r="AQ6" s="91"/>
      <c r="AR6" s="3065"/>
      <c r="AS6" s="81"/>
    </row>
    <row r="7" spans="2:45" ht="15" customHeight="1">
      <c r="B7" s="79"/>
      <c r="C7" s="3051" t="s">
        <v>247</v>
      </c>
      <c r="D7" s="3051"/>
      <c r="E7" s="3051"/>
      <c r="F7" s="3051"/>
      <c r="G7" s="3051"/>
      <c r="H7" s="3051"/>
      <c r="I7" s="3051"/>
      <c r="J7" s="3051"/>
      <c r="K7" s="86"/>
      <c r="L7" s="86"/>
      <c r="M7" s="86"/>
      <c r="N7" s="86"/>
      <c r="O7" s="86"/>
      <c r="P7" s="86"/>
      <c r="Q7" s="86"/>
      <c r="R7" s="86"/>
      <c r="S7" s="86"/>
      <c r="T7" s="86"/>
      <c r="U7" s="86"/>
      <c r="V7" s="86"/>
      <c r="W7" s="86"/>
      <c r="X7" s="86"/>
      <c r="Y7" s="86"/>
      <c r="Z7" s="80"/>
      <c r="AA7" s="80"/>
      <c r="AB7" s="80"/>
      <c r="AC7" s="80"/>
      <c r="AD7" s="80"/>
      <c r="AE7" s="80"/>
      <c r="AF7" s="80"/>
      <c r="AG7" s="80"/>
      <c r="AH7" s="80"/>
      <c r="AI7" s="80"/>
      <c r="AJ7" s="80"/>
      <c r="AK7" s="80"/>
      <c r="AL7" s="80"/>
      <c r="AM7" s="80"/>
      <c r="AN7" s="80"/>
      <c r="AO7" s="80"/>
      <c r="AP7" s="80"/>
      <c r="AQ7" s="79"/>
      <c r="AR7" s="3041" t="s">
        <v>0</v>
      </c>
      <c r="AS7" s="81"/>
    </row>
    <row r="8" spans="2:45" ht="3.75" customHeight="1">
      <c r="B8" s="84"/>
      <c r="C8" s="88"/>
      <c r="D8" s="88"/>
      <c r="E8" s="88"/>
      <c r="F8" s="88"/>
      <c r="G8" s="88"/>
      <c r="H8" s="88"/>
      <c r="I8" s="88"/>
      <c r="J8" s="88"/>
      <c r="K8" s="88"/>
      <c r="L8" s="88"/>
      <c r="M8" s="88"/>
      <c r="N8" s="88"/>
      <c r="O8" s="88"/>
      <c r="P8" s="88"/>
      <c r="Q8" s="88"/>
      <c r="R8" s="88"/>
      <c r="S8" s="88"/>
      <c r="T8" s="88"/>
      <c r="U8" s="88"/>
      <c r="V8" s="88"/>
      <c r="W8" s="88"/>
      <c r="X8" s="88"/>
      <c r="Y8" s="88"/>
      <c r="Z8" s="84"/>
      <c r="AA8" s="84"/>
      <c r="AB8" s="84"/>
      <c r="AC8" s="84"/>
      <c r="AD8" s="84"/>
      <c r="AE8" s="84"/>
      <c r="AF8" s="84"/>
      <c r="AG8" s="84"/>
      <c r="AH8" s="84"/>
      <c r="AI8" s="84"/>
      <c r="AJ8" s="84"/>
      <c r="AK8" s="84"/>
      <c r="AL8" s="84"/>
      <c r="AM8" s="84"/>
      <c r="AN8" s="84"/>
      <c r="AO8" s="84"/>
      <c r="AP8" s="84"/>
      <c r="AQ8" s="84"/>
      <c r="AR8" s="3041"/>
      <c r="AS8" s="81"/>
    </row>
    <row r="9" spans="2:45" ht="21" customHeight="1">
      <c r="B9" s="119"/>
      <c r="C9" s="3058">
        <v>1</v>
      </c>
      <c r="D9" s="3058"/>
      <c r="E9" s="3058"/>
      <c r="F9" s="3059" t="s">
        <v>248</v>
      </c>
      <c r="G9" s="3059"/>
      <c r="H9" s="3059"/>
      <c r="I9" s="3059"/>
      <c r="J9" s="3059"/>
      <c r="K9" s="3059"/>
      <c r="L9" s="3059"/>
      <c r="M9" s="3059"/>
      <c r="N9" s="3059"/>
      <c r="O9" s="3059"/>
      <c r="P9" s="3059"/>
      <c r="Q9" s="3059"/>
      <c r="R9" s="3059"/>
      <c r="S9" s="3059"/>
      <c r="T9" s="3059"/>
      <c r="U9" s="3059"/>
      <c r="V9" s="134"/>
      <c r="W9" s="120"/>
      <c r="X9" s="120"/>
      <c r="Y9" s="120"/>
      <c r="Z9" s="120"/>
      <c r="AA9" s="120"/>
      <c r="AB9" s="120"/>
      <c r="AC9" s="120"/>
      <c r="AD9" s="120"/>
      <c r="AE9" s="120"/>
      <c r="AF9" s="120"/>
      <c r="AG9" s="120"/>
      <c r="AH9" s="121"/>
      <c r="AI9" s="121"/>
      <c r="AJ9" s="121"/>
      <c r="AK9" s="121"/>
      <c r="AL9" s="121"/>
      <c r="AM9" s="121"/>
      <c r="AN9" s="121"/>
      <c r="AO9" s="121"/>
      <c r="AP9" s="121"/>
      <c r="AQ9" s="121"/>
      <c r="AR9" s="3041"/>
    </row>
    <row r="10" spans="2:45" ht="10.5" customHeight="1">
      <c r="B10" s="3037" t="s">
        <v>249</v>
      </c>
      <c r="C10" s="3037"/>
      <c r="D10" s="3037"/>
      <c r="E10" s="3037"/>
      <c r="F10" s="3037"/>
      <c r="G10" s="3037"/>
      <c r="H10" s="3037"/>
      <c r="I10" s="3037"/>
      <c r="J10" s="3037"/>
      <c r="K10" s="3037"/>
      <c r="L10" s="3037"/>
      <c r="M10" s="3037"/>
      <c r="N10" s="3037"/>
      <c r="O10" s="3037"/>
      <c r="P10" s="3037"/>
      <c r="Q10" s="3037"/>
      <c r="R10" s="3037"/>
      <c r="S10" s="135"/>
      <c r="T10" s="3039" t="s">
        <v>294</v>
      </c>
      <c r="U10" s="3003"/>
      <c r="V10" s="3003"/>
      <c r="W10" s="3003"/>
      <c r="X10" s="3003"/>
      <c r="Y10" s="3003"/>
      <c r="Z10" s="3003"/>
      <c r="AA10" s="3003"/>
      <c r="AB10" s="3003"/>
      <c r="AC10" s="3003"/>
      <c r="AD10" s="3003"/>
      <c r="AE10" s="3004"/>
      <c r="AF10" s="3003" t="s">
        <v>295</v>
      </c>
      <c r="AG10" s="3003"/>
      <c r="AH10" s="3003"/>
      <c r="AI10" s="3003"/>
      <c r="AJ10" s="3003"/>
      <c r="AK10" s="3003"/>
      <c r="AL10" s="3003"/>
      <c r="AM10" s="3003"/>
      <c r="AN10" s="3003"/>
      <c r="AO10" s="3003"/>
      <c r="AP10" s="3003"/>
      <c r="AQ10" s="90"/>
      <c r="AR10" s="118">
        <v>21</v>
      </c>
      <c r="AS10" s="81"/>
    </row>
    <row r="11" spans="2:45" ht="10.5" customHeight="1">
      <c r="B11" s="3038"/>
      <c r="C11" s="3038"/>
      <c r="D11" s="3038"/>
      <c r="E11" s="3038"/>
      <c r="F11" s="3038"/>
      <c r="G11" s="3038"/>
      <c r="H11" s="3038"/>
      <c r="I11" s="3038"/>
      <c r="J11" s="3038"/>
      <c r="K11" s="3038"/>
      <c r="L11" s="3038"/>
      <c r="M11" s="3038"/>
      <c r="N11" s="3038"/>
      <c r="O11" s="3038"/>
      <c r="P11" s="3038"/>
      <c r="Q11" s="3038"/>
      <c r="R11" s="3038"/>
      <c r="S11" s="136"/>
      <c r="T11" s="3040"/>
      <c r="U11" s="3005"/>
      <c r="V11" s="3005"/>
      <c r="W11" s="3005"/>
      <c r="X11" s="3005"/>
      <c r="Y11" s="3005"/>
      <c r="Z11" s="3005"/>
      <c r="AA11" s="3005"/>
      <c r="AB11" s="3005"/>
      <c r="AC11" s="3005"/>
      <c r="AD11" s="3005"/>
      <c r="AE11" s="3006"/>
      <c r="AF11" s="3005"/>
      <c r="AG11" s="3005"/>
      <c r="AH11" s="3005"/>
      <c r="AI11" s="3005"/>
      <c r="AJ11" s="3005"/>
      <c r="AK11" s="3005"/>
      <c r="AL11" s="3005"/>
      <c r="AM11" s="3005"/>
      <c r="AN11" s="3005"/>
      <c r="AO11" s="3005"/>
      <c r="AP11" s="3005"/>
      <c r="AQ11" s="95"/>
      <c r="AR11" s="2977" t="s">
        <v>84</v>
      </c>
      <c r="AS11" s="92"/>
    </row>
    <row r="12" spans="2:45" ht="21" customHeight="1">
      <c r="B12" s="3099"/>
      <c r="C12" s="3099"/>
      <c r="D12" s="3099"/>
      <c r="E12" s="3099"/>
      <c r="F12" s="3099"/>
      <c r="G12" s="3099"/>
      <c r="H12" s="3099"/>
      <c r="I12" s="3099"/>
      <c r="J12" s="3099"/>
      <c r="K12" s="3099"/>
      <c r="L12" s="3099"/>
      <c r="M12" s="3099"/>
      <c r="N12" s="3099"/>
      <c r="O12" s="3099"/>
      <c r="P12" s="3099"/>
      <c r="Q12" s="3099"/>
      <c r="R12" s="3099"/>
      <c r="S12" s="3100"/>
      <c r="T12" s="3060"/>
      <c r="U12" s="3061"/>
      <c r="V12" s="3061"/>
      <c r="W12" s="3061"/>
      <c r="X12" s="3061"/>
      <c r="Y12" s="3061"/>
      <c r="Z12" s="3061"/>
      <c r="AA12" s="3061"/>
      <c r="AB12" s="3061"/>
      <c r="AC12" s="3061"/>
      <c r="AD12" s="3061"/>
      <c r="AE12" s="3062"/>
      <c r="AF12" s="2988"/>
      <c r="AG12" s="2989"/>
      <c r="AH12" s="2989"/>
      <c r="AI12" s="2989"/>
      <c r="AJ12" s="2989"/>
      <c r="AK12" s="2989"/>
      <c r="AL12" s="2989"/>
      <c r="AM12" s="2989"/>
      <c r="AN12" s="2989"/>
      <c r="AO12" s="2955" t="s">
        <v>173</v>
      </c>
      <c r="AP12" s="2955"/>
      <c r="AQ12" s="128"/>
      <c r="AR12" s="2977"/>
      <c r="AS12" s="92"/>
    </row>
    <row r="13" spans="2:45" s="100" customFormat="1" ht="10.5" customHeight="1">
      <c r="B13" s="3007" t="s">
        <v>6</v>
      </c>
      <c r="C13" s="3007"/>
      <c r="D13" s="3003" t="s">
        <v>250</v>
      </c>
      <c r="E13" s="3003"/>
      <c r="F13" s="3003"/>
      <c r="G13" s="3003"/>
      <c r="H13" s="3003"/>
      <c r="I13" s="3003"/>
      <c r="J13" s="3003"/>
      <c r="K13" s="3003"/>
      <c r="L13" s="3003"/>
      <c r="M13" s="3003"/>
      <c r="N13" s="3003"/>
      <c r="O13" s="3003"/>
      <c r="P13" s="3004"/>
      <c r="Q13" s="3007" t="s">
        <v>11</v>
      </c>
      <c r="R13" s="3003" t="s">
        <v>251</v>
      </c>
      <c r="S13" s="3003"/>
      <c r="T13" s="3003"/>
      <c r="U13" s="3003"/>
      <c r="V13" s="3003"/>
      <c r="W13" s="3003"/>
      <c r="X13" s="3003"/>
      <c r="Y13" s="3043" t="s">
        <v>12</v>
      </c>
      <c r="Z13" s="3007"/>
      <c r="AA13" s="3045" t="s">
        <v>312</v>
      </c>
      <c r="AB13" s="3045"/>
      <c r="AC13" s="3045"/>
      <c r="AD13" s="3045"/>
      <c r="AE13" s="3045"/>
      <c r="AF13" s="3045"/>
      <c r="AG13" s="3045"/>
      <c r="AH13" s="3046"/>
      <c r="AI13" s="3007" t="s">
        <v>4</v>
      </c>
      <c r="AJ13" s="3007"/>
      <c r="AK13" s="3007"/>
      <c r="AL13" s="3037" t="s">
        <v>252</v>
      </c>
      <c r="AM13" s="3037"/>
      <c r="AN13" s="3037"/>
      <c r="AO13" s="3037"/>
      <c r="AP13" s="3037"/>
      <c r="AQ13" s="137"/>
      <c r="AR13" s="2977"/>
      <c r="AS13" s="99"/>
    </row>
    <row r="14" spans="2:45" s="100" customFormat="1" ht="10.5" customHeight="1">
      <c r="B14" s="3008"/>
      <c r="C14" s="3008"/>
      <c r="D14" s="3005"/>
      <c r="E14" s="3005"/>
      <c r="F14" s="3005"/>
      <c r="G14" s="3005"/>
      <c r="H14" s="3005"/>
      <c r="I14" s="3005"/>
      <c r="J14" s="3005"/>
      <c r="K14" s="3005"/>
      <c r="L14" s="3005"/>
      <c r="M14" s="3005"/>
      <c r="N14" s="3005"/>
      <c r="O14" s="3005"/>
      <c r="P14" s="3006"/>
      <c r="Q14" s="3008"/>
      <c r="R14" s="3005"/>
      <c r="S14" s="3005"/>
      <c r="T14" s="3005"/>
      <c r="U14" s="3005"/>
      <c r="V14" s="3005"/>
      <c r="W14" s="3005"/>
      <c r="X14" s="3005"/>
      <c r="Y14" s="3044"/>
      <c r="Z14" s="3008"/>
      <c r="AA14" s="3047"/>
      <c r="AB14" s="3047"/>
      <c r="AC14" s="3047"/>
      <c r="AD14" s="3047"/>
      <c r="AE14" s="3047"/>
      <c r="AF14" s="3047"/>
      <c r="AG14" s="3047"/>
      <c r="AH14" s="3048"/>
      <c r="AI14" s="3008"/>
      <c r="AJ14" s="3008"/>
      <c r="AK14" s="3008"/>
      <c r="AL14" s="3038"/>
      <c r="AM14" s="3038"/>
      <c r="AN14" s="3038"/>
      <c r="AO14" s="3038"/>
      <c r="AP14" s="3038"/>
      <c r="AQ14" s="138"/>
      <c r="AR14" s="2977"/>
      <c r="AS14" s="99"/>
    </row>
    <row r="15" spans="2:45" s="100" customFormat="1" ht="21" customHeight="1">
      <c r="B15" s="122"/>
      <c r="C15" s="3034"/>
      <c r="D15" s="3034"/>
      <c r="E15" s="3034"/>
      <c r="F15" s="3034"/>
      <c r="G15" s="3034"/>
      <c r="H15" s="3034"/>
      <c r="I15" s="140" t="s">
        <v>296</v>
      </c>
      <c r="J15" s="176">
        <f>C15</f>
        <v>0</v>
      </c>
      <c r="K15" s="140" t="s">
        <v>147</v>
      </c>
      <c r="L15" s="3010">
        <f>C15</f>
        <v>0</v>
      </c>
      <c r="M15" s="3010"/>
      <c r="N15" s="3010"/>
      <c r="O15" s="3010"/>
      <c r="P15" s="141" t="s">
        <v>148</v>
      </c>
      <c r="Q15" s="3066">
        <f>相続年月日</f>
        <v>0</v>
      </c>
      <c r="R15" s="3067"/>
      <c r="S15" s="3067"/>
      <c r="T15" s="140" t="s">
        <v>138</v>
      </c>
      <c r="U15" s="176">
        <f>Q15</f>
        <v>0</v>
      </c>
      <c r="V15" s="140" t="s">
        <v>147</v>
      </c>
      <c r="W15" s="177">
        <f>Q15</f>
        <v>0</v>
      </c>
      <c r="X15" s="141" t="s">
        <v>148</v>
      </c>
      <c r="Y15" s="3009">
        <f>DATEDIF(C15,入力シート!F3,"Y")</f>
        <v>0</v>
      </c>
      <c r="Z15" s="3009"/>
      <c r="AA15" s="3009"/>
      <c r="AB15" s="3009"/>
      <c r="AC15" s="3009"/>
      <c r="AD15" s="3009"/>
      <c r="AE15" s="3009"/>
      <c r="AF15" s="3009"/>
      <c r="AG15" s="3009"/>
      <c r="AH15" s="142" t="s">
        <v>138</v>
      </c>
      <c r="AI15" s="3049">
        <f>10-Y15</f>
        <v>10</v>
      </c>
      <c r="AJ15" s="3050"/>
      <c r="AK15" s="3050"/>
      <c r="AL15" s="3050"/>
      <c r="AM15" s="3050"/>
      <c r="AN15" s="3050"/>
      <c r="AO15" s="3050"/>
      <c r="AP15" s="139" t="s">
        <v>138</v>
      </c>
      <c r="AR15" s="2977"/>
      <c r="AS15" s="99"/>
    </row>
    <row r="16" spans="2:45" s="100" customFormat="1" ht="24" customHeight="1">
      <c r="B16" s="3001" t="s">
        <v>253</v>
      </c>
      <c r="C16" s="3001"/>
      <c r="D16" s="3000" t="s">
        <v>299</v>
      </c>
      <c r="E16" s="3000"/>
      <c r="F16" s="3000"/>
      <c r="G16" s="3000"/>
      <c r="H16" s="3000"/>
      <c r="I16" s="3000"/>
      <c r="J16" s="3000"/>
      <c r="K16" s="3000"/>
      <c r="L16" s="3000"/>
      <c r="M16" s="3000"/>
      <c r="N16" s="3000"/>
      <c r="O16" s="3000"/>
      <c r="P16" s="145"/>
      <c r="Q16" s="2952" t="s">
        <v>254</v>
      </c>
      <c r="R16" s="3056" t="s">
        <v>257</v>
      </c>
      <c r="S16" s="3056"/>
      <c r="T16" s="3056"/>
      <c r="U16" s="3056"/>
      <c r="V16" s="3056"/>
      <c r="W16" s="3056"/>
      <c r="X16" s="3057"/>
      <c r="Y16" s="2952" t="s">
        <v>255</v>
      </c>
      <c r="Z16" s="3001"/>
      <c r="AA16" s="3070" t="s">
        <v>258</v>
      </c>
      <c r="AB16" s="3070"/>
      <c r="AC16" s="3070"/>
      <c r="AD16" s="3070"/>
      <c r="AE16" s="3070"/>
      <c r="AF16" s="3070"/>
      <c r="AG16" s="3070"/>
      <c r="AH16" s="3071"/>
      <c r="AI16" s="2952" t="s">
        <v>256</v>
      </c>
      <c r="AJ16" s="3001"/>
      <c r="AK16" s="2957" t="s">
        <v>1931</v>
      </c>
      <c r="AL16" s="2957"/>
      <c r="AM16" s="2957"/>
      <c r="AN16" s="2957"/>
      <c r="AO16" s="2957"/>
      <c r="AP16" s="2957"/>
      <c r="AQ16" s="129"/>
      <c r="AR16" s="2977"/>
      <c r="AS16" s="99"/>
    </row>
    <row r="17" spans="2:48" s="100" customFormat="1" ht="9.75" customHeight="1">
      <c r="B17" s="3011"/>
      <c r="C17" s="3011"/>
      <c r="D17" s="3035"/>
      <c r="E17" s="3035"/>
      <c r="F17" s="3035"/>
      <c r="G17" s="3035"/>
      <c r="H17" s="3035"/>
      <c r="I17" s="3035"/>
      <c r="J17" s="3035"/>
      <c r="K17" s="3035"/>
      <c r="L17" s="3035"/>
      <c r="M17" s="3035"/>
      <c r="N17" s="3035"/>
      <c r="O17" s="3035"/>
      <c r="P17" s="146"/>
      <c r="Q17" s="3015"/>
      <c r="R17" s="3052" t="s">
        <v>259</v>
      </c>
      <c r="S17" s="3052"/>
      <c r="T17" s="3052"/>
      <c r="U17" s="3052"/>
      <c r="V17" s="3052"/>
      <c r="W17" s="3052"/>
      <c r="X17" s="3053"/>
      <c r="Y17" s="3015"/>
      <c r="Z17" s="3011"/>
      <c r="AA17" s="3072"/>
      <c r="AB17" s="3072"/>
      <c r="AC17" s="3072"/>
      <c r="AD17" s="3072"/>
      <c r="AE17" s="3072"/>
      <c r="AF17" s="3072"/>
      <c r="AG17" s="3072"/>
      <c r="AH17" s="3073"/>
      <c r="AI17" s="3015"/>
      <c r="AJ17" s="3011"/>
      <c r="AK17" s="3063" t="s">
        <v>297</v>
      </c>
      <c r="AL17" s="3063"/>
      <c r="AM17" s="3063"/>
      <c r="AN17" s="3063"/>
      <c r="AO17" s="3063"/>
      <c r="AP17" s="3063"/>
      <c r="AQ17" s="93"/>
      <c r="AR17" s="132"/>
      <c r="AS17" s="99"/>
      <c r="AT17" s="1136" t="s">
        <v>1239</v>
      </c>
    </row>
    <row r="18" spans="2:48" s="100" customFormat="1" ht="9" customHeight="1">
      <c r="B18" s="3002"/>
      <c r="C18" s="3002"/>
      <c r="D18" s="2965"/>
      <c r="E18" s="2965"/>
      <c r="F18" s="2965"/>
      <c r="G18" s="2965"/>
      <c r="H18" s="2965"/>
      <c r="I18" s="2965"/>
      <c r="J18" s="2965"/>
      <c r="K18" s="2965"/>
      <c r="L18" s="2965"/>
      <c r="M18" s="2965"/>
      <c r="N18" s="2965"/>
      <c r="O18" s="2965"/>
      <c r="P18" s="147"/>
      <c r="Q18" s="2953"/>
      <c r="R18" s="3054"/>
      <c r="S18" s="3054"/>
      <c r="T18" s="3054"/>
      <c r="U18" s="3054"/>
      <c r="V18" s="3054"/>
      <c r="W18" s="3054"/>
      <c r="X18" s="3055"/>
      <c r="Y18" s="2953"/>
      <c r="Z18" s="3002"/>
      <c r="AA18" s="3074"/>
      <c r="AB18" s="3074"/>
      <c r="AC18" s="3074"/>
      <c r="AD18" s="3074"/>
      <c r="AE18" s="3074"/>
      <c r="AF18" s="3074"/>
      <c r="AG18" s="3074"/>
      <c r="AH18" s="3075"/>
      <c r="AI18" s="2953"/>
      <c r="AJ18" s="3002"/>
      <c r="AK18" s="2956" t="s">
        <v>260</v>
      </c>
      <c r="AL18" s="2956"/>
      <c r="AM18" s="2956"/>
      <c r="AN18" s="2956"/>
      <c r="AO18" s="2956"/>
      <c r="AP18" s="2956"/>
      <c r="AQ18" s="95"/>
      <c r="AR18" s="132"/>
      <c r="AS18" s="99"/>
      <c r="AT18" s="2942" t="s">
        <v>1268</v>
      </c>
      <c r="AU18" s="2943"/>
      <c r="AV18" s="2944"/>
    </row>
    <row r="19" spans="2:48" s="100" customFormat="1" ht="22.5" customHeight="1">
      <c r="B19" s="3064"/>
      <c r="C19" s="3064"/>
      <c r="D19" s="3064"/>
      <c r="E19" s="3064"/>
      <c r="F19" s="3064"/>
      <c r="G19" s="3064"/>
      <c r="H19" s="3064"/>
      <c r="I19" s="3064"/>
      <c r="J19" s="3064"/>
      <c r="K19" s="3064"/>
      <c r="L19" s="3064"/>
      <c r="M19" s="3064"/>
      <c r="N19" s="3064"/>
      <c r="O19" s="3064"/>
      <c r="P19" s="131" t="s">
        <v>15</v>
      </c>
      <c r="Q19" s="3064"/>
      <c r="R19" s="3064"/>
      <c r="S19" s="3064"/>
      <c r="T19" s="3064"/>
      <c r="U19" s="3064"/>
      <c r="V19" s="3064"/>
      <c r="W19" s="3064"/>
      <c r="X19" s="131" t="s">
        <v>15</v>
      </c>
      <c r="Y19" s="2890" t="str">
        <f>IF(B19="","",B19-Q19)</f>
        <v/>
      </c>
      <c r="Z19" s="2890"/>
      <c r="AA19" s="2890"/>
      <c r="AB19" s="2890"/>
      <c r="AC19" s="2890"/>
      <c r="AD19" s="2890"/>
      <c r="AE19" s="2890"/>
      <c r="AF19" s="2890"/>
      <c r="AG19" s="2890"/>
      <c r="AH19" s="131" t="s">
        <v>15</v>
      </c>
      <c r="AI19" s="2890" t="str">
        <f>IF(B19="","",'15表'!AT46)</f>
        <v/>
      </c>
      <c r="AJ19" s="2890"/>
      <c r="AK19" s="2890"/>
      <c r="AL19" s="2890"/>
      <c r="AM19" s="2890"/>
      <c r="AN19" s="2890"/>
      <c r="AO19" s="2890"/>
      <c r="AP19" s="144" t="s">
        <v>298</v>
      </c>
      <c r="AQ19" s="143"/>
      <c r="AR19" s="108"/>
      <c r="AS19" s="99"/>
      <c r="AT19" s="2945"/>
      <c r="AU19" s="2946"/>
      <c r="AV19" s="2947"/>
    </row>
    <row r="20" spans="2:48" s="100" customFormat="1" ht="13.5" customHeight="1">
      <c r="B20" s="103"/>
      <c r="C20" s="103"/>
      <c r="D20" s="103"/>
      <c r="E20" s="3036" t="s">
        <v>262</v>
      </c>
      <c r="F20" s="3036"/>
      <c r="G20" s="3036"/>
      <c r="H20" s="3036"/>
      <c r="I20" s="3036"/>
      <c r="J20" s="3036"/>
      <c r="K20" s="3036"/>
      <c r="L20" s="91"/>
      <c r="M20" s="91"/>
      <c r="N20" s="91"/>
      <c r="O20" s="103"/>
      <c r="P20" s="103"/>
      <c r="Q20" s="103"/>
      <c r="R20" s="103"/>
      <c r="S20" s="103"/>
      <c r="T20" s="101"/>
      <c r="U20" s="101"/>
      <c r="V20" s="101"/>
      <c r="W20" s="101"/>
      <c r="X20" s="101"/>
      <c r="Y20" s="101"/>
      <c r="Z20" s="101"/>
      <c r="AA20" s="101"/>
      <c r="AC20" s="3068" t="s">
        <v>261</v>
      </c>
      <c r="AD20" s="3068"/>
      <c r="AE20" s="3068"/>
      <c r="AF20" s="3068"/>
      <c r="AG20" s="93"/>
      <c r="AH20" s="102"/>
      <c r="AI20" s="3031" t="s">
        <v>304</v>
      </c>
      <c r="AJ20" s="3032"/>
      <c r="AK20" s="3032"/>
      <c r="AL20" s="3032"/>
      <c r="AM20" s="3032"/>
      <c r="AN20" s="3032"/>
      <c r="AO20" s="3032"/>
      <c r="AP20" s="3032"/>
      <c r="AQ20" s="110"/>
      <c r="AR20" s="108"/>
      <c r="AS20" s="99"/>
    </row>
    <row r="21" spans="2:48" s="100" customFormat="1" ht="15" customHeight="1">
      <c r="B21" s="103"/>
      <c r="C21" s="3029" t="str">
        <f>IF(B19="","",Q19)</f>
        <v/>
      </c>
      <c r="D21" s="3029"/>
      <c r="E21" s="3029"/>
      <c r="F21" s="3029"/>
      <c r="G21" s="3029"/>
      <c r="H21" s="3029"/>
      <c r="I21" s="3029"/>
      <c r="J21" s="3029"/>
      <c r="K21" s="3029"/>
      <c r="L21" s="3030" t="s">
        <v>15</v>
      </c>
      <c r="M21" s="3030"/>
      <c r="N21" s="3030" t="s">
        <v>19</v>
      </c>
      <c r="O21" s="3030"/>
      <c r="P21" s="3027" t="s">
        <v>301</v>
      </c>
      <c r="Q21" s="3028"/>
      <c r="R21" s="2797" t="str">
        <f>IF(B19="","",AI19)</f>
        <v/>
      </c>
      <c r="S21" s="2797"/>
      <c r="T21" s="2797"/>
      <c r="U21" s="2797"/>
      <c r="V21" s="2797"/>
      <c r="W21" s="2797"/>
      <c r="X21" s="3019" t="s">
        <v>15</v>
      </c>
      <c r="Y21" s="3019"/>
      <c r="Z21" s="3017" t="s">
        <v>300</v>
      </c>
      <c r="AA21" s="3017"/>
      <c r="AB21" s="3017"/>
      <c r="AC21" s="3019" t="s">
        <v>19</v>
      </c>
      <c r="AD21" s="2814" t="str">
        <f>IF(B19="","",AI15)</f>
        <v/>
      </c>
      <c r="AE21" s="2814"/>
      <c r="AF21" s="174" t="s">
        <v>138</v>
      </c>
      <c r="AG21" s="3019" t="s">
        <v>264</v>
      </c>
      <c r="AH21" s="102"/>
      <c r="AI21" s="3021" t="s">
        <v>313</v>
      </c>
      <c r="AJ21" s="3022"/>
      <c r="AK21" s="3042" t="str">
        <f>IF(B19="","",IF(R21/R22&gt;1,ROUNDDOWN(C21*AD21/10,0),ROUNDDOWN(C21*R21/R22*AD21/10,0)))</f>
        <v/>
      </c>
      <c r="AL21" s="3042"/>
      <c r="AM21" s="3042"/>
      <c r="AN21" s="3042"/>
      <c r="AO21" s="3042"/>
      <c r="AP21" s="151" t="s">
        <v>298</v>
      </c>
      <c r="AQ21" s="148"/>
      <c r="AR21" s="108"/>
    </row>
    <row r="22" spans="2:48" s="100" customFormat="1" ht="6" customHeight="1">
      <c r="B22" s="103"/>
      <c r="C22" s="3029"/>
      <c r="D22" s="3029"/>
      <c r="E22" s="3029"/>
      <c r="F22" s="3029"/>
      <c r="G22" s="3029"/>
      <c r="H22" s="3029"/>
      <c r="I22" s="3029"/>
      <c r="J22" s="3029"/>
      <c r="K22" s="3029"/>
      <c r="L22" s="3030"/>
      <c r="M22" s="3030"/>
      <c r="N22" s="3030"/>
      <c r="O22" s="3030"/>
      <c r="P22" s="3069" t="s">
        <v>302</v>
      </c>
      <c r="Q22" s="3069"/>
      <c r="R22" s="3042" t="str">
        <f>IF(B19="","",Y19)</f>
        <v/>
      </c>
      <c r="S22" s="3042"/>
      <c r="T22" s="3042"/>
      <c r="U22" s="3042"/>
      <c r="V22" s="3042"/>
      <c r="W22" s="3042"/>
      <c r="X22" s="3019" t="s">
        <v>15</v>
      </c>
      <c r="Y22" s="3019"/>
      <c r="Z22" s="3017"/>
      <c r="AA22" s="3017"/>
      <c r="AB22" s="3017"/>
      <c r="AC22" s="3019"/>
      <c r="AD22" s="3106" t="s">
        <v>303</v>
      </c>
      <c r="AE22" s="3106"/>
      <c r="AF22" s="3076" t="s">
        <v>138</v>
      </c>
      <c r="AG22" s="3019"/>
      <c r="AH22" s="102"/>
      <c r="AI22" s="3023"/>
      <c r="AJ22" s="3024"/>
      <c r="AK22" s="3042"/>
      <c r="AL22" s="3042"/>
      <c r="AM22" s="3042"/>
      <c r="AN22" s="3042"/>
      <c r="AO22" s="3042"/>
      <c r="AP22" s="149"/>
      <c r="AQ22" s="149"/>
      <c r="AR22" s="108"/>
    </row>
    <row r="23" spans="2:48" s="100" customFormat="1" ht="10.5" customHeight="1">
      <c r="B23" s="103"/>
      <c r="C23" s="104"/>
      <c r="D23" s="104"/>
      <c r="E23" s="104"/>
      <c r="F23" s="104"/>
      <c r="G23" s="104"/>
      <c r="H23" s="104"/>
      <c r="I23" s="104"/>
      <c r="J23" s="104"/>
      <c r="K23" s="104"/>
      <c r="L23" s="104"/>
      <c r="M23" s="3097"/>
      <c r="N23" s="3097"/>
      <c r="O23" s="3097"/>
      <c r="P23" s="3027"/>
      <c r="Q23" s="3027"/>
      <c r="R23" s="3042"/>
      <c r="S23" s="3042"/>
      <c r="T23" s="3042"/>
      <c r="U23" s="3042"/>
      <c r="V23" s="3042"/>
      <c r="W23" s="3042"/>
      <c r="X23" s="3020"/>
      <c r="Y23" s="3020"/>
      <c r="Z23" s="3018"/>
      <c r="AA23" s="3018"/>
      <c r="AB23" s="3018"/>
      <c r="AC23" s="3020"/>
      <c r="AD23" s="3107"/>
      <c r="AE23" s="3107"/>
      <c r="AF23" s="3077"/>
      <c r="AG23" s="3020"/>
      <c r="AH23" s="106"/>
      <c r="AI23" s="3025"/>
      <c r="AJ23" s="3026"/>
      <c r="AK23" s="3042"/>
      <c r="AL23" s="3042"/>
      <c r="AM23" s="3042"/>
      <c r="AN23" s="3042"/>
      <c r="AO23" s="3042"/>
      <c r="AP23" s="150"/>
      <c r="AQ23" s="150"/>
      <c r="AR23" s="108"/>
    </row>
    <row r="24" spans="2:48" s="100" customFormat="1" ht="16.5" customHeight="1">
      <c r="B24" s="97"/>
      <c r="C24" s="3033">
        <v>2</v>
      </c>
      <c r="D24" s="3033"/>
      <c r="E24" s="3033"/>
      <c r="F24" s="3078" t="s">
        <v>265</v>
      </c>
      <c r="G24" s="3078"/>
      <c r="H24" s="3078"/>
      <c r="I24" s="3078"/>
      <c r="J24" s="3078"/>
      <c r="K24" s="3078"/>
      <c r="L24" s="3078"/>
      <c r="M24" s="3078"/>
      <c r="N24" s="3078"/>
      <c r="O24" s="3078"/>
      <c r="P24" s="3078"/>
      <c r="Q24" s="3078"/>
      <c r="R24" s="3078"/>
      <c r="S24" s="3078"/>
      <c r="T24" s="3078"/>
      <c r="U24" s="3078"/>
      <c r="V24" s="3078"/>
      <c r="W24" s="152"/>
      <c r="X24" s="153"/>
      <c r="Y24" s="153"/>
      <c r="Z24" s="97"/>
      <c r="AA24" s="97"/>
      <c r="AB24" s="97"/>
      <c r="AC24" s="97"/>
      <c r="AD24" s="97"/>
      <c r="AE24" s="97"/>
      <c r="AF24" s="97"/>
      <c r="AG24" s="97"/>
      <c r="AH24" s="97"/>
      <c r="AI24" s="97"/>
      <c r="AJ24" s="97"/>
      <c r="AK24" s="97"/>
      <c r="AL24" s="97"/>
      <c r="AM24" s="97"/>
      <c r="AN24" s="97"/>
      <c r="AO24" s="97"/>
      <c r="AP24" s="97"/>
      <c r="AQ24" s="97"/>
      <c r="AR24" s="108"/>
      <c r="AS24" s="99"/>
    </row>
    <row r="25" spans="2:48" ht="12" customHeight="1">
      <c r="B25" s="80"/>
      <c r="C25" s="3079" t="s">
        <v>266</v>
      </c>
      <c r="D25" s="3079"/>
      <c r="E25" s="3079"/>
      <c r="F25" s="3079"/>
      <c r="G25" s="3081" t="s">
        <v>267</v>
      </c>
      <c r="H25" s="3081"/>
      <c r="I25" s="3081"/>
      <c r="J25" s="3081"/>
      <c r="K25" s="3081"/>
      <c r="L25" s="3081"/>
      <c r="M25" s="3083" t="s">
        <v>268</v>
      </c>
      <c r="N25" s="3083"/>
      <c r="O25" s="2993" t="s">
        <v>269</v>
      </c>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3083" t="s">
        <v>270</v>
      </c>
      <c r="AQ25" s="3083"/>
      <c r="AR25" s="108"/>
      <c r="AS25" s="92"/>
    </row>
    <row r="26" spans="2:48" ht="12" customHeight="1">
      <c r="B26" s="94"/>
      <c r="C26" s="3080"/>
      <c r="D26" s="3080"/>
      <c r="E26" s="3080"/>
      <c r="F26" s="3080"/>
      <c r="G26" s="3082"/>
      <c r="H26" s="3082"/>
      <c r="I26" s="3082"/>
      <c r="J26" s="3082"/>
      <c r="K26" s="3082"/>
      <c r="L26" s="3082"/>
      <c r="M26" s="3090"/>
      <c r="N26" s="3090"/>
      <c r="O26" s="3016" t="s">
        <v>600</v>
      </c>
      <c r="P26" s="3016"/>
      <c r="Q26" s="3016"/>
      <c r="R26" s="3016"/>
      <c r="S26" s="3016"/>
      <c r="T26" s="3016"/>
      <c r="U26" s="3016"/>
      <c r="V26" s="3016"/>
      <c r="W26" s="3016"/>
      <c r="X26" s="3016"/>
      <c r="Y26" s="3016"/>
      <c r="Z26" s="3016"/>
      <c r="AA26" s="3016"/>
      <c r="AB26" s="3016"/>
      <c r="AC26" s="3016"/>
      <c r="AD26" s="3016"/>
      <c r="AE26" s="3016"/>
      <c r="AF26" s="3016"/>
      <c r="AG26" s="3016"/>
      <c r="AH26" s="3016"/>
      <c r="AI26" s="3016"/>
      <c r="AJ26" s="3016"/>
      <c r="AK26" s="3016"/>
      <c r="AL26" s="3016"/>
      <c r="AM26" s="168"/>
      <c r="AN26" s="168"/>
      <c r="AO26" s="154"/>
      <c r="AP26" s="3084"/>
      <c r="AQ26" s="3084"/>
      <c r="AR26" s="108"/>
      <c r="AS26" s="92"/>
    </row>
    <row r="27" spans="2:48" s="100" customFormat="1" ht="18.75" customHeight="1">
      <c r="C27" s="3000" t="s">
        <v>287</v>
      </c>
      <c r="D27" s="3000"/>
      <c r="E27" s="3000"/>
      <c r="F27" s="3000"/>
      <c r="G27" s="3000"/>
      <c r="H27" s="3000"/>
      <c r="I27" s="3000"/>
      <c r="J27" s="3000"/>
      <c r="K27" s="155"/>
      <c r="L27" s="2952" t="s">
        <v>271</v>
      </c>
      <c r="M27" s="3001"/>
      <c r="N27" s="3012" t="s">
        <v>311</v>
      </c>
      <c r="O27" s="3013"/>
      <c r="P27" s="3013"/>
      <c r="Q27" s="3013"/>
      <c r="R27" s="3013"/>
      <c r="S27" s="169"/>
      <c r="T27" s="3015" t="s">
        <v>305</v>
      </c>
      <c r="U27" s="3035" t="s">
        <v>288</v>
      </c>
      <c r="V27" s="3035"/>
      <c r="W27" s="3035"/>
      <c r="X27" s="157"/>
      <c r="Y27" s="3015" t="s">
        <v>272</v>
      </c>
      <c r="Z27" s="3011"/>
      <c r="AA27" s="2974" t="s">
        <v>289</v>
      </c>
      <c r="AB27" s="2974"/>
      <c r="AC27" s="2974"/>
      <c r="AD27" s="2974"/>
      <c r="AE27" s="2975"/>
      <c r="AF27" s="3015" t="s">
        <v>273</v>
      </c>
      <c r="AG27" s="3085" t="s">
        <v>275</v>
      </c>
      <c r="AH27" s="3085"/>
      <c r="AI27" s="3085"/>
      <c r="AJ27" s="3086" t="s">
        <v>291</v>
      </c>
      <c r="AK27" s="3086"/>
      <c r="AL27" s="3086"/>
      <c r="AM27" s="2962" t="s">
        <v>274</v>
      </c>
      <c r="AN27" s="2964" t="s">
        <v>292</v>
      </c>
      <c r="AO27" s="2964"/>
      <c r="AP27" s="2964"/>
      <c r="AQ27" s="660"/>
      <c r="AR27" s="111"/>
      <c r="AS27" s="99"/>
      <c r="AT27" s="1135"/>
    </row>
    <row r="28" spans="2:48" s="100" customFormat="1" ht="18.75" customHeight="1">
      <c r="B28" s="130"/>
      <c r="C28" s="2965"/>
      <c r="D28" s="2965"/>
      <c r="E28" s="2965"/>
      <c r="F28" s="2965"/>
      <c r="G28" s="2965"/>
      <c r="H28" s="2965"/>
      <c r="I28" s="2965"/>
      <c r="J28" s="2965"/>
      <c r="K28" s="156"/>
      <c r="L28" s="2953"/>
      <c r="M28" s="3002"/>
      <c r="N28" s="3014"/>
      <c r="O28" s="3014"/>
      <c r="P28" s="3014"/>
      <c r="Q28" s="3014"/>
      <c r="R28" s="3014"/>
      <c r="S28" s="159"/>
      <c r="T28" s="2953"/>
      <c r="U28" s="2965"/>
      <c r="V28" s="2965"/>
      <c r="W28" s="2965"/>
      <c r="X28" s="156"/>
      <c r="Y28" s="2953"/>
      <c r="Z28" s="3002"/>
      <c r="AA28" s="2950"/>
      <c r="AB28" s="2950"/>
      <c r="AC28" s="2950"/>
      <c r="AD28" s="2950"/>
      <c r="AE28" s="2951"/>
      <c r="AF28" s="2953"/>
      <c r="AG28" s="2966" t="s">
        <v>290</v>
      </c>
      <c r="AH28" s="2966"/>
      <c r="AI28" s="2966"/>
      <c r="AJ28" s="2998"/>
      <c r="AK28" s="2998"/>
      <c r="AL28" s="2998"/>
      <c r="AM28" s="2963"/>
      <c r="AN28" s="2965"/>
      <c r="AO28" s="2965"/>
      <c r="AP28" s="2965"/>
      <c r="AQ28" s="661"/>
      <c r="AR28" s="111"/>
      <c r="AS28" s="99"/>
      <c r="AT28" s="1156" t="s">
        <v>1261</v>
      </c>
      <c r="AU28" s="1150" t="s">
        <v>1255</v>
      </c>
      <c r="AV28" s="1153" t="s">
        <v>1259</v>
      </c>
    </row>
    <row r="29" spans="2:48" s="100" customFormat="1" ht="22.5" customHeight="1">
      <c r="B29" s="3091" t="str">
        <f>IF(AT29="","",AT29)</f>
        <v/>
      </c>
      <c r="C29" s="3091"/>
      <c r="D29" s="3091"/>
      <c r="E29" s="3091"/>
      <c r="F29" s="3091"/>
      <c r="G29" s="3091"/>
      <c r="H29" s="3091"/>
      <c r="I29" s="3091"/>
      <c r="J29" s="3091"/>
      <c r="K29" s="3092"/>
      <c r="L29" s="178"/>
      <c r="M29" s="125"/>
      <c r="N29" s="125"/>
      <c r="O29" s="125"/>
      <c r="P29" s="97"/>
      <c r="Q29" s="125"/>
      <c r="R29" s="125"/>
      <c r="S29" s="179"/>
      <c r="T29" s="2995" t="str">
        <f>IF($B$19="","",IF(B29="",0,AU29))</f>
        <v/>
      </c>
      <c r="U29" s="2973"/>
      <c r="V29" s="2973"/>
      <c r="W29" s="2973"/>
      <c r="X29" s="161" t="s">
        <v>15</v>
      </c>
      <c r="Y29" s="125"/>
      <c r="Z29" s="125"/>
      <c r="AA29" s="125"/>
      <c r="AB29" s="97"/>
      <c r="AC29" s="125"/>
      <c r="AD29" s="126"/>
      <c r="AE29" s="126"/>
      <c r="AF29" s="2970" t="str">
        <f>IF(B19="","",T29/$Z$31)</f>
        <v/>
      </c>
      <c r="AG29" s="2971"/>
      <c r="AH29" s="2971"/>
      <c r="AI29" s="2971"/>
      <c r="AJ29" s="2971"/>
      <c r="AK29" s="2971"/>
      <c r="AL29" s="2971"/>
      <c r="AM29" s="2972" t="str">
        <f>IF($B$19="","",ROUNDDOWN($M$31*AF29,0))</f>
        <v/>
      </c>
      <c r="AN29" s="2973"/>
      <c r="AO29" s="2973"/>
      <c r="AP29" s="144" t="s">
        <v>298</v>
      </c>
      <c r="AQ29" s="662"/>
      <c r="AR29" s="111"/>
      <c r="AS29" s="99"/>
      <c r="AT29" s="1147" t="str">
        <f>放棄者以外１</f>
        <v/>
      </c>
      <c r="AU29" s="1152" t="e">
        <f>VLOOKUP(AT29,入力シート!$D$6:$AA$12,24,FALSE)</f>
        <v>#N/A</v>
      </c>
      <c r="AV29" s="1152" t="str">
        <f>AM29</f>
        <v/>
      </c>
    </row>
    <row r="30" spans="2:48" s="100" customFormat="1" ht="22.5" customHeight="1">
      <c r="B30" s="3091" t="str">
        <f t="shared" ref="B30:B33" si="0">IF(AT30="","",AT30)</f>
        <v/>
      </c>
      <c r="C30" s="3091"/>
      <c r="D30" s="3091"/>
      <c r="E30" s="3091"/>
      <c r="F30" s="3091"/>
      <c r="G30" s="3091"/>
      <c r="H30" s="3091"/>
      <c r="I30" s="3091"/>
      <c r="J30" s="3091"/>
      <c r="K30" s="3092"/>
      <c r="L30" s="180"/>
      <c r="M30" s="3093" t="s">
        <v>276</v>
      </c>
      <c r="N30" s="3093"/>
      <c r="O30" s="3093"/>
      <c r="P30" s="3093"/>
      <c r="Q30" s="3093"/>
      <c r="R30" s="3093"/>
      <c r="S30" s="181"/>
      <c r="T30" s="2995" t="str">
        <f>IF($B$19="","",IF(B30="",0,AU30))</f>
        <v/>
      </c>
      <c r="U30" s="2973"/>
      <c r="V30" s="2973"/>
      <c r="W30" s="2973"/>
      <c r="X30" s="123"/>
      <c r="Y30" s="93"/>
      <c r="Z30" s="2976" t="s">
        <v>277</v>
      </c>
      <c r="AA30" s="2976"/>
      <c r="AB30" s="124"/>
      <c r="AC30" s="93"/>
      <c r="AD30" s="93"/>
      <c r="AE30" s="93"/>
      <c r="AF30" s="2970" t="str">
        <f>IF(B19="","",T30/$Z$31)</f>
        <v/>
      </c>
      <c r="AG30" s="2971"/>
      <c r="AH30" s="2971"/>
      <c r="AI30" s="2971"/>
      <c r="AJ30" s="2971"/>
      <c r="AK30" s="2971"/>
      <c r="AL30" s="2971"/>
      <c r="AM30" s="2972" t="str">
        <f>IF($B$19="","",ROUNDDOWN($M$31*AF30,0))</f>
        <v/>
      </c>
      <c r="AN30" s="2973"/>
      <c r="AO30" s="2973"/>
      <c r="AP30" s="144"/>
      <c r="AQ30" s="662"/>
      <c r="AR30" s="111"/>
      <c r="AS30" s="99"/>
      <c r="AT30" s="1148" t="str">
        <f>放棄者以外２</f>
        <v/>
      </c>
      <c r="AU30" s="1155" t="e">
        <f>VLOOKUP(AT30,入力シート!$D$6:$AA$12,24,FALSE)</f>
        <v>#N/A</v>
      </c>
      <c r="AV30" s="1155" t="str">
        <f t="shared" ref="AV30:AV33" si="1">AM30</f>
        <v/>
      </c>
    </row>
    <row r="31" spans="2:48" s="100" customFormat="1" ht="22.5" customHeight="1">
      <c r="B31" s="3091" t="str">
        <f t="shared" si="0"/>
        <v/>
      </c>
      <c r="C31" s="3091"/>
      <c r="D31" s="3091"/>
      <c r="E31" s="3091"/>
      <c r="F31" s="3091"/>
      <c r="G31" s="3091"/>
      <c r="H31" s="3091"/>
      <c r="I31" s="3091"/>
      <c r="J31" s="3091"/>
      <c r="K31" s="3092"/>
      <c r="L31" s="180"/>
      <c r="M31" s="2987" t="str">
        <f>IF(B19="","",AK21)</f>
        <v/>
      </c>
      <c r="N31" s="2987"/>
      <c r="O31" s="2987"/>
      <c r="P31" s="2987"/>
      <c r="Q31" s="2987"/>
      <c r="R31" s="2987"/>
      <c r="S31" s="182" t="s">
        <v>15</v>
      </c>
      <c r="T31" s="2995" t="str">
        <f>IF($B$19="","",IF(B31="",0,AU31))</f>
        <v/>
      </c>
      <c r="U31" s="2973"/>
      <c r="V31" s="2973"/>
      <c r="W31" s="2973"/>
      <c r="X31" s="127"/>
      <c r="Y31" s="93"/>
      <c r="Z31" s="2994" t="str">
        <f>IF(B19="","",AI19)</f>
        <v/>
      </c>
      <c r="AA31" s="2994"/>
      <c r="AB31" s="2994"/>
      <c r="AC31" s="2994"/>
      <c r="AD31" s="2994"/>
      <c r="AE31" s="160" t="s">
        <v>15</v>
      </c>
      <c r="AF31" s="2970" t="str">
        <f>IF(C21="","",T31/$Z$31)</f>
        <v/>
      </c>
      <c r="AG31" s="2971"/>
      <c r="AH31" s="2971"/>
      <c r="AI31" s="2971"/>
      <c r="AJ31" s="2971"/>
      <c r="AK31" s="2971"/>
      <c r="AL31" s="2971"/>
      <c r="AM31" s="2972" t="str">
        <f>IF($B$19="","",ROUNDDOWN($M$31*AF31,0))</f>
        <v/>
      </c>
      <c r="AN31" s="2973"/>
      <c r="AO31" s="2973"/>
      <c r="AP31" s="144"/>
      <c r="AQ31" s="662"/>
      <c r="AR31" s="111"/>
      <c r="AS31" s="99"/>
      <c r="AT31" s="1148" t="str">
        <f>放棄者以外３</f>
        <v/>
      </c>
      <c r="AU31" s="1155" t="e">
        <f>VLOOKUP(AT31,入力シート!$D$6:$AA$12,24,FALSE)</f>
        <v>#N/A</v>
      </c>
      <c r="AV31" s="1155" t="str">
        <f t="shared" si="1"/>
        <v/>
      </c>
    </row>
    <row r="32" spans="2:48" s="100" customFormat="1" ht="22.5" customHeight="1">
      <c r="B32" s="3091" t="str">
        <f t="shared" si="0"/>
        <v/>
      </c>
      <c r="C32" s="3091"/>
      <c r="D32" s="3091"/>
      <c r="E32" s="3091"/>
      <c r="F32" s="3091"/>
      <c r="G32" s="3091"/>
      <c r="H32" s="3091"/>
      <c r="I32" s="3091"/>
      <c r="J32" s="3091"/>
      <c r="K32" s="3092"/>
      <c r="L32" s="180"/>
      <c r="M32" s="93"/>
      <c r="N32" s="93"/>
      <c r="O32" s="93"/>
      <c r="P32" s="98"/>
      <c r="Q32" s="93"/>
      <c r="R32" s="93"/>
      <c r="S32" s="183"/>
      <c r="T32" s="2995" t="str">
        <f>IF($B$19="","",IF(B32="",0,AU32))</f>
        <v/>
      </c>
      <c r="U32" s="2973"/>
      <c r="V32" s="2973"/>
      <c r="W32" s="2973"/>
      <c r="X32" s="123"/>
      <c r="Y32" s="93"/>
      <c r="Z32" s="93"/>
      <c r="AA32" s="93"/>
      <c r="AB32" s="98"/>
      <c r="AC32" s="93"/>
      <c r="AD32" s="93"/>
      <c r="AE32" s="93"/>
      <c r="AF32" s="2970" t="str">
        <f>IF(C21="","",T32/$Z$31)</f>
        <v/>
      </c>
      <c r="AG32" s="2971"/>
      <c r="AH32" s="2971"/>
      <c r="AI32" s="2971"/>
      <c r="AJ32" s="2971"/>
      <c r="AK32" s="2971"/>
      <c r="AL32" s="2971"/>
      <c r="AM32" s="2972" t="str">
        <f>IF($B$19="","",ROUNDDOWN($M$31*AF32,0))</f>
        <v/>
      </c>
      <c r="AN32" s="2973"/>
      <c r="AO32" s="2973"/>
      <c r="AP32" s="144"/>
      <c r="AQ32" s="662"/>
      <c r="AR32" s="111"/>
      <c r="AS32" s="99"/>
      <c r="AT32" s="1148" t="str">
        <f>放棄者以外４</f>
        <v/>
      </c>
      <c r="AU32" s="1155" t="e">
        <f>VLOOKUP(AT32,入力シート!$D$6:$AA$12,24,FALSE)</f>
        <v>#N/A</v>
      </c>
      <c r="AV32" s="1155" t="str">
        <f t="shared" si="1"/>
        <v/>
      </c>
    </row>
    <row r="33" spans="2:48" s="100" customFormat="1" ht="22.5" customHeight="1">
      <c r="B33" s="3091" t="str">
        <f t="shared" si="0"/>
        <v/>
      </c>
      <c r="C33" s="3091"/>
      <c r="D33" s="3091"/>
      <c r="E33" s="3091"/>
      <c r="F33" s="3091"/>
      <c r="G33" s="3091"/>
      <c r="H33" s="3091"/>
      <c r="I33" s="3091"/>
      <c r="J33" s="3091"/>
      <c r="K33" s="3092"/>
      <c r="L33" s="184"/>
      <c r="M33" s="110"/>
      <c r="N33" s="110"/>
      <c r="O33" s="110"/>
      <c r="P33" s="105"/>
      <c r="Q33" s="96"/>
      <c r="R33" s="96"/>
      <c r="S33" s="113"/>
      <c r="T33" s="2995" t="str">
        <f>IF($B$19="","",IF(B33="",0,AU33))</f>
        <v/>
      </c>
      <c r="U33" s="2973"/>
      <c r="V33" s="2973"/>
      <c r="W33" s="2973"/>
      <c r="X33" s="162"/>
      <c r="Y33" s="110"/>
      <c r="Z33" s="110"/>
      <c r="AA33" s="110"/>
      <c r="AB33" s="105"/>
      <c r="AC33" s="96"/>
      <c r="AD33" s="96"/>
      <c r="AE33" s="96"/>
      <c r="AF33" s="2970" t="str">
        <f>IF(C21="","",T33/$Z$31)</f>
        <v/>
      </c>
      <c r="AG33" s="2971"/>
      <c r="AH33" s="2971"/>
      <c r="AI33" s="2971"/>
      <c r="AJ33" s="2971"/>
      <c r="AK33" s="2971"/>
      <c r="AL33" s="2971"/>
      <c r="AM33" s="2991" t="str">
        <f>IF($B$19="","",ROUNDDOWN($M$31*AF33,0))</f>
        <v/>
      </c>
      <c r="AN33" s="2992"/>
      <c r="AO33" s="2992"/>
      <c r="AP33" s="167"/>
      <c r="AQ33" s="663"/>
      <c r="AR33" s="111"/>
      <c r="AS33" s="99"/>
      <c r="AT33" s="1148" t="str">
        <f>放棄者以外５</f>
        <v/>
      </c>
      <c r="AU33" s="1155" t="e">
        <f>VLOOKUP(AT33,入力シート!$D$6:$AA$12,24,FALSE)</f>
        <v>#N/A</v>
      </c>
      <c r="AV33" s="1155" t="str">
        <f t="shared" si="1"/>
        <v/>
      </c>
    </row>
    <row r="34" spans="2:48" ht="15" customHeight="1">
      <c r="B34" s="89"/>
      <c r="C34" s="3098" t="s">
        <v>278</v>
      </c>
      <c r="D34" s="3098"/>
      <c r="E34" s="3098"/>
      <c r="F34" s="3098"/>
      <c r="G34" s="3087" t="s">
        <v>279</v>
      </c>
      <c r="H34" s="3087"/>
      <c r="I34" s="3087"/>
      <c r="J34" s="3087"/>
      <c r="K34" s="3087"/>
      <c r="L34" s="3087"/>
      <c r="M34" s="3087"/>
      <c r="N34" s="3087"/>
      <c r="O34" s="3087"/>
      <c r="P34" s="3087"/>
      <c r="Q34" s="3087"/>
      <c r="R34" s="3087"/>
      <c r="S34" s="3087"/>
      <c r="T34" s="3089" t="s">
        <v>263</v>
      </c>
      <c r="U34" s="2993" t="s">
        <v>280</v>
      </c>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3083" t="s">
        <v>270</v>
      </c>
      <c r="AQ34" s="3083"/>
      <c r="AR34" s="108"/>
      <c r="AS34" s="92"/>
      <c r="AT34" s="1148" t="str">
        <f>放棄者以外６</f>
        <v/>
      </c>
      <c r="AU34" s="1155" t="e">
        <f>VLOOKUP(AT34,入力シート!$D$6:$AA$12,24,FALSE)</f>
        <v>#N/A</v>
      </c>
      <c r="AV34" s="1155" t="str">
        <f>AM80</f>
        <v/>
      </c>
    </row>
    <row r="35" spans="2:48" ht="15" customHeight="1">
      <c r="B35" s="79"/>
      <c r="C35" s="3079"/>
      <c r="D35" s="3079"/>
      <c r="E35" s="3079"/>
      <c r="F35" s="3079"/>
      <c r="G35" s="3088"/>
      <c r="H35" s="3088"/>
      <c r="I35" s="3088"/>
      <c r="J35" s="3088"/>
      <c r="K35" s="3088"/>
      <c r="L35" s="3088"/>
      <c r="M35" s="3088"/>
      <c r="N35" s="3088"/>
      <c r="O35" s="3088"/>
      <c r="P35" s="3088"/>
      <c r="Q35" s="3088"/>
      <c r="R35" s="3088"/>
      <c r="S35" s="3088"/>
      <c r="T35" s="3089"/>
      <c r="U35" s="2993" t="s">
        <v>601</v>
      </c>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3083"/>
      <c r="AQ35" s="3083"/>
      <c r="AR35" s="108"/>
      <c r="AS35" s="92"/>
      <c r="AT35" s="1149" t="str">
        <f>放棄者以外７</f>
        <v/>
      </c>
      <c r="AU35" s="1158" t="e">
        <f>VLOOKUP(AT35,入力シート!$D$6:$AA$12,24,FALSE)</f>
        <v>#N/A</v>
      </c>
      <c r="AV35" s="1158" t="str">
        <f>AM81</f>
        <v/>
      </c>
    </row>
    <row r="36" spans="2:48" s="100" customFormat="1" ht="18.75" customHeight="1">
      <c r="B36" s="163"/>
      <c r="C36" s="3000" t="s">
        <v>287</v>
      </c>
      <c r="D36" s="3000"/>
      <c r="E36" s="3000"/>
      <c r="F36" s="3000"/>
      <c r="G36" s="3000"/>
      <c r="H36" s="3000"/>
      <c r="I36" s="3000"/>
      <c r="J36" s="3000"/>
      <c r="K36" s="155"/>
      <c r="L36" s="2952" t="s">
        <v>306</v>
      </c>
      <c r="M36" s="3001"/>
      <c r="N36" s="3012" t="s">
        <v>311</v>
      </c>
      <c r="O36" s="3012"/>
      <c r="P36" s="3012"/>
      <c r="Q36" s="3012"/>
      <c r="R36" s="3012"/>
      <c r="S36" s="158"/>
      <c r="T36" s="2952" t="s">
        <v>54</v>
      </c>
      <c r="U36" s="3000" t="s">
        <v>307</v>
      </c>
      <c r="V36" s="3000"/>
      <c r="W36" s="3000"/>
      <c r="X36" s="155"/>
      <c r="Y36" s="2952" t="s">
        <v>308</v>
      </c>
      <c r="Z36" s="3001"/>
      <c r="AA36" s="2948" t="s">
        <v>309</v>
      </c>
      <c r="AB36" s="2948"/>
      <c r="AC36" s="2948"/>
      <c r="AD36" s="2948"/>
      <c r="AE36" s="2949"/>
      <c r="AF36" s="2952" t="s">
        <v>57</v>
      </c>
      <c r="AG36" s="2954" t="s">
        <v>281</v>
      </c>
      <c r="AH36" s="2954"/>
      <c r="AI36" s="2954"/>
      <c r="AJ36" s="2996" t="s">
        <v>291</v>
      </c>
      <c r="AK36" s="2996"/>
      <c r="AL36" s="2997"/>
      <c r="AM36" s="2962" t="s">
        <v>58</v>
      </c>
      <c r="AN36" s="2964" t="s">
        <v>310</v>
      </c>
      <c r="AO36" s="2964"/>
      <c r="AP36" s="2964"/>
      <c r="AQ36" s="660"/>
      <c r="AR36" s="111"/>
      <c r="AS36" s="99"/>
      <c r="AT36" s="1157"/>
    </row>
    <row r="37" spans="2:48" s="100" customFormat="1" ht="18.75" customHeight="1">
      <c r="B37" s="130"/>
      <c r="C37" s="2965"/>
      <c r="D37" s="2965"/>
      <c r="E37" s="2965"/>
      <c r="F37" s="2965"/>
      <c r="G37" s="2965"/>
      <c r="H37" s="2965"/>
      <c r="I37" s="2965"/>
      <c r="J37" s="2965"/>
      <c r="K37" s="156"/>
      <c r="L37" s="2953"/>
      <c r="M37" s="3002"/>
      <c r="N37" s="3014"/>
      <c r="O37" s="3014"/>
      <c r="P37" s="3014"/>
      <c r="Q37" s="3014"/>
      <c r="R37" s="3014"/>
      <c r="S37" s="159"/>
      <c r="T37" s="2953"/>
      <c r="U37" s="2965"/>
      <c r="V37" s="2965"/>
      <c r="W37" s="2965"/>
      <c r="X37" s="156"/>
      <c r="Y37" s="2953"/>
      <c r="Z37" s="3002"/>
      <c r="AA37" s="2950"/>
      <c r="AB37" s="2950"/>
      <c r="AC37" s="2950"/>
      <c r="AD37" s="2950"/>
      <c r="AE37" s="2951"/>
      <c r="AF37" s="2953"/>
      <c r="AG37" s="2966" t="s">
        <v>286</v>
      </c>
      <c r="AH37" s="2966"/>
      <c r="AI37" s="2966"/>
      <c r="AJ37" s="2998"/>
      <c r="AK37" s="2998"/>
      <c r="AL37" s="2999"/>
      <c r="AM37" s="2963"/>
      <c r="AN37" s="2965"/>
      <c r="AO37" s="2965"/>
      <c r="AP37" s="2965"/>
      <c r="AQ37" s="661"/>
      <c r="AR37" s="111"/>
      <c r="AS37" s="99"/>
      <c r="AT37" s="1154"/>
    </row>
    <row r="38" spans="2:48" s="100" customFormat="1" ht="22.5" customHeight="1">
      <c r="B38" s="2968"/>
      <c r="C38" s="2968"/>
      <c r="D38" s="2968"/>
      <c r="E38" s="2968"/>
      <c r="F38" s="2968"/>
      <c r="G38" s="2968"/>
      <c r="H38" s="2968"/>
      <c r="I38" s="2968"/>
      <c r="J38" s="2968"/>
      <c r="K38" s="2979"/>
      <c r="L38" s="125"/>
      <c r="M38" s="125"/>
      <c r="N38" s="125"/>
      <c r="O38" s="125"/>
      <c r="P38" s="97"/>
      <c r="Q38" s="125"/>
      <c r="R38" s="125"/>
      <c r="S38" s="125"/>
      <c r="T38" s="2983"/>
      <c r="U38" s="2984"/>
      <c r="V38" s="2984"/>
      <c r="W38" s="2984"/>
      <c r="X38" s="161" t="s">
        <v>15</v>
      </c>
      <c r="Y38" s="125"/>
      <c r="Z38" s="125"/>
      <c r="AA38" s="125"/>
      <c r="AB38" s="97"/>
      <c r="AC38" s="125"/>
      <c r="AD38" s="125"/>
      <c r="AE38" s="125"/>
      <c r="AF38" s="2967"/>
      <c r="AG38" s="2968"/>
      <c r="AH38" s="2968"/>
      <c r="AI38" s="2968"/>
      <c r="AJ38" s="2968"/>
      <c r="AK38" s="2968"/>
      <c r="AL38" s="2969"/>
      <c r="AM38" s="2958"/>
      <c r="AN38" s="2959"/>
      <c r="AO38" s="2959"/>
      <c r="AP38" s="144" t="s">
        <v>298</v>
      </c>
      <c r="AQ38" s="662"/>
      <c r="AR38" s="111"/>
      <c r="AS38" s="99"/>
      <c r="AT38" s="1154"/>
    </row>
    <row r="39" spans="2:48" s="100" customFormat="1" ht="22.5" customHeight="1">
      <c r="B39" s="2968"/>
      <c r="C39" s="2968"/>
      <c r="D39" s="2968"/>
      <c r="E39" s="2968"/>
      <c r="F39" s="2968"/>
      <c r="G39" s="2968"/>
      <c r="H39" s="2968"/>
      <c r="I39" s="2968"/>
      <c r="J39" s="2968"/>
      <c r="K39" s="2979"/>
      <c r="L39" s="93"/>
      <c r="M39" s="3093" t="s">
        <v>276</v>
      </c>
      <c r="N39" s="3093"/>
      <c r="O39" s="3093"/>
      <c r="P39" s="3093"/>
      <c r="Q39" s="3093"/>
      <c r="R39" s="3093"/>
      <c r="S39" s="87"/>
      <c r="T39" s="2985"/>
      <c r="U39" s="2986"/>
      <c r="V39" s="2986"/>
      <c r="W39" s="2986"/>
      <c r="X39" s="123"/>
      <c r="Y39" s="93"/>
      <c r="Z39" s="2976" t="s">
        <v>286</v>
      </c>
      <c r="AA39" s="2976"/>
      <c r="AB39" s="124"/>
      <c r="AC39" s="93"/>
      <c r="AD39" s="93"/>
      <c r="AE39" s="93"/>
      <c r="AF39" s="2967"/>
      <c r="AG39" s="2968"/>
      <c r="AH39" s="2968"/>
      <c r="AI39" s="2968"/>
      <c r="AJ39" s="2968"/>
      <c r="AK39" s="2968"/>
      <c r="AL39" s="2969"/>
      <c r="AM39" s="2958"/>
      <c r="AN39" s="2959"/>
      <c r="AO39" s="2959"/>
      <c r="AP39" s="144"/>
      <c r="AQ39" s="662"/>
      <c r="AR39" s="111"/>
      <c r="AS39" s="99"/>
      <c r="AT39" s="1154"/>
    </row>
    <row r="40" spans="2:48" s="100" customFormat="1" ht="22.5" customHeight="1">
      <c r="B40" s="2968"/>
      <c r="C40" s="2968"/>
      <c r="D40" s="2968"/>
      <c r="E40" s="2968"/>
      <c r="F40" s="2968"/>
      <c r="G40" s="2968"/>
      <c r="H40" s="2968"/>
      <c r="I40" s="2968"/>
      <c r="J40" s="2968"/>
      <c r="K40" s="2979"/>
      <c r="L40" s="93"/>
      <c r="M40" s="3104"/>
      <c r="N40" s="3104"/>
      <c r="O40" s="3104"/>
      <c r="P40" s="3104"/>
      <c r="Q40" s="3104"/>
      <c r="R40" s="3104"/>
      <c r="S40" s="160" t="s">
        <v>15</v>
      </c>
      <c r="T40" s="2985"/>
      <c r="U40" s="2986"/>
      <c r="V40" s="2986"/>
      <c r="W40" s="2986"/>
      <c r="X40" s="127"/>
      <c r="Y40" s="93"/>
      <c r="Z40" s="3105"/>
      <c r="AA40" s="3105"/>
      <c r="AB40" s="3105"/>
      <c r="AC40" s="3105"/>
      <c r="AD40" s="3105"/>
      <c r="AE40" s="160" t="s">
        <v>15</v>
      </c>
      <c r="AF40" s="2967"/>
      <c r="AG40" s="2968"/>
      <c r="AH40" s="2968"/>
      <c r="AI40" s="2968"/>
      <c r="AJ40" s="2968"/>
      <c r="AK40" s="2968"/>
      <c r="AL40" s="2969"/>
      <c r="AM40" s="2958"/>
      <c r="AN40" s="2959"/>
      <c r="AO40" s="2959"/>
      <c r="AP40" s="144"/>
      <c r="AQ40" s="662"/>
      <c r="AR40" s="111"/>
      <c r="AS40" s="99"/>
      <c r="AT40" s="1154"/>
    </row>
    <row r="41" spans="2:48" s="100" customFormat="1" ht="22.5" customHeight="1">
      <c r="B41" s="2968"/>
      <c r="C41" s="2968"/>
      <c r="D41" s="2968"/>
      <c r="E41" s="2968"/>
      <c r="F41" s="2968"/>
      <c r="G41" s="2968"/>
      <c r="H41" s="2968"/>
      <c r="I41" s="2968"/>
      <c r="J41" s="2968"/>
      <c r="K41" s="2979"/>
      <c r="L41" s="93"/>
      <c r="M41" s="93"/>
      <c r="N41" s="93"/>
      <c r="O41" s="93"/>
      <c r="P41" s="98"/>
      <c r="Q41" s="93"/>
      <c r="R41" s="93"/>
      <c r="S41" s="93"/>
      <c r="T41" s="2985"/>
      <c r="U41" s="2986"/>
      <c r="V41" s="2986"/>
      <c r="W41" s="2986"/>
      <c r="X41" s="123"/>
      <c r="Y41" s="93"/>
      <c r="Z41" s="93"/>
      <c r="AA41" s="93"/>
      <c r="AB41" s="98"/>
      <c r="AC41" s="93"/>
      <c r="AD41" s="93"/>
      <c r="AE41" s="93"/>
      <c r="AF41" s="2967"/>
      <c r="AG41" s="2968"/>
      <c r="AH41" s="2968"/>
      <c r="AI41" s="2968"/>
      <c r="AJ41" s="2968"/>
      <c r="AK41" s="2968"/>
      <c r="AL41" s="2969"/>
      <c r="AM41" s="2958"/>
      <c r="AN41" s="2959"/>
      <c r="AO41" s="2959"/>
      <c r="AP41" s="144"/>
      <c r="AQ41" s="662"/>
      <c r="AR41" s="111"/>
      <c r="AS41" s="99"/>
    </row>
    <row r="42" spans="2:48" s="100" customFormat="1" ht="22.5" customHeight="1">
      <c r="B42" s="2968"/>
      <c r="C42" s="2968"/>
      <c r="D42" s="2968"/>
      <c r="E42" s="2968"/>
      <c r="F42" s="2968"/>
      <c r="G42" s="2968"/>
      <c r="H42" s="2968"/>
      <c r="I42" s="2968"/>
      <c r="J42" s="2968"/>
      <c r="K42" s="2979"/>
      <c r="L42" s="110"/>
      <c r="M42" s="110"/>
      <c r="N42" s="110"/>
      <c r="O42" s="110"/>
      <c r="P42" s="105"/>
      <c r="Q42" s="96"/>
      <c r="R42" s="96"/>
      <c r="S42" s="96"/>
      <c r="T42" s="3102"/>
      <c r="U42" s="3103"/>
      <c r="V42" s="3103"/>
      <c r="W42" s="3103"/>
      <c r="X42" s="113"/>
      <c r="Y42" s="110"/>
      <c r="Z42" s="110"/>
      <c r="AA42" s="110"/>
      <c r="AB42" s="105"/>
      <c r="AC42" s="96"/>
      <c r="AD42" s="96"/>
      <c r="AE42" s="96"/>
      <c r="AF42" s="2980"/>
      <c r="AG42" s="2981"/>
      <c r="AH42" s="2981"/>
      <c r="AI42" s="2981"/>
      <c r="AJ42" s="2981"/>
      <c r="AK42" s="2981"/>
      <c r="AL42" s="2982"/>
      <c r="AM42" s="2960"/>
      <c r="AN42" s="2961"/>
      <c r="AO42" s="2961"/>
      <c r="AP42" s="167"/>
      <c r="AQ42" s="663"/>
      <c r="AR42" s="111"/>
      <c r="AS42" s="99"/>
      <c r="AT42" s="1269" t="s">
        <v>1314</v>
      </c>
    </row>
    <row r="43" spans="2:48" s="100" customFormat="1" ht="3.75" customHeight="1">
      <c r="B43" s="103"/>
      <c r="C43" s="103"/>
      <c r="D43" s="103"/>
      <c r="E43" s="103"/>
      <c r="F43" s="103"/>
      <c r="G43" s="103"/>
      <c r="H43" s="103"/>
      <c r="I43" s="103"/>
      <c r="J43" s="103"/>
      <c r="K43" s="103"/>
      <c r="L43" s="98"/>
      <c r="M43" s="98"/>
      <c r="N43" s="98"/>
      <c r="O43" s="98"/>
      <c r="P43" s="98"/>
      <c r="Q43" s="98"/>
      <c r="R43" s="98"/>
      <c r="S43" s="98"/>
      <c r="T43" s="98"/>
      <c r="U43" s="98"/>
      <c r="V43" s="98"/>
      <c r="W43" s="98"/>
      <c r="X43" s="112"/>
      <c r="Y43" s="98"/>
      <c r="Z43" s="98"/>
      <c r="AA43" s="98"/>
      <c r="AB43" s="98"/>
      <c r="AC43" s="98"/>
      <c r="AD43" s="112"/>
      <c r="AE43" s="112"/>
      <c r="AF43" s="109"/>
      <c r="AG43" s="109"/>
      <c r="AH43" s="109"/>
      <c r="AI43" s="109"/>
      <c r="AJ43" s="109"/>
      <c r="AK43" s="109"/>
      <c r="AL43" s="109"/>
      <c r="AM43" s="115"/>
      <c r="AN43" s="115"/>
      <c r="AO43" s="116"/>
      <c r="AP43" s="116"/>
      <c r="AQ43" s="116"/>
      <c r="AR43" s="114"/>
      <c r="AS43" s="99"/>
    </row>
    <row r="44" spans="2:48" s="100" customFormat="1" ht="10.5" customHeight="1">
      <c r="B44" s="3101" t="s">
        <v>137</v>
      </c>
      <c r="C44" s="3101"/>
      <c r="D44" s="3101"/>
      <c r="E44" s="3101"/>
      <c r="F44" s="164"/>
      <c r="G44" s="3076">
        <v>1</v>
      </c>
      <c r="H44" s="3076"/>
      <c r="I44" s="2990" t="s">
        <v>282</v>
      </c>
      <c r="J44" s="2990"/>
      <c r="K44" s="2990"/>
      <c r="L44" s="2990"/>
      <c r="M44" s="2990"/>
      <c r="N44" s="2990"/>
      <c r="O44" s="2990"/>
      <c r="P44" s="2990"/>
      <c r="Q44" s="2990"/>
      <c r="R44" s="2990"/>
      <c r="S44" s="2990"/>
      <c r="T44" s="2990"/>
      <c r="U44" s="2990"/>
      <c r="V44" s="2990"/>
      <c r="W44" s="2990"/>
      <c r="X44" s="2990"/>
      <c r="Y44" s="2990"/>
      <c r="Z44" s="2990"/>
      <c r="AA44" s="2990"/>
      <c r="AB44" s="2990"/>
      <c r="AC44" s="2990"/>
      <c r="AD44" s="2990"/>
      <c r="AE44" s="2990"/>
      <c r="AF44" s="2990"/>
      <c r="AG44" s="2990"/>
      <c r="AH44" s="2990"/>
      <c r="AI44" s="2990"/>
      <c r="AJ44" s="2990"/>
      <c r="AK44" s="2990"/>
      <c r="AL44" s="2990"/>
      <c r="AM44" s="2990"/>
      <c r="AN44" s="2990"/>
      <c r="AO44" s="2990"/>
      <c r="AP44" s="2990"/>
      <c r="AQ44" s="91"/>
      <c r="AR44" s="99"/>
      <c r="AS44" s="99"/>
    </row>
    <row r="45" spans="2:48" s="100" customFormat="1" ht="11.25" customHeight="1">
      <c r="B45" s="112"/>
      <c r="C45" s="112"/>
      <c r="D45" s="112"/>
      <c r="E45" s="112"/>
      <c r="F45" s="165"/>
      <c r="G45" s="165"/>
      <c r="H45" s="166"/>
      <c r="I45" s="2990" t="s">
        <v>283</v>
      </c>
      <c r="J45" s="2990"/>
      <c r="K45" s="2990"/>
      <c r="L45" s="2990"/>
      <c r="M45" s="2990"/>
      <c r="N45" s="2990"/>
      <c r="O45" s="2990"/>
      <c r="P45" s="2990"/>
      <c r="Q45" s="2990"/>
      <c r="R45" s="2990"/>
      <c r="S45" s="2990"/>
      <c r="T45" s="2990"/>
      <c r="U45" s="2990"/>
      <c r="V45" s="2990"/>
      <c r="W45" s="2990"/>
      <c r="X45" s="2990"/>
      <c r="Y45" s="2990"/>
      <c r="Z45" s="2990"/>
      <c r="AA45" s="2990"/>
      <c r="AB45" s="2990"/>
      <c r="AC45" s="2990"/>
      <c r="AD45" s="2990"/>
      <c r="AE45" s="2990"/>
      <c r="AF45" s="2990"/>
      <c r="AG45" s="2990"/>
      <c r="AH45" s="2990"/>
      <c r="AI45" s="133"/>
      <c r="AJ45" s="165"/>
      <c r="AK45" s="165"/>
      <c r="AL45" s="165"/>
      <c r="AM45" s="165"/>
      <c r="AN45" s="165"/>
      <c r="AO45" s="112"/>
      <c r="AP45" s="112"/>
      <c r="AQ45" s="98"/>
      <c r="AR45" s="99"/>
      <c r="AS45" s="99"/>
    </row>
    <row r="46" spans="2:48" s="100" customFormat="1" ht="11.25" customHeight="1">
      <c r="B46" s="112"/>
      <c r="C46" s="112"/>
      <c r="D46" s="112"/>
      <c r="E46" s="112"/>
      <c r="F46" s="164"/>
      <c r="G46" s="3076">
        <v>2</v>
      </c>
      <c r="H46" s="3076"/>
      <c r="I46" s="2990" t="s">
        <v>284</v>
      </c>
      <c r="J46" s="2990"/>
      <c r="K46" s="2990"/>
      <c r="L46" s="2990"/>
      <c r="M46" s="2990"/>
      <c r="N46" s="2990"/>
      <c r="O46" s="2990"/>
      <c r="P46" s="2990"/>
      <c r="Q46" s="2990"/>
      <c r="R46" s="2990"/>
      <c r="S46" s="2990"/>
      <c r="T46" s="2990"/>
      <c r="U46" s="2990"/>
      <c r="V46" s="2990"/>
      <c r="W46" s="2990"/>
      <c r="X46" s="2990"/>
      <c r="Y46" s="2990"/>
      <c r="Z46" s="2990"/>
      <c r="AA46" s="2990"/>
      <c r="AB46" s="2990"/>
      <c r="AC46" s="2990"/>
      <c r="AD46" s="2990"/>
      <c r="AE46" s="2990"/>
      <c r="AF46" s="2990"/>
      <c r="AG46" s="2990"/>
      <c r="AH46" s="2990"/>
      <c r="AI46" s="165"/>
      <c r="AJ46" s="165"/>
      <c r="AK46" s="165"/>
      <c r="AL46" s="165"/>
      <c r="AM46" s="165"/>
      <c r="AN46" s="165"/>
      <c r="AO46" s="112"/>
      <c r="AP46" s="112"/>
      <c r="AQ46" s="98"/>
      <c r="AR46" s="99"/>
      <c r="AS46" s="99"/>
    </row>
    <row r="47" spans="2:48" s="100" customFormat="1" ht="3" customHeight="1">
      <c r="B47" s="98"/>
      <c r="C47" s="98"/>
      <c r="D47" s="98"/>
      <c r="E47" s="98"/>
      <c r="F47" s="103"/>
      <c r="G47" s="103"/>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107"/>
      <c r="AJ47" s="107"/>
      <c r="AK47" s="107"/>
      <c r="AL47" s="107"/>
      <c r="AM47" s="107"/>
      <c r="AN47" s="107"/>
      <c r="AO47" s="98"/>
      <c r="AP47" s="98"/>
      <c r="AQ47" s="98"/>
      <c r="AR47" s="99"/>
      <c r="AS47" s="99"/>
    </row>
    <row r="48" spans="2:48" ht="3.75" customHeight="1">
      <c r="B48" s="79"/>
      <c r="C48" s="79"/>
      <c r="D48" s="79"/>
      <c r="E48" s="79"/>
      <c r="F48" s="79"/>
      <c r="G48" s="79"/>
      <c r="H48" s="79"/>
      <c r="I48" s="79"/>
      <c r="J48" s="79"/>
      <c r="K48" s="79"/>
      <c r="L48" s="79"/>
      <c r="M48" s="79"/>
      <c r="N48" s="79"/>
      <c r="O48" s="79"/>
      <c r="P48" s="79"/>
      <c r="Q48" s="92"/>
      <c r="R48" s="92"/>
      <c r="S48" s="92"/>
      <c r="T48" s="92"/>
      <c r="U48" s="92"/>
      <c r="V48" s="92"/>
      <c r="W48" s="92"/>
      <c r="X48" s="92"/>
      <c r="Y48" s="79"/>
      <c r="Z48" s="79"/>
      <c r="AA48" s="79"/>
      <c r="AB48" s="79"/>
      <c r="AC48" s="79"/>
      <c r="AD48" s="79"/>
      <c r="AE48" s="79"/>
      <c r="AF48" s="79"/>
      <c r="AG48" s="79"/>
      <c r="AH48" s="79"/>
      <c r="AI48" s="79"/>
      <c r="AJ48" s="79"/>
      <c r="AK48" s="79"/>
      <c r="AL48" s="79"/>
      <c r="AM48" s="79"/>
      <c r="AN48" s="79"/>
      <c r="AO48" s="79"/>
      <c r="AP48" s="79"/>
      <c r="AQ48" s="79"/>
      <c r="AR48" s="92"/>
      <c r="AS48" s="92"/>
    </row>
    <row r="49" spans="2:45" ht="12" customHeight="1">
      <c r="B49" s="3096" t="s">
        <v>1971</v>
      </c>
      <c r="C49" s="3096"/>
      <c r="D49" s="3096"/>
      <c r="E49" s="3096"/>
      <c r="F49" s="3096"/>
      <c r="G49" s="3096"/>
      <c r="H49" s="3096"/>
      <c r="I49" s="3096"/>
      <c r="J49" s="3096"/>
      <c r="K49" s="91"/>
      <c r="L49" s="91"/>
      <c r="M49" s="91"/>
      <c r="N49" s="91"/>
      <c r="O49" s="91"/>
      <c r="P49" s="91"/>
      <c r="Q49" s="91"/>
      <c r="R49" s="91"/>
      <c r="S49" s="91"/>
      <c r="T49" s="92"/>
      <c r="U49" s="92"/>
      <c r="V49" s="92"/>
      <c r="W49" s="92"/>
      <c r="X49" s="92"/>
      <c r="Y49" s="79"/>
      <c r="Z49" s="79"/>
      <c r="AA49" s="79"/>
      <c r="AB49" s="79"/>
      <c r="AC49" s="79"/>
      <c r="AD49" s="79"/>
      <c r="AE49" s="79"/>
      <c r="AF49" s="79"/>
      <c r="AG49" s="79"/>
      <c r="AH49" s="79"/>
      <c r="AI49" s="79"/>
      <c r="AJ49" s="117"/>
      <c r="AL49" s="3096" t="s">
        <v>285</v>
      </c>
      <c r="AM49" s="3096"/>
      <c r="AN49" s="3096"/>
      <c r="AO49" s="3096"/>
      <c r="AP49" s="3096"/>
      <c r="AQ49" s="3096"/>
      <c r="AR49" s="79"/>
      <c r="AS49" s="92"/>
    </row>
    <row r="52" spans="2:45" ht="2.25" customHeight="1"/>
    <row r="53" spans="2:45" ht="7.5" customHeight="1">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D53" s="2978" t="s">
        <v>14</v>
      </c>
      <c r="AE53" s="2978"/>
      <c r="AF53" s="2978"/>
      <c r="AG53" s="2978"/>
      <c r="AH53" s="2978"/>
      <c r="AI53" s="3094">
        <f>氏名０</f>
        <v>0</v>
      </c>
      <c r="AJ53" s="3094"/>
      <c r="AK53" s="3094"/>
      <c r="AL53" s="3094"/>
      <c r="AM53" s="3094"/>
      <c r="AN53" s="3094"/>
      <c r="AO53" s="3094"/>
      <c r="AP53" s="3094"/>
      <c r="AQ53" s="3094"/>
      <c r="AR53" s="3065" t="s">
        <v>293</v>
      </c>
      <c r="AS53" s="81"/>
    </row>
    <row r="54" spans="2:45" ht="18" customHeight="1">
      <c r="B54" s="79"/>
      <c r="C54" s="3095" t="s">
        <v>245</v>
      </c>
      <c r="D54" s="3095"/>
      <c r="E54" s="3095"/>
      <c r="F54" s="3095"/>
      <c r="G54" s="3095"/>
      <c r="H54" s="3095"/>
      <c r="I54" s="3095"/>
      <c r="J54" s="3095"/>
      <c r="K54" s="3095"/>
      <c r="L54" s="3095"/>
      <c r="M54" s="3095"/>
      <c r="N54" s="3095"/>
      <c r="O54" s="3095"/>
      <c r="P54" s="3095"/>
      <c r="Q54" s="3095"/>
      <c r="R54" s="3095"/>
      <c r="S54" s="3095"/>
      <c r="T54" s="3095"/>
      <c r="U54" s="3095"/>
      <c r="V54" s="3095"/>
      <c r="W54" s="3095"/>
      <c r="X54" s="3095"/>
      <c r="Y54" s="3095"/>
      <c r="Z54" s="79"/>
      <c r="AA54" s="79"/>
      <c r="AB54" s="79"/>
      <c r="AC54" s="83"/>
      <c r="AD54" s="2978"/>
      <c r="AE54" s="2978"/>
      <c r="AF54" s="2978"/>
      <c r="AG54" s="2978"/>
      <c r="AH54" s="2978"/>
      <c r="AI54" s="3094"/>
      <c r="AJ54" s="3094"/>
      <c r="AK54" s="3094"/>
      <c r="AL54" s="3094"/>
      <c r="AM54" s="3094"/>
      <c r="AN54" s="3094"/>
      <c r="AO54" s="3094"/>
      <c r="AP54" s="3094"/>
      <c r="AQ54" s="3094"/>
      <c r="AR54" s="3065"/>
    </row>
    <row r="55" spans="2:45" ht="3.75" customHeight="1">
      <c r="B55" s="79"/>
      <c r="C55" s="3095"/>
      <c r="D55" s="3095"/>
      <c r="E55" s="3095"/>
      <c r="F55" s="3095"/>
      <c r="G55" s="3095"/>
      <c r="H55" s="3095"/>
      <c r="I55" s="3095"/>
      <c r="J55" s="3095"/>
      <c r="K55" s="3095"/>
      <c r="L55" s="3095"/>
      <c r="M55" s="3095"/>
      <c r="N55" s="3095"/>
      <c r="O55" s="3095"/>
      <c r="P55" s="3095"/>
      <c r="Q55" s="3095"/>
      <c r="R55" s="3095"/>
      <c r="S55" s="3095"/>
      <c r="T55" s="3095"/>
      <c r="U55" s="3095"/>
      <c r="V55" s="3095"/>
      <c r="W55" s="3095"/>
      <c r="X55" s="3095"/>
      <c r="Y55" s="3095"/>
      <c r="Z55" s="79"/>
      <c r="AA55" s="79"/>
      <c r="AB55" s="79"/>
      <c r="AC55" s="83"/>
      <c r="AD55" s="2978"/>
      <c r="AE55" s="2978"/>
      <c r="AF55" s="2978"/>
      <c r="AG55" s="2978"/>
      <c r="AH55" s="2978"/>
      <c r="AI55" s="3094"/>
      <c r="AJ55" s="3094"/>
      <c r="AK55" s="3094"/>
      <c r="AL55" s="3094"/>
      <c r="AM55" s="3094"/>
      <c r="AN55" s="3094"/>
      <c r="AO55" s="3094"/>
      <c r="AP55" s="3094"/>
      <c r="AQ55" s="3094"/>
      <c r="AR55" s="3065"/>
      <c r="AS55" s="81"/>
    </row>
    <row r="56" spans="2:45" ht="7.5" customHeight="1">
      <c r="B56" s="79"/>
      <c r="C56" s="85"/>
      <c r="D56" s="85"/>
      <c r="E56" s="85"/>
      <c r="F56" s="85"/>
      <c r="G56" s="85"/>
      <c r="H56" s="85"/>
      <c r="I56" s="85"/>
      <c r="J56" s="85"/>
      <c r="K56" s="85"/>
      <c r="L56" s="85"/>
      <c r="M56" s="85"/>
      <c r="N56" s="85"/>
      <c r="O56" s="85"/>
      <c r="P56" s="85"/>
      <c r="Q56" s="85"/>
      <c r="R56" s="85"/>
      <c r="S56" s="85"/>
      <c r="T56" s="85"/>
      <c r="U56" s="85"/>
      <c r="V56" s="85"/>
      <c r="W56" s="85"/>
      <c r="X56" s="85"/>
      <c r="Y56" s="85"/>
      <c r="Z56" s="79"/>
      <c r="AA56" s="79"/>
      <c r="AB56" s="79"/>
      <c r="AC56" s="79"/>
      <c r="AD56" s="79"/>
      <c r="AE56" s="79"/>
      <c r="AF56" s="79"/>
      <c r="AG56" s="79"/>
      <c r="AH56" s="79"/>
      <c r="AI56" s="79"/>
      <c r="AJ56" s="79"/>
      <c r="AK56" s="79"/>
      <c r="AL56" s="79"/>
      <c r="AM56" s="79"/>
      <c r="AN56" s="79"/>
      <c r="AO56" s="79"/>
      <c r="AP56" s="79"/>
      <c r="AQ56" s="79"/>
      <c r="AR56" s="3065"/>
      <c r="AS56" s="81"/>
    </row>
    <row r="57" spans="2:45" ht="10.5" customHeight="1">
      <c r="B57" s="79"/>
      <c r="C57" s="2990" t="s">
        <v>246</v>
      </c>
      <c r="D57" s="2990"/>
      <c r="E57" s="2990"/>
      <c r="F57" s="2990"/>
      <c r="G57" s="2990"/>
      <c r="H57" s="2990"/>
      <c r="I57" s="2990"/>
      <c r="J57" s="2990"/>
      <c r="K57" s="2990"/>
      <c r="L57" s="2990"/>
      <c r="M57" s="2990"/>
      <c r="N57" s="2990"/>
      <c r="O57" s="2990"/>
      <c r="P57" s="2990"/>
      <c r="Q57" s="2990"/>
      <c r="R57" s="2990"/>
      <c r="S57" s="2990"/>
      <c r="T57" s="2990"/>
      <c r="U57" s="2990"/>
      <c r="V57" s="2990"/>
      <c r="W57" s="2990"/>
      <c r="X57" s="2990"/>
      <c r="Y57" s="2990"/>
      <c r="Z57" s="2990"/>
      <c r="AA57" s="2990"/>
      <c r="AB57" s="2990"/>
      <c r="AC57" s="2990"/>
      <c r="AD57" s="2990"/>
      <c r="AE57" s="2990"/>
      <c r="AF57" s="2990"/>
      <c r="AG57" s="2990"/>
      <c r="AH57" s="2990"/>
      <c r="AI57" s="2990"/>
      <c r="AJ57" s="2990"/>
      <c r="AK57" s="2990"/>
      <c r="AL57" s="2990"/>
      <c r="AM57" s="2990"/>
      <c r="AN57" s="2990"/>
      <c r="AO57" s="2990"/>
      <c r="AP57" s="2990"/>
      <c r="AQ57" s="91"/>
      <c r="AR57" s="3065"/>
      <c r="AS57" s="81"/>
    </row>
    <row r="58" spans="2:45" ht="15" customHeight="1">
      <c r="B58" s="79"/>
      <c r="C58" s="3051" t="s">
        <v>247</v>
      </c>
      <c r="D58" s="3051"/>
      <c r="E58" s="3051"/>
      <c r="F58" s="3051"/>
      <c r="G58" s="3051"/>
      <c r="H58" s="3051"/>
      <c r="I58" s="3051"/>
      <c r="J58" s="3051"/>
      <c r="K58" s="86"/>
      <c r="L58" s="86"/>
      <c r="M58" s="86"/>
      <c r="N58" s="86"/>
      <c r="O58" s="86"/>
      <c r="P58" s="86"/>
      <c r="Q58" s="86"/>
      <c r="R58" s="86"/>
      <c r="S58" s="86"/>
      <c r="T58" s="86"/>
      <c r="U58" s="86"/>
      <c r="V58" s="86"/>
      <c r="W58" s="86"/>
      <c r="X58" s="86"/>
      <c r="Y58" s="86"/>
      <c r="Z58" s="80"/>
      <c r="AA58" s="80"/>
      <c r="AB58" s="80"/>
      <c r="AC58" s="80"/>
      <c r="AD58" s="80"/>
      <c r="AE58" s="80"/>
      <c r="AF58" s="80"/>
      <c r="AG58" s="80"/>
      <c r="AH58" s="80"/>
      <c r="AI58" s="80"/>
      <c r="AJ58" s="80"/>
      <c r="AK58" s="80"/>
      <c r="AL58" s="80"/>
      <c r="AM58" s="80"/>
      <c r="AN58" s="80"/>
      <c r="AO58" s="80"/>
      <c r="AP58" s="80"/>
      <c r="AQ58" s="79"/>
      <c r="AR58" s="3041" t="s">
        <v>0</v>
      </c>
      <c r="AS58" s="81"/>
    </row>
    <row r="59" spans="2:45" ht="3.75" customHeight="1">
      <c r="B59" s="84"/>
      <c r="C59" s="88"/>
      <c r="D59" s="88"/>
      <c r="E59" s="88"/>
      <c r="F59" s="88"/>
      <c r="G59" s="88"/>
      <c r="H59" s="88"/>
      <c r="I59" s="88"/>
      <c r="J59" s="88"/>
      <c r="K59" s="88"/>
      <c r="L59" s="88"/>
      <c r="M59" s="88"/>
      <c r="N59" s="88"/>
      <c r="O59" s="88"/>
      <c r="P59" s="88"/>
      <c r="Q59" s="88"/>
      <c r="R59" s="88"/>
      <c r="S59" s="88"/>
      <c r="T59" s="88"/>
      <c r="U59" s="88"/>
      <c r="V59" s="88"/>
      <c r="W59" s="88"/>
      <c r="X59" s="88"/>
      <c r="Y59" s="88"/>
      <c r="Z59" s="84"/>
      <c r="AA59" s="84"/>
      <c r="AB59" s="84"/>
      <c r="AC59" s="84"/>
      <c r="AD59" s="84"/>
      <c r="AE59" s="84"/>
      <c r="AF59" s="84"/>
      <c r="AG59" s="84"/>
      <c r="AH59" s="84"/>
      <c r="AI59" s="84"/>
      <c r="AJ59" s="84"/>
      <c r="AK59" s="84"/>
      <c r="AL59" s="84"/>
      <c r="AM59" s="84"/>
      <c r="AN59" s="84"/>
      <c r="AO59" s="84"/>
      <c r="AP59" s="84"/>
      <c r="AQ59" s="84"/>
      <c r="AR59" s="3041"/>
      <c r="AS59" s="81"/>
    </row>
    <row r="60" spans="2:45" ht="21" customHeight="1">
      <c r="B60" s="119"/>
      <c r="C60" s="3058">
        <v>1</v>
      </c>
      <c r="D60" s="3058"/>
      <c r="E60" s="3058"/>
      <c r="F60" s="3059" t="s">
        <v>248</v>
      </c>
      <c r="G60" s="3059"/>
      <c r="H60" s="3059"/>
      <c r="I60" s="3059"/>
      <c r="J60" s="3059"/>
      <c r="K60" s="3059"/>
      <c r="L60" s="3059"/>
      <c r="M60" s="3059"/>
      <c r="N60" s="3059"/>
      <c r="O60" s="3059"/>
      <c r="P60" s="3059"/>
      <c r="Q60" s="3059"/>
      <c r="R60" s="3059"/>
      <c r="S60" s="3059"/>
      <c r="T60" s="3059"/>
      <c r="U60" s="3059"/>
      <c r="V60" s="437"/>
      <c r="W60" s="120"/>
      <c r="X60" s="120"/>
      <c r="Y60" s="120"/>
      <c r="Z60" s="120"/>
      <c r="AA60" s="120"/>
      <c r="AB60" s="120"/>
      <c r="AC60" s="120"/>
      <c r="AD60" s="120"/>
      <c r="AE60" s="120"/>
      <c r="AF60" s="120"/>
      <c r="AG60" s="120"/>
      <c r="AH60" s="121"/>
      <c r="AI60" s="121"/>
      <c r="AJ60" s="121"/>
      <c r="AK60" s="121"/>
      <c r="AL60" s="121"/>
      <c r="AM60" s="121"/>
      <c r="AN60" s="121"/>
      <c r="AO60" s="121"/>
      <c r="AP60" s="121"/>
      <c r="AQ60" s="121"/>
      <c r="AR60" s="3041"/>
    </row>
    <row r="61" spans="2:45" ht="10.5" customHeight="1">
      <c r="B61" s="3037" t="s">
        <v>249</v>
      </c>
      <c r="C61" s="3037"/>
      <c r="D61" s="3037"/>
      <c r="E61" s="3037"/>
      <c r="F61" s="3037"/>
      <c r="G61" s="3037"/>
      <c r="H61" s="3037"/>
      <c r="I61" s="3037"/>
      <c r="J61" s="3037"/>
      <c r="K61" s="3037"/>
      <c r="L61" s="3037"/>
      <c r="M61" s="3037"/>
      <c r="N61" s="3037"/>
      <c r="O61" s="3037"/>
      <c r="P61" s="3037"/>
      <c r="Q61" s="3037"/>
      <c r="R61" s="3037"/>
      <c r="S61" s="434"/>
      <c r="T61" s="3039" t="s">
        <v>294</v>
      </c>
      <c r="U61" s="3003"/>
      <c r="V61" s="3003"/>
      <c r="W61" s="3003"/>
      <c r="X61" s="3003"/>
      <c r="Y61" s="3003"/>
      <c r="Z61" s="3003"/>
      <c r="AA61" s="3003"/>
      <c r="AB61" s="3003"/>
      <c r="AC61" s="3003"/>
      <c r="AD61" s="3003"/>
      <c r="AE61" s="3004"/>
      <c r="AF61" s="3003" t="s">
        <v>295</v>
      </c>
      <c r="AG61" s="3003"/>
      <c r="AH61" s="3003"/>
      <c r="AI61" s="3003"/>
      <c r="AJ61" s="3003"/>
      <c r="AK61" s="3003"/>
      <c r="AL61" s="3003"/>
      <c r="AM61" s="3003"/>
      <c r="AN61" s="3003"/>
      <c r="AO61" s="3003"/>
      <c r="AP61" s="3003"/>
      <c r="AQ61" s="90"/>
      <c r="AR61" s="118">
        <v>21</v>
      </c>
      <c r="AS61" s="81"/>
    </row>
    <row r="62" spans="2:45" ht="10.5" customHeight="1">
      <c r="B62" s="3038"/>
      <c r="C62" s="3038"/>
      <c r="D62" s="3038"/>
      <c r="E62" s="3038"/>
      <c r="F62" s="3038"/>
      <c r="G62" s="3038"/>
      <c r="H62" s="3038"/>
      <c r="I62" s="3038"/>
      <c r="J62" s="3038"/>
      <c r="K62" s="3038"/>
      <c r="L62" s="3038"/>
      <c r="M62" s="3038"/>
      <c r="N62" s="3038"/>
      <c r="O62" s="3038"/>
      <c r="P62" s="3038"/>
      <c r="Q62" s="3038"/>
      <c r="R62" s="3038"/>
      <c r="S62" s="435"/>
      <c r="T62" s="3040"/>
      <c r="U62" s="3005"/>
      <c r="V62" s="3005"/>
      <c r="W62" s="3005"/>
      <c r="X62" s="3005"/>
      <c r="Y62" s="3005"/>
      <c r="Z62" s="3005"/>
      <c r="AA62" s="3005"/>
      <c r="AB62" s="3005"/>
      <c r="AC62" s="3005"/>
      <c r="AD62" s="3005"/>
      <c r="AE62" s="3006"/>
      <c r="AF62" s="3005"/>
      <c r="AG62" s="3005"/>
      <c r="AH62" s="3005"/>
      <c r="AI62" s="3005"/>
      <c r="AJ62" s="3005"/>
      <c r="AK62" s="3005"/>
      <c r="AL62" s="3005"/>
      <c r="AM62" s="3005"/>
      <c r="AN62" s="3005"/>
      <c r="AO62" s="3005"/>
      <c r="AP62" s="3005"/>
      <c r="AQ62" s="95"/>
      <c r="AR62" s="2977" t="s">
        <v>84</v>
      </c>
      <c r="AS62" s="92"/>
    </row>
    <row r="63" spans="2:45" ht="21" customHeight="1">
      <c r="B63" s="3108"/>
      <c r="C63" s="3108"/>
      <c r="D63" s="3108"/>
      <c r="E63" s="3108"/>
      <c r="F63" s="3108"/>
      <c r="G63" s="3108"/>
      <c r="H63" s="3108"/>
      <c r="I63" s="3108"/>
      <c r="J63" s="3108"/>
      <c r="K63" s="3108"/>
      <c r="L63" s="3108"/>
      <c r="M63" s="3108"/>
      <c r="N63" s="3108"/>
      <c r="O63" s="3108"/>
      <c r="P63" s="3108"/>
      <c r="Q63" s="3108"/>
      <c r="R63" s="3108"/>
      <c r="S63" s="3109"/>
      <c r="T63" s="3110"/>
      <c r="U63" s="3108"/>
      <c r="V63" s="3108"/>
      <c r="W63" s="3108"/>
      <c r="X63" s="3108"/>
      <c r="Y63" s="3108"/>
      <c r="Z63" s="3108"/>
      <c r="AA63" s="3108"/>
      <c r="AB63" s="3108"/>
      <c r="AC63" s="3108"/>
      <c r="AD63" s="3108"/>
      <c r="AE63" s="3111"/>
      <c r="AF63" s="3112"/>
      <c r="AG63" s="3113"/>
      <c r="AH63" s="3113"/>
      <c r="AI63" s="3113"/>
      <c r="AJ63" s="3113"/>
      <c r="AK63" s="3113"/>
      <c r="AL63" s="3113"/>
      <c r="AM63" s="3113"/>
      <c r="AN63" s="3113"/>
      <c r="AO63" s="3114" t="s">
        <v>173</v>
      </c>
      <c r="AP63" s="3114"/>
      <c r="AQ63" s="128"/>
      <c r="AR63" s="2977"/>
      <c r="AS63" s="92"/>
    </row>
    <row r="64" spans="2:45" s="100" customFormat="1" ht="10.5" customHeight="1">
      <c r="B64" s="3115" t="s">
        <v>6</v>
      </c>
      <c r="C64" s="3115"/>
      <c r="D64" s="3117" t="s">
        <v>250</v>
      </c>
      <c r="E64" s="3117"/>
      <c r="F64" s="3117"/>
      <c r="G64" s="3117"/>
      <c r="H64" s="3117"/>
      <c r="I64" s="3117"/>
      <c r="J64" s="3117"/>
      <c r="K64" s="3117"/>
      <c r="L64" s="3117"/>
      <c r="M64" s="3117"/>
      <c r="N64" s="3117"/>
      <c r="O64" s="3117"/>
      <c r="P64" s="3118"/>
      <c r="Q64" s="3115" t="s">
        <v>11</v>
      </c>
      <c r="R64" s="3003" t="s">
        <v>251</v>
      </c>
      <c r="S64" s="3003"/>
      <c r="T64" s="3003"/>
      <c r="U64" s="3003"/>
      <c r="V64" s="3003"/>
      <c r="W64" s="3003"/>
      <c r="X64" s="3003"/>
      <c r="Y64" s="3121" t="s">
        <v>12</v>
      </c>
      <c r="Z64" s="3115"/>
      <c r="AA64" s="3123" t="s">
        <v>312</v>
      </c>
      <c r="AB64" s="3123"/>
      <c r="AC64" s="3123"/>
      <c r="AD64" s="3123"/>
      <c r="AE64" s="3123"/>
      <c r="AF64" s="3123"/>
      <c r="AG64" s="3123"/>
      <c r="AH64" s="3124"/>
      <c r="AI64" s="3115" t="s">
        <v>4</v>
      </c>
      <c r="AJ64" s="3115"/>
      <c r="AK64" s="3115"/>
      <c r="AL64" s="3127" t="s">
        <v>252</v>
      </c>
      <c r="AM64" s="3127"/>
      <c r="AN64" s="3127"/>
      <c r="AO64" s="3127"/>
      <c r="AP64" s="3127"/>
      <c r="AQ64" s="137"/>
      <c r="AR64" s="2977"/>
      <c r="AS64" s="99"/>
    </row>
    <row r="65" spans="2:45" s="100" customFormat="1" ht="10.5" customHeight="1">
      <c r="B65" s="3116"/>
      <c r="C65" s="3116"/>
      <c r="D65" s="3119"/>
      <c r="E65" s="3119"/>
      <c r="F65" s="3119"/>
      <c r="G65" s="3119"/>
      <c r="H65" s="3119"/>
      <c r="I65" s="3119"/>
      <c r="J65" s="3119"/>
      <c r="K65" s="3119"/>
      <c r="L65" s="3119"/>
      <c r="M65" s="3119"/>
      <c r="N65" s="3119"/>
      <c r="O65" s="3119"/>
      <c r="P65" s="3120"/>
      <c r="Q65" s="3116"/>
      <c r="R65" s="3005"/>
      <c r="S65" s="3005"/>
      <c r="T65" s="3005"/>
      <c r="U65" s="3005"/>
      <c r="V65" s="3005"/>
      <c r="W65" s="3005"/>
      <c r="X65" s="3005"/>
      <c r="Y65" s="3122"/>
      <c r="Z65" s="3116"/>
      <c r="AA65" s="3125"/>
      <c r="AB65" s="3125"/>
      <c r="AC65" s="3125"/>
      <c r="AD65" s="3125"/>
      <c r="AE65" s="3125"/>
      <c r="AF65" s="3125"/>
      <c r="AG65" s="3125"/>
      <c r="AH65" s="3126"/>
      <c r="AI65" s="3116"/>
      <c r="AJ65" s="3116"/>
      <c r="AK65" s="3116"/>
      <c r="AL65" s="3128"/>
      <c r="AM65" s="3128"/>
      <c r="AN65" s="3128"/>
      <c r="AO65" s="3128"/>
      <c r="AP65" s="3128"/>
      <c r="AQ65" s="138"/>
      <c r="AR65" s="2977"/>
      <c r="AS65" s="99"/>
    </row>
    <row r="66" spans="2:45" s="100" customFormat="1" ht="21" customHeight="1">
      <c r="B66" s="449"/>
      <c r="C66" s="3129"/>
      <c r="D66" s="3129"/>
      <c r="E66" s="3129"/>
      <c r="F66" s="3129"/>
      <c r="G66" s="3129"/>
      <c r="H66" s="3129"/>
      <c r="I66" s="450" t="s">
        <v>146</v>
      </c>
      <c r="J66" s="471"/>
      <c r="K66" s="450" t="s">
        <v>147</v>
      </c>
      <c r="L66" s="3130"/>
      <c r="M66" s="3130"/>
      <c r="N66" s="3130"/>
      <c r="O66" s="3130"/>
      <c r="P66" s="451" t="s">
        <v>148</v>
      </c>
      <c r="Q66" s="3131"/>
      <c r="R66" s="3132"/>
      <c r="S66" s="3132"/>
      <c r="T66" s="450" t="s">
        <v>138</v>
      </c>
      <c r="U66" s="471"/>
      <c r="V66" s="450" t="s">
        <v>147</v>
      </c>
      <c r="W66" s="472"/>
      <c r="X66" s="451" t="s">
        <v>148</v>
      </c>
      <c r="Y66" s="3133"/>
      <c r="Z66" s="3133"/>
      <c r="AA66" s="3133"/>
      <c r="AB66" s="3133"/>
      <c r="AC66" s="3133"/>
      <c r="AD66" s="3133"/>
      <c r="AE66" s="3133"/>
      <c r="AF66" s="3133"/>
      <c r="AG66" s="3133"/>
      <c r="AH66" s="452" t="s">
        <v>138</v>
      </c>
      <c r="AI66" s="3134"/>
      <c r="AJ66" s="3135"/>
      <c r="AK66" s="3135"/>
      <c r="AL66" s="3135"/>
      <c r="AM66" s="3135"/>
      <c r="AN66" s="3135"/>
      <c r="AO66" s="3135"/>
      <c r="AP66" s="453" t="s">
        <v>138</v>
      </c>
      <c r="AR66" s="2977"/>
      <c r="AS66" s="99"/>
    </row>
    <row r="67" spans="2:45" s="100" customFormat="1" ht="24" customHeight="1">
      <c r="B67" s="3136" t="s">
        <v>253</v>
      </c>
      <c r="C67" s="3136"/>
      <c r="D67" s="3139" t="s">
        <v>299</v>
      </c>
      <c r="E67" s="3139"/>
      <c r="F67" s="3139"/>
      <c r="G67" s="3139"/>
      <c r="H67" s="3139"/>
      <c r="I67" s="3139"/>
      <c r="J67" s="3139"/>
      <c r="K67" s="3139"/>
      <c r="L67" s="3139"/>
      <c r="M67" s="3139"/>
      <c r="N67" s="3139"/>
      <c r="O67" s="3139"/>
      <c r="P67" s="454"/>
      <c r="Q67" s="3142" t="s">
        <v>254</v>
      </c>
      <c r="R67" s="3145" t="s">
        <v>257</v>
      </c>
      <c r="S67" s="3145"/>
      <c r="T67" s="3145"/>
      <c r="U67" s="3145"/>
      <c r="V67" s="3145"/>
      <c r="W67" s="3145"/>
      <c r="X67" s="3146"/>
      <c r="Y67" s="3142" t="s">
        <v>255</v>
      </c>
      <c r="Z67" s="3136"/>
      <c r="AA67" s="3147" t="s">
        <v>258</v>
      </c>
      <c r="AB67" s="3147"/>
      <c r="AC67" s="3147"/>
      <c r="AD67" s="3147"/>
      <c r="AE67" s="3147"/>
      <c r="AF67" s="3147"/>
      <c r="AG67" s="3147"/>
      <c r="AH67" s="3148"/>
      <c r="AI67" s="3142" t="s">
        <v>229</v>
      </c>
      <c r="AJ67" s="3136"/>
      <c r="AK67" s="3153" t="s">
        <v>1931</v>
      </c>
      <c r="AL67" s="3153"/>
      <c r="AM67" s="3153"/>
      <c r="AN67" s="3153"/>
      <c r="AO67" s="3153"/>
      <c r="AP67" s="3153"/>
      <c r="AQ67" s="129"/>
      <c r="AR67" s="2977"/>
      <c r="AS67" s="99"/>
    </row>
    <row r="68" spans="2:45" s="100" customFormat="1" ht="9.75" customHeight="1">
      <c r="B68" s="3137"/>
      <c r="C68" s="3137"/>
      <c r="D68" s="3140"/>
      <c r="E68" s="3140"/>
      <c r="F68" s="3140"/>
      <c r="G68" s="3140"/>
      <c r="H68" s="3140"/>
      <c r="I68" s="3140"/>
      <c r="J68" s="3140"/>
      <c r="K68" s="3140"/>
      <c r="L68" s="3140"/>
      <c r="M68" s="3140"/>
      <c r="N68" s="3140"/>
      <c r="O68" s="3140"/>
      <c r="P68" s="455"/>
      <c r="Q68" s="3143"/>
      <c r="R68" s="3154" t="s">
        <v>259</v>
      </c>
      <c r="S68" s="3154"/>
      <c r="T68" s="3154"/>
      <c r="U68" s="3154"/>
      <c r="V68" s="3154"/>
      <c r="W68" s="3154"/>
      <c r="X68" s="3155"/>
      <c r="Y68" s="3143"/>
      <c r="Z68" s="3137"/>
      <c r="AA68" s="3149"/>
      <c r="AB68" s="3149"/>
      <c r="AC68" s="3149"/>
      <c r="AD68" s="3149"/>
      <c r="AE68" s="3149"/>
      <c r="AF68" s="3149"/>
      <c r="AG68" s="3149"/>
      <c r="AH68" s="3150"/>
      <c r="AI68" s="3143"/>
      <c r="AJ68" s="3137"/>
      <c r="AK68" s="3158" t="s">
        <v>297</v>
      </c>
      <c r="AL68" s="3158"/>
      <c r="AM68" s="3158"/>
      <c r="AN68" s="3158"/>
      <c r="AO68" s="3158"/>
      <c r="AP68" s="3158"/>
      <c r="AQ68" s="93"/>
      <c r="AR68" s="132"/>
      <c r="AS68" s="99"/>
    </row>
    <row r="69" spans="2:45" s="100" customFormat="1" ht="9" customHeight="1">
      <c r="B69" s="3138"/>
      <c r="C69" s="3138"/>
      <c r="D69" s="3141"/>
      <c r="E69" s="3141"/>
      <c r="F69" s="3141"/>
      <c r="G69" s="3141"/>
      <c r="H69" s="3141"/>
      <c r="I69" s="3141"/>
      <c r="J69" s="3141"/>
      <c r="K69" s="3141"/>
      <c r="L69" s="3141"/>
      <c r="M69" s="3141"/>
      <c r="N69" s="3141"/>
      <c r="O69" s="3141"/>
      <c r="P69" s="456"/>
      <c r="Q69" s="3144"/>
      <c r="R69" s="3156"/>
      <c r="S69" s="3156"/>
      <c r="T69" s="3156"/>
      <c r="U69" s="3156"/>
      <c r="V69" s="3156"/>
      <c r="W69" s="3156"/>
      <c r="X69" s="3157"/>
      <c r="Y69" s="3144"/>
      <c r="Z69" s="3138"/>
      <c r="AA69" s="3151"/>
      <c r="AB69" s="3151"/>
      <c r="AC69" s="3151"/>
      <c r="AD69" s="3151"/>
      <c r="AE69" s="3151"/>
      <c r="AF69" s="3151"/>
      <c r="AG69" s="3151"/>
      <c r="AH69" s="3152"/>
      <c r="AI69" s="3144"/>
      <c r="AJ69" s="3138"/>
      <c r="AK69" s="3159" t="s">
        <v>260</v>
      </c>
      <c r="AL69" s="3159"/>
      <c r="AM69" s="3159"/>
      <c r="AN69" s="3159"/>
      <c r="AO69" s="3159"/>
      <c r="AP69" s="3159"/>
      <c r="AQ69" s="95"/>
      <c r="AR69" s="132"/>
      <c r="AS69" s="99"/>
    </row>
    <row r="70" spans="2:45" s="100" customFormat="1" ht="22.5" customHeight="1">
      <c r="B70" s="3160"/>
      <c r="C70" s="3160"/>
      <c r="D70" s="3160"/>
      <c r="E70" s="3160"/>
      <c r="F70" s="3160"/>
      <c r="G70" s="3160"/>
      <c r="H70" s="3160"/>
      <c r="I70" s="3160"/>
      <c r="J70" s="3160"/>
      <c r="K70" s="3160"/>
      <c r="L70" s="3160"/>
      <c r="M70" s="3160"/>
      <c r="N70" s="3160"/>
      <c r="O70" s="3160"/>
      <c r="P70" s="457" t="s">
        <v>15</v>
      </c>
      <c r="Q70" s="3160"/>
      <c r="R70" s="3160"/>
      <c r="S70" s="3160"/>
      <c r="T70" s="3160"/>
      <c r="U70" s="3160"/>
      <c r="V70" s="3160"/>
      <c r="W70" s="3160"/>
      <c r="X70" s="457" t="s">
        <v>15</v>
      </c>
      <c r="Y70" s="3160"/>
      <c r="Z70" s="3160"/>
      <c r="AA70" s="3160"/>
      <c r="AB70" s="3160"/>
      <c r="AC70" s="3160"/>
      <c r="AD70" s="3160"/>
      <c r="AE70" s="3160"/>
      <c r="AF70" s="3160"/>
      <c r="AG70" s="3160"/>
      <c r="AH70" s="457" t="s">
        <v>15</v>
      </c>
      <c r="AI70" s="3160"/>
      <c r="AJ70" s="3160"/>
      <c r="AK70" s="3160"/>
      <c r="AL70" s="3160"/>
      <c r="AM70" s="3160"/>
      <c r="AN70" s="3160"/>
      <c r="AO70" s="3160"/>
      <c r="AP70" s="458" t="s">
        <v>298</v>
      </c>
      <c r="AQ70" s="143"/>
      <c r="AR70" s="108"/>
      <c r="AS70" s="99"/>
    </row>
    <row r="71" spans="2:45" s="100" customFormat="1" ht="13.5" customHeight="1">
      <c r="B71" s="459"/>
      <c r="C71" s="459"/>
      <c r="D71" s="459"/>
      <c r="E71" s="3161" t="s">
        <v>262</v>
      </c>
      <c r="F71" s="3161"/>
      <c r="G71" s="3161"/>
      <c r="H71" s="3161"/>
      <c r="I71" s="3161"/>
      <c r="J71" s="3161"/>
      <c r="K71" s="3161"/>
      <c r="L71" s="460"/>
      <c r="M71" s="460"/>
      <c r="N71" s="460"/>
      <c r="O71" s="459"/>
      <c r="P71" s="459"/>
      <c r="Q71" s="459"/>
      <c r="R71" s="459"/>
      <c r="S71" s="459"/>
      <c r="T71" s="461"/>
      <c r="U71" s="461"/>
      <c r="V71" s="461"/>
      <c r="W71" s="461"/>
      <c r="X71" s="461"/>
      <c r="Y71" s="461"/>
      <c r="Z71" s="461"/>
      <c r="AA71" s="461"/>
      <c r="AB71" s="462"/>
      <c r="AC71" s="3162" t="s">
        <v>261</v>
      </c>
      <c r="AD71" s="3162"/>
      <c r="AE71" s="3162"/>
      <c r="AF71" s="3162"/>
      <c r="AG71" s="463"/>
      <c r="AH71" s="464"/>
      <c r="AI71" s="3163" t="s">
        <v>304</v>
      </c>
      <c r="AJ71" s="3164"/>
      <c r="AK71" s="3164"/>
      <c r="AL71" s="3164"/>
      <c r="AM71" s="3164"/>
      <c r="AN71" s="3164"/>
      <c r="AO71" s="3164"/>
      <c r="AP71" s="3164"/>
      <c r="AQ71" s="110"/>
      <c r="AR71" s="108"/>
      <c r="AS71" s="99"/>
    </row>
    <row r="72" spans="2:45" s="100" customFormat="1" ht="15" customHeight="1">
      <c r="B72" s="459"/>
      <c r="C72" s="3165"/>
      <c r="D72" s="3165"/>
      <c r="E72" s="3165"/>
      <c r="F72" s="3165"/>
      <c r="G72" s="3165"/>
      <c r="H72" s="3165"/>
      <c r="I72" s="3165"/>
      <c r="J72" s="3165"/>
      <c r="K72" s="3165"/>
      <c r="L72" s="3166" t="s">
        <v>15</v>
      </c>
      <c r="M72" s="3166"/>
      <c r="N72" s="3166" t="s">
        <v>19</v>
      </c>
      <c r="O72" s="3166"/>
      <c r="P72" s="3167" t="s">
        <v>301</v>
      </c>
      <c r="Q72" s="3168"/>
      <c r="R72" s="3169"/>
      <c r="S72" s="3169"/>
      <c r="T72" s="3169"/>
      <c r="U72" s="3169"/>
      <c r="V72" s="3169"/>
      <c r="W72" s="3169"/>
      <c r="X72" s="3170" t="s">
        <v>15</v>
      </c>
      <c r="Y72" s="3170"/>
      <c r="Z72" s="3171" t="s">
        <v>300</v>
      </c>
      <c r="AA72" s="3171"/>
      <c r="AB72" s="3171"/>
      <c r="AC72" s="3170" t="s">
        <v>19</v>
      </c>
      <c r="AD72" s="3174"/>
      <c r="AE72" s="3174"/>
      <c r="AF72" s="465" t="s">
        <v>138</v>
      </c>
      <c r="AG72" s="3170" t="s">
        <v>264</v>
      </c>
      <c r="AH72" s="464"/>
      <c r="AI72" s="3021" t="s">
        <v>170</v>
      </c>
      <c r="AJ72" s="3022"/>
      <c r="AK72" s="3175"/>
      <c r="AL72" s="3175"/>
      <c r="AM72" s="3175"/>
      <c r="AN72" s="3175"/>
      <c r="AO72" s="3175"/>
      <c r="AP72" s="466" t="s">
        <v>298</v>
      </c>
      <c r="AQ72" s="148"/>
      <c r="AR72" s="108"/>
    </row>
    <row r="73" spans="2:45" s="100" customFormat="1" ht="6" customHeight="1">
      <c r="B73" s="459"/>
      <c r="C73" s="3165"/>
      <c r="D73" s="3165"/>
      <c r="E73" s="3165"/>
      <c r="F73" s="3165"/>
      <c r="G73" s="3165"/>
      <c r="H73" s="3165"/>
      <c r="I73" s="3165"/>
      <c r="J73" s="3165"/>
      <c r="K73" s="3165"/>
      <c r="L73" s="3166"/>
      <c r="M73" s="3166"/>
      <c r="N73" s="3166"/>
      <c r="O73" s="3166"/>
      <c r="P73" s="3176" t="s">
        <v>302</v>
      </c>
      <c r="Q73" s="3176"/>
      <c r="R73" s="3175"/>
      <c r="S73" s="3175"/>
      <c r="T73" s="3175"/>
      <c r="U73" s="3175"/>
      <c r="V73" s="3175"/>
      <c r="W73" s="3175"/>
      <c r="X73" s="3170" t="s">
        <v>15</v>
      </c>
      <c r="Y73" s="3170"/>
      <c r="Z73" s="3171"/>
      <c r="AA73" s="3171"/>
      <c r="AB73" s="3171"/>
      <c r="AC73" s="3170"/>
      <c r="AD73" s="3177" t="s">
        <v>303</v>
      </c>
      <c r="AE73" s="3177"/>
      <c r="AF73" s="3179" t="s">
        <v>138</v>
      </c>
      <c r="AG73" s="3170"/>
      <c r="AH73" s="464"/>
      <c r="AI73" s="3023"/>
      <c r="AJ73" s="3024"/>
      <c r="AK73" s="3175"/>
      <c r="AL73" s="3175"/>
      <c r="AM73" s="3175"/>
      <c r="AN73" s="3175"/>
      <c r="AO73" s="3175"/>
      <c r="AP73" s="467"/>
      <c r="AQ73" s="149"/>
      <c r="AR73" s="108"/>
    </row>
    <row r="74" spans="2:45" s="100" customFormat="1" ht="10.5" customHeight="1">
      <c r="B74" s="459"/>
      <c r="C74" s="468"/>
      <c r="D74" s="468"/>
      <c r="E74" s="468"/>
      <c r="F74" s="468"/>
      <c r="G74" s="468"/>
      <c r="H74" s="468"/>
      <c r="I74" s="468"/>
      <c r="J74" s="468"/>
      <c r="K74" s="468"/>
      <c r="L74" s="468"/>
      <c r="M74" s="3181"/>
      <c r="N74" s="3181"/>
      <c r="O74" s="3181"/>
      <c r="P74" s="3167"/>
      <c r="Q74" s="3167"/>
      <c r="R74" s="3175"/>
      <c r="S74" s="3175"/>
      <c r="T74" s="3175"/>
      <c r="U74" s="3175"/>
      <c r="V74" s="3175"/>
      <c r="W74" s="3175"/>
      <c r="X74" s="3173"/>
      <c r="Y74" s="3173"/>
      <c r="Z74" s="3172"/>
      <c r="AA74" s="3172"/>
      <c r="AB74" s="3172"/>
      <c r="AC74" s="3173"/>
      <c r="AD74" s="3178"/>
      <c r="AE74" s="3178"/>
      <c r="AF74" s="3180"/>
      <c r="AG74" s="3173"/>
      <c r="AH74" s="469"/>
      <c r="AI74" s="3025"/>
      <c r="AJ74" s="3026"/>
      <c r="AK74" s="3175"/>
      <c r="AL74" s="3175"/>
      <c r="AM74" s="3175"/>
      <c r="AN74" s="3175"/>
      <c r="AO74" s="3175"/>
      <c r="AP74" s="470"/>
      <c r="AQ74" s="150"/>
      <c r="AR74" s="108"/>
    </row>
    <row r="75" spans="2:45" s="100" customFormat="1" ht="16.5" customHeight="1">
      <c r="B75" s="97"/>
      <c r="C75" s="3033">
        <v>2</v>
      </c>
      <c r="D75" s="3033"/>
      <c r="E75" s="3033"/>
      <c r="F75" s="3078" t="s">
        <v>265</v>
      </c>
      <c r="G75" s="3078"/>
      <c r="H75" s="3078"/>
      <c r="I75" s="3078"/>
      <c r="J75" s="3078"/>
      <c r="K75" s="3078"/>
      <c r="L75" s="3078"/>
      <c r="M75" s="3078"/>
      <c r="N75" s="3078"/>
      <c r="O75" s="3078"/>
      <c r="P75" s="3078"/>
      <c r="Q75" s="3078"/>
      <c r="R75" s="3078"/>
      <c r="S75" s="3078"/>
      <c r="T75" s="3078"/>
      <c r="U75" s="3078"/>
      <c r="V75" s="3078"/>
      <c r="W75" s="152"/>
      <c r="X75" s="153"/>
      <c r="Y75" s="153"/>
      <c r="Z75" s="97"/>
      <c r="AA75" s="97"/>
      <c r="AB75" s="97"/>
      <c r="AC75" s="97"/>
      <c r="AD75" s="97"/>
      <c r="AE75" s="97"/>
      <c r="AF75" s="97"/>
      <c r="AG75" s="97"/>
      <c r="AH75" s="97"/>
      <c r="AI75" s="97"/>
      <c r="AJ75" s="97"/>
      <c r="AK75" s="97"/>
      <c r="AL75" s="97"/>
      <c r="AM75" s="97"/>
      <c r="AN75" s="97"/>
      <c r="AO75" s="97"/>
      <c r="AP75" s="97"/>
      <c r="AQ75" s="97"/>
      <c r="AR75" s="108"/>
      <c r="AS75" s="99"/>
    </row>
    <row r="76" spans="2:45" ht="12" customHeight="1">
      <c r="B76" s="80"/>
      <c r="C76" s="3079" t="s">
        <v>266</v>
      </c>
      <c r="D76" s="3079"/>
      <c r="E76" s="3079"/>
      <c r="F76" s="3079"/>
      <c r="G76" s="3081" t="s">
        <v>267</v>
      </c>
      <c r="H76" s="3081"/>
      <c r="I76" s="3081"/>
      <c r="J76" s="3081"/>
      <c r="K76" s="3081"/>
      <c r="L76" s="3081"/>
      <c r="M76" s="3083" t="s">
        <v>218</v>
      </c>
      <c r="N76" s="3083"/>
      <c r="O76" s="2993" t="s">
        <v>269</v>
      </c>
      <c r="P76" s="2993"/>
      <c r="Q76" s="2993"/>
      <c r="R76" s="2993"/>
      <c r="S76" s="2993"/>
      <c r="T76" s="2993"/>
      <c r="U76" s="2993"/>
      <c r="V76" s="2993"/>
      <c r="W76" s="2993"/>
      <c r="X76" s="2993"/>
      <c r="Y76" s="2993"/>
      <c r="Z76" s="2993"/>
      <c r="AA76" s="2993"/>
      <c r="AB76" s="2993"/>
      <c r="AC76" s="2993"/>
      <c r="AD76" s="2993"/>
      <c r="AE76" s="2993"/>
      <c r="AF76" s="2993"/>
      <c r="AG76" s="2993"/>
      <c r="AH76" s="2993"/>
      <c r="AI76" s="2993"/>
      <c r="AJ76" s="2993"/>
      <c r="AK76" s="2993"/>
      <c r="AL76" s="2993"/>
      <c r="AM76" s="2993"/>
      <c r="AN76" s="2993"/>
      <c r="AO76" s="2993"/>
      <c r="AP76" s="3083" t="s">
        <v>270</v>
      </c>
      <c r="AQ76" s="3083"/>
      <c r="AR76" s="108"/>
      <c r="AS76" s="92"/>
    </row>
    <row r="77" spans="2:45" ht="12" customHeight="1">
      <c r="B77" s="94"/>
      <c r="C77" s="3080"/>
      <c r="D77" s="3080"/>
      <c r="E77" s="3080"/>
      <c r="F77" s="3080"/>
      <c r="G77" s="3082"/>
      <c r="H77" s="3082"/>
      <c r="I77" s="3082"/>
      <c r="J77" s="3082"/>
      <c r="K77" s="3082"/>
      <c r="L77" s="3082"/>
      <c r="M77" s="3090"/>
      <c r="N77" s="3090"/>
      <c r="O77" s="3016" t="s">
        <v>600</v>
      </c>
      <c r="P77" s="3016"/>
      <c r="Q77" s="3016"/>
      <c r="R77" s="3016"/>
      <c r="S77" s="3016"/>
      <c r="T77" s="3016"/>
      <c r="U77" s="3016"/>
      <c r="V77" s="3016"/>
      <c r="W77" s="3016"/>
      <c r="X77" s="3016"/>
      <c r="Y77" s="3016"/>
      <c r="Z77" s="3016"/>
      <c r="AA77" s="3016"/>
      <c r="AB77" s="3016"/>
      <c r="AC77" s="3016"/>
      <c r="AD77" s="3016"/>
      <c r="AE77" s="3016"/>
      <c r="AF77" s="3016"/>
      <c r="AG77" s="3016"/>
      <c r="AH77" s="3016"/>
      <c r="AI77" s="3016"/>
      <c r="AJ77" s="3016"/>
      <c r="AK77" s="3016"/>
      <c r="AL77" s="3016"/>
      <c r="AM77" s="168"/>
      <c r="AN77" s="168"/>
      <c r="AO77" s="154"/>
      <c r="AP77" s="3084"/>
      <c r="AQ77" s="3084"/>
      <c r="AR77" s="108"/>
      <c r="AS77" s="92"/>
    </row>
    <row r="78" spans="2:45" s="100" customFormat="1" ht="18.75" customHeight="1">
      <c r="C78" s="3000" t="s">
        <v>287</v>
      </c>
      <c r="D78" s="3000"/>
      <c r="E78" s="3000"/>
      <c r="F78" s="3000"/>
      <c r="G78" s="3000"/>
      <c r="H78" s="3000"/>
      <c r="I78" s="3000"/>
      <c r="J78" s="3000"/>
      <c r="K78" s="155"/>
      <c r="L78" s="2952" t="s">
        <v>43</v>
      </c>
      <c r="M78" s="3001"/>
      <c r="N78" s="3012" t="s">
        <v>311</v>
      </c>
      <c r="O78" s="3013"/>
      <c r="P78" s="3013"/>
      <c r="Q78" s="3013"/>
      <c r="R78" s="3013"/>
      <c r="S78" s="169"/>
      <c r="T78" s="3015" t="s">
        <v>305</v>
      </c>
      <c r="U78" s="3035" t="s">
        <v>288</v>
      </c>
      <c r="V78" s="3035"/>
      <c r="W78" s="3035"/>
      <c r="X78" s="157"/>
      <c r="Y78" s="3015" t="s">
        <v>21</v>
      </c>
      <c r="Z78" s="3011"/>
      <c r="AA78" s="2974" t="s">
        <v>289</v>
      </c>
      <c r="AB78" s="2974"/>
      <c r="AC78" s="2974"/>
      <c r="AD78" s="2974"/>
      <c r="AE78" s="2975"/>
      <c r="AF78" s="3015" t="s">
        <v>273</v>
      </c>
      <c r="AG78" s="3085" t="s">
        <v>275</v>
      </c>
      <c r="AH78" s="3085"/>
      <c r="AI78" s="3085"/>
      <c r="AJ78" s="3086" t="s">
        <v>291</v>
      </c>
      <c r="AK78" s="3086"/>
      <c r="AL78" s="3086"/>
      <c r="AM78" s="2962" t="s">
        <v>50</v>
      </c>
      <c r="AN78" s="2964" t="s">
        <v>292</v>
      </c>
      <c r="AO78" s="2964"/>
      <c r="AP78" s="2964"/>
      <c r="AQ78" s="660"/>
      <c r="AR78" s="111"/>
      <c r="AS78" s="99"/>
    </row>
    <row r="79" spans="2:45" s="100" customFormat="1" ht="18.75" customHeight="1">
      <c r="B79" s="130"/>
      <c r="C79" s="2965"/>
      <c r="D79" s="2965"/>
      <c r="E79" s="2965"/>
      <c r="F79" s="2965"/>
      <c r="G79" s="2965"/>
      <c r="H79" s="2965"/>
      <c r="I79" s="2965"/>
      <c r="J79" s="2965"/>
      <c r="K79" s="156"/>
      <c r="L79" s="2953"/>
      <c r="M79" s="3002"/>
      <c r="N79" s="3014"/>
      <c r="O79" s="3014"/>
      <c r="P79" s="3014"/>
      <c r="Q79" s="3014"/>
      <c r="R79" s="3014"/>
      <c r="S79" s="159"/>
      <c r="T79" s="2953"/>
      <c r="U79" s="2965"/>
      <c r="V79" s="2965"/>
      <c r="W79" s="2965"/>
      <c r="X79" s="156"/>
      <c r="Y79" s="2953"/>
      <c r="Z79" s="3002"/>
      <c r="AA79" s="2950"/>
      <c r="AB79" s="2950"/>
      <c r="AC79" s="2950"/>
      <c r="AD79" s="2950"/>
      <c r="AE79" s="2951"/>
      <c r="AF79" s="2953"/>
      <c r="AG79" s="2966" t="s">
        <v>290</v>
      </c>
      <c r="AH79" s="2966"/>
      <c r="AI79" s="2966"/>
      <c r="AJ79" s="2998"/>
      <c r="AK79" s="2998"/>
      <c r="AL79" s="2998"/>
      <c r="AM79" s="2963"/>
      <c r="AN79" s="2965"/>
      <c r="AO79" s="2965"/>
      <c r="AP79" s="2965"/>
      <c r="AQ79" s="661"/>
      <c r="AR79" s="111"/>
      <c r="AS79" s="99"/>
    </row>
    <row r="80" spans="2:45" s="100" customFormat="1" ht="22.5" customHeight="1">
      <c r="B80" s="3091" t="str">
        <f>IF(AT34="","",AT34)</f>
        <v/>
      </c>
      <c r="C80" s="3091"/>
      <c r="D80" s="3091"/>
      <c r="E80" s="3091"/>
      <c r="F80" s="3091"/>
      <c r="G80" s="3091"/>
      <c r="H80" s="3091"/>
      <c r="I80" s="3091"/>
      <c r="J80" s="3091"/>
      <c r="K80" s="3092"/>
      <c r="L80" s="178"/>
      <c r="M80" s="125"/>
      <c r="N80" s="125"/>
      <c r="O80" s="125"/>
      <c r="P80" s="97"/>
      <c r="Q80" s="125"/>
      <c r="R80" s="125"/>
      <c r="S80" s="179"/>
      <c r="T80" s="2995" t="str">
        <f>IF($B$19="","",IF(B80="",0,AU34))</f>
        <v/>
      </c>
      <c r="U80" s="2973"/>
      <c r="V80" s="2973"/>
      <c r="W80" s="2973"/>
      <c r="X80" s="161" t="s">
        <v>15</v>
      </c>
      <c r="Y80" s="125"/>
      <c r="Z80" s="125"/>
      <c r="AA80" s="125"/>
      <c r="AB80" s="97"/>
      <c r="AC80" s="125"/>
      <c r="AD80" s="126"/>
      <c r="AE80" s="126"/>
      <c r="AF80" s="2970" t="str">
        <f>IF(B19="","",T80/$Z$31)</f>
        <v/>
      </c>
      <c r="AG80" s="2971"/>
      <c r="AH80" s="2971"/>
      <c r="AI80" s="2971"/>
      <c r="AJ80" s="2971"/>
      <c r="AK80" s="2971"/>
      <c r="AL80" s="2971"/>
      <c r="AM80" s="2972" t="str">
        <f>IF($B$19="","",ROUNDDOWN($M$31*AF80,0))</f>
        <v/>
      </c>
      <c r="AN80" s="2973"/>
      <c r="AO80" s="2973"/>
      <c r="AP80" s="144" t="s">
        <v>298</v>
      </c>
      <c r="AQ80" s="662"/>
      <c r="AR80" s="111"/>
      <c r="AS80" s="99"/>
    </row>
    <row r="81" spans="2:45" s="100" customFormat="1" ht="22.5" customHeight="1">
      <c r="B81" s="3091" t="str">
        <f>IF(AT35="","",AT35)</f>
        <v/>
      </c>
      <c r="C81" s="3091"/>
      <c r="D81" s="3091"/>
      <c r="E81" s="3091"/>
      <c r="F81" s="3091"/>
      <c r="G81" s="3091"/>
      <c r="H81" s="3091"/>
      <c r="I81" s="3091"/>
      <c r="J81" s="3091"/>
      <c r="K81" s="3092"/>
      <c r="L81" s="180"/>
      <c r="M81" s="3093" t="s">
        <v>276</v>
      </c>
      <c r="N81" s="3093"/>
      <c r="O81" s="3093"/>
      <c r="P81" s="3093"/>
      <c r="Q81" s="3093"/>
      <c r="R81" s="3093"/>
      <c r="S81" s="181"/>
      <c r="T81" s="2995" t="str">
        <f>IF($B$19="","",IF(B81="",0,AU35))</f>
        <v/>
      </c>
      <c r="U81" s="2973"/>
      <c r="V81" s="2973"/>
      <c r="W81" s="2973"/>
      <c r="X81" s="123"/>
      <c r="Y81" s="93"/>
      <c r="Z81" s="2976" t="s">
        <v>277</v>
      </c>
      <c r="AA81" s="2976"/>
      <c r="AB81" s="124"/>
      <c r="AC81" s="93"/>
      <c r="AD81" s="93"/>
      <c r="AE81" s="93"/>
      <c r="AF81" s="2970" t="str">
        <f>IF(B19="","",T81/$Z$31)</f>
        <v/>
      </c>
      <c r="AG81" s="2971"/>
      <c r="AH81" s="2971"/>
      <c r="AI81" s="2971"/>
      <c r="AJ81" s="2971"/>
      <c r="AK81" s="2971"/>
      <c r="AL81" s="2971"/>
      <c r="AM81" s="2972" t="str">
        <f>IF($B$19="","",ROUNDDOWN($M$31*AF81,0))</f>
        <v/>
      </c>
      <c r="AN81" s="2973"/>
      <c r="AO81" s="2973"/>
      <c r="AP81" s="144"/>
      <c r="AQ81" s="662"/>
      <c r="AR81" s="111"/>
      <c r="AS81" s="99"/>
    </row>
    <row r="82" spans="2:45" s="100" customFormat="1" ht="22.5" customHeight="1">
      <c r="B82" s="3182"/>
      <c r="C82" s="3182"/>
      <c r="D82" s="3182"/>
      <c r="E82" s="3182"/>
      <c r="F82" s="3182"/>
      <c r="G82" s="3182"/>
      <c r="H82" s="3182"/>
      <c r="I82" s="3182"/>
      <c r="J82" s="3182"/>
      <c r="K82" s="3183"/>
      <c r="L82" s="180"/>
      <c r="M82" s="3184"/>
      <c r="N82" s="3184"/>
      <c r="O82" s="3184"/>
      <c r="P82" s="3184"/>
      <c r="Q82" s="3184"/>
      <c r="R82" s="3184"/>
      <c r="S82" s="182" t="s">
        <v>15</v>
      </c>
      <c r="T82" s="3185"/>
      <c r="U82" s="3186"/>
      <c r="V82" s="3186"/>
      <c r="W82" s="3186"/>
      <c r="X82" s="127"/>
      <c r="Y82" s="93"/>
      <c r="Z82" s="3187"/>
      <c r="AA82" s="3187"/>
      <c r="AB82" s="3187"/>
      <c r="AC82" s="3187"/>
      <c r="AD82" s="3187"/>
      <c r="AE82" s="160" t="s">
        <v>15</v>
      </c>
      <c r="AF82" s="3188"/>
      <c r="AG82" s="3189"/>
      <c r="AH82" s="3189"/>
      <c r="AI82" s="3189"/>
      <c r="AJ82" s="3189"/>
      <c r="AK82" s="3189"/>
      <c r="AL82" s="3189"/>
      <c r="AM82" s="3190"/>
      <c r="AN82" s="3186"/>
      <c r="AO82" s="3186"/>
      <c r="AP82" s="144"/>
      <c r="AQ82" s="662"/>
      <c r="AR82" s="111"/>
      <c r="AS82" s="99"/>
    </row>
    <row r="83" spans="2:45" s="100" customFormat="1" ht="22.5" customHeight="1">
      <c r="B83" s="3182"/>
      <c r="C83" s="3182"/>
      <c r="D83" s="3182"/>
      <c r="E83" s="3182"/>
      <c r="F83" s="3182"/>
      <c r="G83" s="3182"/>
      <c r="H83" s="3182"/>
      <c r="I83" s="3182"/>
      <c r="J83" s="3182"/>
      <c r="K83" s="3183"/>
      <c r="L83" s="180"/>
      <c r="M83" s="93"/>
      <c r="N83" s="93"/>
      <c r="O83" s="93"/>
      <c r="P83" s="98"/>
      <c r="Q83" s="93"/>
      <c r="R83" s="93"/>
      <c r="S83" s="183"/>
      <c r="T83" s="3185"/>
      <c r="U83" s="3186"/>
      <c r="V83" s="3186"/>
      <c r="W83" s="3186"/>
      <c r="X83" s="123"/>
      <c r="Y83" s="93"/>
      <c r="Z83" s="93"/>
      <c r="AA83" s="93"/>
      <c r="AB83" s="98"/>
      <c r="AC83" s="93"/>
      <c r="AD83" s="93"/>
      <c r="AE83" s="93"/>
      <c r="AF83" s="3188"/>
      <c r="AG83" s="3189"/>
      <c r="AH83" s="3189"/>
      <c r="AI83" s="3189"/>
      <c r="AJ83" s="3189"/>
      <c r="AK83" s="3189"/>
      <c r="AL83" s="3189"/>
      <c r="AM83" s="3190"/>
      <c r="AN83" s="3186"/>
      <c r="AO83" s="3186"/>
      <c r="AP83" s="144"/>
      <c r="AQ83" s="662"/>
      <c r="AR83" s="111"/>
      <c r="AS83" s="99"/>
    </row>
    <row r="84" spans="2:45" s="100" customFormat="1" ht="22.5" customHeight="1">
      <c r="B84" s="3182"/>
      <c r="C84" s="3182"/>
      <c r="D84" s="3182"/>
      <c r="E84" s="3182"/>
      <c r="F84" s="3182"/>
      <c r="G84" s="3182"/>
      <c r="H84" s="3182"/>
      <c r="I84" s="3182"/>
      <c r="J84" s="3182"/>
      <c r="K84" s="3183"/>
      <c r="L84" s="184"/>
      <c r="M84" s="110"/>
      <c r="N84" s="110"/>
      <c r="O84" s="110"/>
      <c r="P84" s="105"/>
      <c r="Q84" s="96"/>
      <c r="R84" s="96"/>
      <c r="S84" s="113"/>
      <c r="T84" s="3185"/>
      <c r="U84" s="3186"/>
      <c r="V84" s="3186"/>
      <c r="W84" s="3186"/>
      <c r="X84" s="162"/>
      <c r="Y84" s="110"/>
      <c r="Z84" s="110"/>
      <c r="AA84" s="110"/>
      <c r="AB84" s="105"/>
      <c r="AC84" s="96"/>
      <c r="AD84" s="96"/>
      <c r="AE84" s="96"/>
      <c r="AF84" s="3188"/>
      <c r="AG84" s="3189"/>
      <c r="AH84" s="3189"/>
      <c r="AI84" s="3189"/>
      <c r="AJ84" s="3189"/>
      <c r="AK84" s="3189"/>
      <c r="AL84" s="3189"/>
      <c r="AM84" s="3191"/>
      <c r="AN84" s="3192"/>
      <c r="AO84" s="3192"/>
      <c r="AP84" s="167"/>
      <c r="AQ84" s="663"/>
      <c r="AR84" s="111"/>
      <c r="AS84" s="99"/>
    </row>
    <row r="85" spans="2:45" ht="15" customHeight="1">
      <c r="B85" s="89"/>
      <c r="C85" s="3098" t="s">
        <v>278</v>
      </c>
      <c r="D85" s="3098"/>
      <c r="E85" s="3098"/>
      <c r="F85" s="3098"/>
      <c r="G85" s="3087" t="s">
        <v>279</v>
      </c>
      <c r="H85" s="3087"/>
      <c r="I85" s="3087"/>
      <c r="J85" s="3087"/>
      <c r="K85" s="3087"/>
      <c r="L85" s="3087"/>
      <c r="M85" s="3087"/>
      <c r="N85" s="3087"/>
      <c r="O85" s="3087"/>
      <c r="P85" s="3087"/>
      <c r="Q85" s="3087"/>
      <c r="R85" s="3087"/>
      <c r="S85" s="3087"/>
      <c r="T85" s="3089" t="s">
        <v>218</v>
      </c>
      <c r="U85" s="2993" t="s">
        <v>280</v>
      </c>
      <c r="V85" s="2993"/>
      <c r="W85" s="2993"/>
      <c r="X85" s="2993"/>
      <c r="Y85" s="2993"/>
      <c r="Z85" s="2993"/>
      <c r="AA85" s="2993"/>
      <c r="AB85" s="2993"/>
      <c r="AC85" s="2993"/>
      <c r="AD85" s="2993"/>
      <c r="AE85" s="2993"/>
      <c r="AF85" s="2993"/>
      <c r="AG85" s="2993"/>
      <c r="AH85" s="2993"/>
      <c r="AI85" s="2993"/>
      <c r="AJ85" s="2993"/>
      <c r="AK85" s="2993"/>
      <c r="AL85" s="2993"/>
      <c r="AM85" s="2993"/>
      <c r="AN85" s="2993"/>
      <c r="AO85" s="2993"/>
      <c r="AP85" s="3083" t="s">
        <v>270</v>
      </c>
      <c r="AQ85" s="3083"/>
      <c r="AR85" s="108"/>
      <c r="AS85" s="92"/>
    </row>
    <row r="86" spans="2:45" ht="15" customHeight="1">
      <c r="B86" s="79"/>
      <c r="C86" s="3079"/>
      <c r="D86" s="3079"/>
      <c r="E86" s="3079"/>
      <c r="F86" s="3079"/>
      <c r="G86" s="3088"/>
      <c r="H86" s="3088"/>
      <c r="I86" s="3088"/>
      <c r="J86" s="3088"/>
      <c r="K86" s="3088"/>
      <c r="L86" s="3088"/>
      <c r="M86" s="3088"/>
      <c r="N86" s="3088"/>
      <c r="O86" s="3088"/>
      <c r="P86" s="3088"/>
      <c r="Q86" s="3088"/>
      <c r="R86" s="3088"/>
      <c r="S86" s="3088"/>
      <c r="T86" s="3089"/>
      <c r="U86" s="2993" t="s">
        <v>601</v>
      </c>
      <c r="V86" s="2993"/>
      <c r="W86" s="2993"/>
      <c r="X86" s="2993"/>
      <c r="Y86" s="2993"/>
      <c r="Z86" s="2993"/>
      <c r="AA86" s="2993"/>
      <c r="AB86" s="2993"/>
      <c r="AC86" s="2993"/>
      <c r="AD86" s="2993"/>
      <c r="AE86" s="2993"/>
      <c r="AF86" s="2993"/>
      <c r="AG86" s="2993"/>
      <c r="AH86" s="2993"/>
      <c r="AI86" s="2993"/>
      <c r="AJ86" s="2993"/>
      <c r="AK86" s="2993"/>
      <c r="AL86" s="2993"/>
      <c r="AM86" s="2993"/>
      <c r="AN86" s="2993"/>
      <c r="AO86" s="2993"/>
      <c r="AP86" s="3083"/>
      <c r="AQ86" s="3083"/>
      <c r="AR86" s="108"/>
      <c r="AS86" s="92"/>
    </row>
    <row r="87" spans="2:45" s="100" customFormat="1" ht="18.75" customHeight="1">
      <c r="B87" s="163"/>
      <c r="C87" s="3000" t="s">
        <v>287</v>
      </c>
      <c r="D87" s="3000"/>
      <c r="E87" s="3000"/>
      <c r="F87" s="3000"/>
      <c r="G87" s="3000"/>
      <c r="H87" s="3000"/>
      <c r="I87" s="3000"/>
      <c r="J87" s="3000"/>
      <c r="K87" s="155"/>
      <c r="L87" s="2952" t="s">
        <v>306</v>
      </c>
      <c r="M87" s="3001"/>
      <c r="N87" s="3012" t="s">
        <v>311</v>
      </c>
      <c r="O87" s="3012"/>
      <c r="P87" s="3012"/>
      <c r="Q87" s="3012"/>
      <c r="R87" s="3012"/>
      <c r="S87" s="158"/>
      <c r="T87" s="2952" t="s">
        <v>54</v>
      </c>
      <c r="U87" s="3000" t="s">
        <v>307</v>
      </c>
      <c r="V87" s="3000"/>
      <c r="W87" s="3000"/>
      <c r="X87" s="155"/>
      <c r="Y87" s="2952" t="s">
        <v>308</v>
      </c>
      <c r="Z87" s="3001"/>
      <c r="AA87" s="2948" t="s">
        <v>309</v>
      </c>
      <c r="AB87" s="2948"/>
      <c r="AC87" s="2948"/>
      <c r="AD87" s="2948"/>
      <c r="AE87" s="2949"/>
      <c r="AF87" s="2952" t="s">
        <v>57</v>
      </c>
      <c r="AG87" s="2954" t="s">
        <v>281</v>
      </c>
      <c r="AH87" s="2954"/>
      <c r="AI87" s="2954"/>
      <c r="AJ87" s="2996" t="s">
        <v>291</v>
      </c>
      <c r="AK87" s="2996"/>
      <c r="AL87" s="2997"/>
      <c r="AM87" s="2962" t="s">
        <v>58</v>
      </c>
      <c r="AN87" s="2964" t="s">
        <v>310</v>
      </c>
      <c r="AO87" s="2964"/>
      <c r="AP87" s="2964"/>
      <c r="AQ87" s="660"/>
      <c r="AR87" s="111"/>
      <c r="AS87" s="99"/>
    </row>
    <row r="88" spans="2:45" s="100" customFormat="1" ht="18.75" customHeight="1">
      <c r="B88" s="130"/>
      <c r="C88" s="2965"/>
      <c r="D88" s="2965"/>
      <c r="E88" s="2965"/>
      <c r="F88" s="2965"/>
      <c r="G88" s="2965"/>
      <c r="H88" s="2965"/>
      <c r="I88" s="2965"/>
      <c r="J88" s="2965"/>
      <c r="K88" s="156"/>
      <c r="L88" s="2953"/>
      <c r="M88" s="3002"/>
      <c r="N88" s="3014"/>
      <c r="O88" s="3014"/>
      <c r="P88" s="3014"/>
      <c r="Q88" s="3014"/>
      <c r="R88" s="3014"/>
      <c r="S88" s="159"/>
      <c r="T88" s="2953"/>
      <c r="U88" s="2965"/>
      <c r="V88" s="2965"/>
      <c r="W88" s="2965"/>
      <c r="X88" s="156"/>
      <c r="Y88" s="2953"/>
      <c r="Z88" s="3002"/>
      <c r="AA88" s="2950"/>
      <c r="AB88" s="2950"/>
      <c r="AC88" s="2950"/>
      <c r="AD88" s="2950"/>
      <c r="AE88" s="2951"/>
      <c r="AF88" s="2953"/>
      <c r="AG88" s="2966" t="s">
        <v>286</v>
      </c>
      <c r="AH88" s="2966"/>
      <c r="AI88" s="2966"/>
      <c r="AJ88" s="2998"/>
      <c r="AK88" s="2998"/>
      <c r="AL88" s="2999"/>
      <c r="AM88" s="2963"/>
      <c r="AN88" s="2965"/>
      <c r="AO88" s="2965"/>
      <c r="AP88" s="2965"/>
      <c r="AQ88" s="661"/>
      <c r="AR88" s="111"/>
      <c r="AS88" s="99"/>
    </row>
    <row r="89" spans="2:45" s="100" customFormat="1" ht="22.5" customHeight="1">
      <c r="B89" s="3108"/>
      <c r="C89" s="3108"/>
      <c r="D89" s="3108"/>
      <c r="E89" s="3108"/>
      <c r="F89" s="3108"/>
      <c r="G89" s="3108"/>
      <c r="H89" s="3108"/>
      <c r="I89" s="3108"/>
      <c r="J89" s="3108"/>
      <c r="K89" s="3111"/>
      <c r="L89" s="125"/>
      <c r="M89" s="125"/>
      <c r="N89" s="125"/>
      <c r="O89" s="125"/>
      <c r="P89" s="97"/>
      <c r="Q89" s="125"/>
      <c r="R89" s="125"/>
      <c r="S89" s="125"/>
      <c r="T89" s="2983"/>
      <c r="U89" s="2984"/>
      <c r="V89" s="2984"/>
      <c r="W89" s="2984"/>
      <c r="X89" s="161" t="s">
        <v>15</v>
      </c>
      <c r="Y89" s="125"/>
      <c r="Z89" s="125"/>
      <c r="AA89" s="125"/>
      <c r="AB89" s="97"/>
      <c r="AC89" s="125"/>
      <c r="AD89" s="125"/>
      <c r="AE89" s="125"/>
      <c r="AF89" s="2967"/>
      <c r="AG89" s="2968"/>
      <c r="AH89" s="2968"/>
      <c r="AI89" s="2968"/>
      <c r="AJ89" s="2968"/>
      <c r="AK89" s="2968"/>
      <c r="AL89" s="2969"/>
      <c r="AM89" s="2958"/>
      <c r="AN89" s="2959"/>
      <c r="AO89" s="2959"/>
      <c r="AP89" s="144" t="s">
        <v>298</v>
      </c>
      <c r="AQ89" s="662"/>
      <c r="AR89" s="111"/>
      <c r="AS89" s="99"/>
    </row>
    <row r="90" spans="2:45" s="100" customFormat="1" ht="22.5" customHeight="1">
      <c r="B90" s="2968"/>
      <c r="C90" s="2968"/>
      <c r="D90" s="2968"/>
      <c r="E90" s="2968"/>
      <c r="F90" s="2968"/>
      <c r="G90" s="2968"/>
      <c r="H90" s="2968"/>
      <c r="I90" s="2968"/>
      <c r="J90" s="2968"/>
      <c r="K90" s="2979"/>
      <c r="L90" s="93"/>
      <c r="M90" s="3093" t="s">
        <v>276</v>
      </c>
      <c r="N90" s="3093"/>
      <c r="O90" s="3093"/>
      <c r="P90" s="3093"/>
      <c r="Q90" s="3093"/>
      <c r="R90" s="3093"/>
      <c r="S90" s="433"/>
      <c r="T90" s="2985"/>
      <c r="U90" s="2986"/>
      <c r="V90" s="2986"/>
      <c r="W90" s="2986"/>
      <c r="X90" s="123"/>
      <c r="Y90" s="93"/>
      <c r="Z90" s="2976" t="s">
        <v>286</v>
      </c>
      <c r="AA90" s="2976"/>
      <c r="AB90" s="124"/>
      <c r="AC90" s="93"/>
      <c r="AD90" s="93"/>
      <c r="AE90" s="93"/>
      <c r="AF90" s="2967"/>
      <c r="AG90" s="2968"/>
      <c r="AH90" s="2968"/>
      <c r="AI90" s="2968"/>
      <c r="AJ90" s="2968"/>
      <c r="AK90" s="2968"/>
      <c r="AL90" s="2969"/>
      <c r="AM90" s="2958"/>
      <c r="AN90" s="2959"/>
      <c r="AO90" s="2959"/>
      <c r="AP90" s="144"/>
      <c r="AQ90" s="662"/>
      <c r="AR90" s="111"/>
      <c r="AS90" s="99"/>
    </row>
    <row r="91" spans="2:45" s="100" customFormat="1" ht="22.5" customHeight="1">
      <c r="B91" s="2968"/>
      <c r="C91" s="2968"/>
      <c r="D91" s="2968"/>
      <c r="E91" s="2968"/>
      <c r="F91" s="2968"/>
      <c r="G91" s="2968"/>
      <c r="H91" s="2968"/>
      <c r="I91" s="2968"/>
      <c r="J91" s="2968"/>
      <c r="K91" s="2979"/>
      <c r="L91" s="93"/>
      <c r="M91" s="3104"/>
      <c r="N91" s="3104"/>
      <c r="O91" s="3104"/>
      <c r="P91" s="3104"/>
      <c r="Q91" s="3104"/>
      <c r="R91" s="3104"/>
      <c r="S91" s="160" t="s">
        <v>15</v>
      </c>
      <c r="T91" s="2985"/>
      <c r="U91" s="2986"/>
      <c r="V91" s="2986"/>
      <c r="W91" s="2986"/>
      <c r="X91" s="127"/>
      <c r="Y91" s="93"/>
      <c r="Z91" s="3105"/>
      <c r="AA91" s="3105"/>
      <c r="AB91" s="3105"/>
      <c r="AC91" s="3105"/>
      <c r="AD91" s="3105"/>
      <c r="AE91" s="160" t="s">
        <v>15</v>
      </c>
      <c r="AF91" s="2967"/>
      <c r="AG91" s="2968"/>
      <c r="AH91" s="2968"/>
      <c r="AI91" s="2968"/>
      <c r="AJ91" s="2968"/>
      <c r="AK91" s="2968"/>
      <c r="AL91" s="2969"/>
      <c r="AM91" s="2958"/>
      <c r="AN91" s="2959"/>
      <c r="AO91" s="2959"/>
      <c r="AP91" s="144"/>
      <c r="AQ91" s="662"/>
      <c r="AR91" s="111"/>
      <c r="AS91" s="99"/>
    </row>
    <row r="92" spans="2:45" s="100" customFormat="1" ht="22.5" customHeight="1">
      <c r="B92" s="2968"/>
      <c r="C92" s="2968"/>
      <c r="D92" s="2968"/>
      <c r="E92" s="2968"/>
      <c r="F92" s="2968"/>
      <c r="G92" s="2968"/>
      <c r="H92" s="2968"/>
      <c r="I92" s="2968"/>
      <c r="J92" s="2968"/>
      <c r="K92" s="2979"/>
      <c r="L92" s="93"/>
      <c r="M92" s="93"/>
      <c r="N92" s="93"/>
      <c r="O92" s="93"/>
      <c r="P92" s="98"/>
      <c r="Q92" s="93"/>
      <c r="R92" s="93"/>
      <c r="S92" s="93"/>
      <c r="T92" s="2985"/>
      <c r="U92" s="2986"/>
      <c r="V92" s="2986"/>
      <c r="W92" s="2986"/>
      <c r="X92" s="123"/>
      <c r="Y92" s="93"/>
      <c r="Z92" s="93"/>
      <c r="AA92" s="93"/>
      <c r="AB92" s="98"/>
      <c r="AC92" s="93"/>
      <c r="AD92" s="93"/>
      <c r="AE92" s="93"/>
      <c r="AF92" s="2967"/>
      <c r="AG92" s="2968"/>
      <c r="AH92" s="2968"/>
      <c r="AI92" s="2968"/>
      <c r="AJ92" s="2968"/>
      <c r="AK92" s="2968"/>
      <c r="AL92" s="2969"/>
      <c r="AM92" s="2958"/>
      <c r="AN92" s="2959"/>
      <c r="AO92" s="2959"/>
      <c r="AP92" s="144"/>
      <c r="AQ92" s="662"/>
      <c r="AR92" s="111"/>
      <c r="AS92" s="99"/>
    </row>
    <row r="93" spans="2:45" s="100" customFormat="1" ht="22.5" customHeight="1">
      <c r="B93" s="2968"/>
      <c r="C93" s="2968"/>
      <c r="D93" s="2968"/>
      <c r="E93" s="2968"/>
      <c r="F93" s="2968"/>
      <c r="G93" s="2968"/>
      <c r="H93" s="2968"/>
      <c r="I93" s="2968"/>
      <c r="J93" s="2968"/>
      <c r="K93" s="2979"/>
      <c r="L93" s="110"/>
      <c r="M93" s="110"/>
      <c r="N93" s="110"/>
      <c r="O93" s="110"/>
      <c r="P93" s="105"/>
      <c r="Q93" s="96"/>
      <c r="R93" s="96"/>
      <c r="S93" s="96"/>
      <c r="T93" s="3102"/>
      <c r="U93" s="3103"/>
      <c r="V93" s="3103"/>
      <c r="W93" s="3103"/>
      <c r="X93" s="113"/>
      <c r="Y93" s="110"/>
      <c r="Z93" s="110"/>
      <c r="AA93" s="110"/>
      <c r="AB93" s="105"/>
      <c r="AC93" s="96"/>
      <c r="AD93" s="96"/>
      <c r="AE93" s="96"/>
      <c r="AF93" s="2980"/>
      <c r="AG93" s="2981"/>
      <c r="AH93" s="2981"/>
      <c r="AI93" s="2981"/>
      <c r="AJ93" s="2981"/>
      <c r="AK93" s="2981"/>
      <c r="AL93" s="2982"/>
      <c r="AM93" s="2960"/>
      <c r="AN93" s="2961"/>
      <c r="AO93" s="2961"/>
      <c r="AP93" s="167"/>
      <c r="AQ93" s="663"/>
      <c r="AR93" s="111"/>
      <c r="AS93" s="99"/>
    </row>
    <row r="94" spans="2:45" s="100" customFormat="1" ht="3.75" customHeight="1">
      <c r="B94" s="103"/>
      <c r="C94" s="103"/>
      <c r="D94" s="103"/>
      <c r="E94" s="103"/>
      <c r="F94" s="103"/>
      <c r="G94" s="103"/>
      <c r="H94" s="103"/>
      <c r="I94" s="103"/>
      <c r="J94" s="103"/>
      <c r="K94" s="103"/>
      <c r="L94" s="98"/>
      <c r="M94" s="98"/>
      <c r="N94" s="98"/>
      <c r="O94" s="98"/>
      <c r="P94" s="98"/>
      <c r="Q94" s="98"/>
      <c r="R94" s="98"/>
      <c r="S94" s="98"/>
      <c r="T94" s="98"/>
      <c r="U94" s="98"/>
      <c r="V94" s="98"/>
      <c r="W94" s="98"/>
      <c r="X94" s="112"/>
      <c r="Y94" s="98"/>
      <c r="Z94" s="98"/>
      <c r="AA94" s="98"/>
      <c r="AB94" s="98"/>
      <c r="AC94" s="98"/>
      <c r="AD94" s="112"/>
      <c r="AE94" s="112"/>
      <c r="AF94" s="109"/>
      <c r="AG94" s="109"/>
      <c r="AH94" s="109"/>
      <c r="AI94" s="109"/>
      <c r="AJ94" s="109"/>
      <c r="AK94" s="109"/>
      <c r="AL94" s="109"/>
      <c r="AM94" s="115"/>
      <c r="AN94" s="115"/>
      <c r="AO94" s="116"/>
      <c r="AP94" s="116"/>
      <c r="AQ94" s="116"/>
      <c r="AR94" s="114"/>
      <c r="AS94" s="99"/>
    </row>
    <row r="95" spans="2:45" s="100" customFormat="1" ht="10.5" customHeight="1">
      <c r="B95" s="3101" t="s">
        <v>137</v>
      </c>
      <c r="C95" s="3101"/>
      <c r="D95" s="3101"/>
      <c r="E95" s="3101"/>
      <c r="F95" s="164"/>
      <c r="G95" s="3076">
        <v>1</v>
      </c>
      <c r="H95" s="3076"/>
      <c r="I95" s="2990" t="s">
        <v>282</v>
      </c>
      <c r="J95" s="2990"/>
      <c r="K95" s="2990"/>
      <c r="L95" s="2990"/>
      <c r="M95" s="2990"/>
      <c r="N95" s="2990"/>
      <c r="O95" s="2990"/>
      <c r="P95" s="2990"/>
      <c r="Q95" s="2990"/>
      <c r="R95" s="2990"/>
      <c r="S95" s="2990"/>
      <c r="T95" s="2990"/>
      <c r="U95" s="2990"/>
      <c r="V95" s="2990"/>
      <c r="W95" s="2990"/>
      <c r="X95" s="2990"/>
      <c r="Y95" s="2990"/>
      <c r="Z95" s="2990"/>
      <c r="AA95" s="2990"/>
      <c r="AB95" s="2990"/>
      <c r="AC95" s="2990"/>
      <c r="AD95" s="2990"/>
      <c r="AE95" s="2990"/>
      <c r="AF95" s="2990"/>
      <c r="AG95" s="2990"/>
      <c r="AH95" s="2990"/>
      <c r="AI95" s="2990"/>
      <c r="AJ95" s="2990"/>
      <c r="AK95" s="2990"/>
      <c r="AL95" s="2990"/>
      <c r="AM95" s="2990"/>
      <c r="AN95" s="2990"/>
      <c r="AO95" s="2990"/>
      <c r="AP95" s="2990"/>
      <c r="AQ95" s="91"/>
      <c r="AR95" s="99"/>
      <c r="AS95" s="99"/>
    </row>
    <row r="96" spans="2:45" s="100" customFormat="1" ht="11.25" customHeight="1">
      <c r="B96" s="112"/>
      <c r="C96" s="112"/>
      <c r="D96" s="112"/>
      <c r="E96" s="112"/>
      <c r="F96" s="165"/>
      <c r="G96" s="165"/>
      <c r="H96" s="166"/>
      <c r="I96" s="2990" t="s">
        <v>283</v>
      </c>
      <c r="J96" s="2990"/>
      <c r="K96" s="2990"/>
      <c r="L96" s="2990"/>
      <c r="M96" s="2990"/>
      <c r="N96" s="2990"/>
      <c r="O96" s="2990"/>
      <c r="P96" s="2990"/>
      <c r="Q96" s="2990"/>
      <c r="R96" s="2990"/>
      <c r="S96" s="2990"/>
      <c r="T96" s="2990"/>
      <c r="U96" s="2990"/>
      <c r="V96" s="2990"/>
      <c r="W96" s="2990"/>
      <c r="X96" s="2990"/>
      <c r="Y96" s="2990"/>
      <c r="Z96" s="2990"/>
      <c r="AA96" s="2990"/>
      <c r="AB96" s="2990"/>
      <c r="AC96" s="2990"/>
      <c r="AD96" s="2990"/>
      <c r="AE96" s="2990"/>
      <c r="AF96" s="2990"/>
      <c r="AG96" s="2990"/>
      <c r="AH96" s="2990"/>
      <c r="AI96" s="436"/>
      <c r="AJ96" s="165"/>
      <c r="AK96" s="165"/>
      <c r="AL96" s="165"/>
      <c r="AM96" s="165"/>
      <c r="AN96" s="165"/>
      <c r="AO96" s="112"/>
      <c r="AP96" s="112"/>
      <c r="AQ96" s="98"/>
      <c r="AR96" s="99"/>
      <c r="AS96" s="99"/>
    </row>
    <row r="97" spans="2:45" s="100" customFormat="1" ht="11.25" customHeight="1">
      <c r="B97" s="112"/>
      <c r="C97" s="112"/>
      <c r="D97" s="112"/>
      <c r="E97" s="112"/>
      <c r="F97" s="164"/>
      <c r="G97" s="3076">
        <v>2</v>
      </c>
      <c r="H97" s="3076"/>
      <c r="I97" s="2990" t="s">
        <v>284</v>
      </c>
      <c r="J97" s="2990"/>
      <c r="K97" s="2990"/>
      <c r="L97" s="2990"/>
      <c r="M97" s="2990"/>
      <c r="N97" s="2990"/>
      <c r="O97" s="2990"/>
      <c r="P97" s="2990"/>
      <c r="Q97" s="2990"/>
      <c r="R97" s="2990"/>
      <c r="S97" s="2990"/>
      <c r="T97" s="2990"/>
      <c r="U97" s="2990"/>
      <c r="V97" s="2990"/>
      <c r="W97" s="2990"/>
      <c r="X97" s="2990"/>
      <c r="Y97" s="2990"/>
      <c r="Z97" s="2990"/>
      <c r="AA97" s="2990"/>
      <c r="AB97" s="2990"/>
      <c r="AC97" s="2990"/>
      <c r="AD97" s="2990"/>
      <c r="AE97" s="2990"/>
      <c r="AF97" s="2990"/>
      <c r="AG97" s="2990"/>
      <c r="AH97" s="2990"/>
      <c r="AI97" s="165"/>
      <c r="AJ97" s="165"/>
      <c r="AK97" s="165"/>
      <c r="AL97" s="165"/>
      <c r="AM97" s="165"/>
      <c r="AN97" s="165"/>
      <c r="AO97" s="112"/>
      <c r="AP97" s="112"/>
      <c r="AQ97" s="98"/>
      <c r="AR97" s="99"/>
      <c r="AS97" s="99"/>
    </row>
    <row r="98" spans="2:45" s="100" customFormat="1" ht="3" customHeight="1">
      <c r="B98" s="98"/>
      <c r="C98" s="98"/>
      <c r="D98" s="98"/>
      <c r="E98" s="98"/>
      <c r="F98" s="103"/>
      <c r="G98" s="103"/>
      <c r="H98" s="433"/>
      <c r="I98" s="433"/>
      <c r="J98" s="433"/>
      <c r="K98" s="433"/>
      <c r="L98" s="433"/>
      <c r="M98" s="433"/>
      <c r="N98" s="433"/>
      <c r="O98" s="433"/>
      <c r="P98" s="433"/>
      <c r="Q98" s="433"/>
      <c r="R98" s="433"/>
      <c r="S98" s="433"/>
      <c r="T98" s="433"/>
      <c r="U98" s="433"/>
      <c r="V98" s="433"/>
      <c r="W98" s="433"/>
      <c r="X98" s="433"/>
      <c r="Y98" s="433"/>
      <c r="Z98" s="433"/>
      <c r="AA98" s="433"/>
      <c r="AB98" s="433"/>
      <c r="AC98" s="433"/>
      <c r="AD98" s="433"/>
      <c r="AE98" s="433"/>
      <c r="AF98" s="433"/>
      <c r="AG98" s="433"/>
      <c r="AH98" s="433"/>
      <c r="AI98" s="107"/>
      <c r="AJ98" s="107"/>
      <c r="AK98" s="107"/>
      <c r="AL98" s="107"/>
      <c r="AM98" s="107"/>
      <c r="AN98" s="107"/>
      <c r="AO98" s="98"/>
      <c r="AP98" s="98"/>
      <c r="AQ98" s="98"/>
      <c r="AR98" s="99"/>
      <c r="AS98" s="99"/>
    </row>
    <row r="99" spans="2:45" ht="3.75" customHeight="1">
      <c r="B99" s="79"/>
      <c r="C99" s="79"/>
      <c r="D99" s="79"/>
      <c r="E99" s="79"/>
      <c r="F99" s="79"/>
      <c r="G99" s="79"/>
      <c r="H99" s="79"/>
      <c r="I99" s="79"/>
      <c r="J99" s="79"/>
      <c r="K99" s="79"/>
      <c r="L99" s="79"/>
      <c r="M99" s="79"/>
      <c r="N99" s="79"/>
      <c r="O99" s="79"/>
      <c r="P99" s="79"/>
      <c r="Q99" s="92"/>
      <c r="R99" s="92"/>
      <c r="S99" s="92"/>
      <c r="T99" s="92"/>
      <c r="U99" s="92"/>
      <c r="V99" s="92"/>
      <c r="W99" s="92"/>
      <c r="X99" s="92"/>
      <c r="Y99" s="79"/>
      <c r="Z99" s="79"/>
      <c r="AA99" s="79"/>
      <c r="AB99" s="79"/>
      <c r="AC99" s="79"/>
      <c r="AD99" s="79"/>
      <c r="AE99" s="79"/>
      <c r="AF99" s="79"/>
      <c r="AG99" s="79"/>
      <c r="AH99" s="79"/>
      <c r="AI99" s="79"/>
      <c r="AJ99" s="79"/>
      <c r="AK99" s="79"/>
      <c r="AL99" s="79"/>
      <c r="AM99" s="79"/>
      <c r="AN99" s="79"/>
      <c r="AO99" s="79"/>
      <c r="AP99" s="79"/>
      <c r="AQ99" s="79"/>
      <c r="AR99" s="92"/>
      <c r="AS99" s="92"/>
    </row>
    <row r="100" spans="2:45" ht="12" customHeight="1">
      <c r="B100" s="3096" t="s">
        <v>1971</v>
      </c>
      <c r="C100" s="3096"/>
      <c r="D100" s="3096"/>
      <c r="E100" s="3096"/>
      <c r="F100" s="3096"/>
      <c r="G100" s="3096"/>
      <c r="H100" s="3096"/>
      <c r="I100" s="3096"/>
      <c r="J100" s="3096"/>
      <c r="K100" s="91"/>
      <c r="L100" s="91"/>
      <c r="M100" s="91"/>
      <c r="N100" s="91"/>
      <c r="O100" s="91"/>
      <c r="P100" s="91"/>
      <c r="Q100" s="91"/>
      <c r="R100" s="91"/>
      <c r="S100" s="91"/>
      <c r="T100" s="92"/>
      <c r="U100" s="92"/>
      <c r="V100" s="92"/>
      <c r="W100" s="92"/>
      <c r="X100" s="92"/>
      <c r="Y100" s="79"/>
      <c r="Z100" s="79"/>
      <c r="AA100" s="79"/>
      <c r="AB100" s="79"/>
      <c r="AC100" s="79"/>
      <c r="AD100" s="79"/>
      <c r="AE100" s="79"/>
      <c r="AF100" s="79"/>
      <c r="AG100" s="79"/>
      <c r="AH100" s="79"/>
      <c r="AI100" s="79"/>
      <c r="AJ100" s="117"/>
      <c r="AL100" s="3096" t="s">
        <v>285</v>
      </c>
      <c r="AM100" s="3096"/>
      <c r="AN100" s="3096"/>
      <c r="AO100" s="3096"/>
      <c r="AP100" s="3096"/>
      <c r="AQ100" s="3096"/>
      <c r="AR100" s="79"/>
      <c r="AS100" s="92"/>
    </row>
  </sheetData>
  <sheetProtection algorithmName="SHA-512" hashValue="IElbx/9rNjF+xwpSy50CvWmOSmAl7+BZnnxjhz98AlqlYinB8bFOtORxSwa/iTbVfwfXIVRUAjahpV2ert4+VQ==" saltValue="JUIf/XghH+aGvXA4+E2SAQ==" spinCount="100000" sheet="1" objects="1" scenarios="1"/>
  <mergeCells count="325">
    <mergeCell ref="B91:K91"/>
    <mergeCell ref="M91:R91"/>
    <mergeCell ref="T91:W91"/>
    <mergeCell ref="Z91:AD91"/>
    <mergeCell ref="AF91:AL91"/>
    <mergeCell ref="AM91:AO91"/>
    <mergeCell ref="B92:K92"/>
    <mergeCell ref="B100:J100"/>
    <mergeCell ref="AL100:AQ100"/>
    <mergeCell ref="B93:K93"/>
    <mergeCell ref="T93:W93"/>
    <mergeCell ref="AF93:AL93"/>
    <mergeCell ref="AM93:AO93"/>
    <mergeCell ref="B95:E95"/>
    <mergeCell ref="G95:H95"/>
    <mergeCell ref="I95:AP95"/>
    <mergeCell ref="I96:AH96"/>
    <mergeCell ref="G97:H97"/>
    <mergeCell ref="I97:AH97"/>
    <mergeCell ref="T92:W92"/>
    <mergeCell ref="AF92:AL92"/>
    <mergeCell ref="AM92:AO92"/>
    <mergeCell ref="AJ87:AL88"/>
    <mergeCell ref="AM87:AM88"/>
    <mergeCell ref="AN87:AP88"/>
    <mergeCell ref="AG88:AI88"/>
    <mergeCell ref="B89:K89"/>
    <mergeCell ref="T89:W89"/>
    <mergeCell ref="AF89:AL89"/>
    <mergeCell ref="AM89:AO89"/>
    <mergeCell ref="B90:K90"/>
    <mergeCell ref="M90:R90"/>
    <mergeCell ref="T90:W90"/>
    <mergeCell ref="AF90:AL90"/>
    <mergeCell ref="AM90:AO90"/>
    <mergeCell ref="C87:J88"/>
    <mergeCell ref="L87:M88"/>
    <mergeCell ref="N87:R88"/>
    <mergeCell ref="T87:T88"/>
    <mergeCell ref="U87:W88"/>
    <mergeCell ref="Y87:Z88"/>
    <mergeCell ref="AA87:AE88"/>
    <mergeCell ref="AF87:AF88"/>
    <mergeCell ref="AG87:AI87"/>
    <mergeCell ref="Z90:AA90"/>
    <mergeCell ref="B84:K84"/>
    <mergeCell ref="T84:W84"/>
    <mergeCell ref="AF84:AL84"/>
    <mergeCell ref="AM84:AO84"/>
    <mergeCell ref="C85:F86"/>
    <mergeCell ref="G85:S86"/>
    <mergeCell ref="T85:T86"/>
    <mergeCell ref="U85:AO85"/>
    <mergeCell ref="AP85:AQ86"/>
    <mergeCell ref="U86:AO86"/>
    <mergeCell ref="B82:K82"/>
    <mergeCell ref="M82:R82"/>
    <mergeCell ref="T82:W82"/>
    <mergeCell ref="Z82:AD82"/>
    <mergeCell ref="AF82:AL82"/>
    <mergeCell ref="AM82:AO82"/>
    <mergeCell ref="B83:K83"/>
    <mergeCell ref="T83:W83"/>
    <mergeCell ref="AF83:AL83"/>
    <mergeCell ref="AM83:AO83"/>
    <mergeCell ref="B80:K80"/>
    <mergeCell ref="T80:W80"/>
    <mergeCell ref="AF80:AL80"/>
    <mergeCell ref="AM80:AO80"/>
    <mergeCell ref="B81:K81"/>
    <mergeCell ref="M81:R81"/>
    <mergeCell ref="T81:W81"/>
    <mergeCell ref="Z81:AA81"/>
    <mergeCell ref="AF81:AL81"/>
    <mergeCell ref="AM81:AO81"/>
    <mergeCell ref="C75:E75"/>
    <mergeCell ref="F75:V75"/>
    <mergeCell ref="C76:F77"/>
    <mergeCell ref="G76:L77"/>
    <mergeCell ref="M76:N77"/>
    <mergeCell ref="O76:AO76"/>
    <mergeCell ref="AP76:AQ77"/>
    <mergeCell ref="O77:AL77"/>
    <mergeCell ref="C78:J79"/>
    <mergeCell ref="L78:M79"/>
    <mergeCell ref="N78:R79"/>
    <mergeCell ref="T78:T79"/>
    <mergeCell ref="U78:W79"/>
    <mergeCell ref="Y78:Z79"/>
    <mergeCell ref="AA78:AE79"/>
    <mergeCell ref="AF78:AF79"/>
    <mergeCell ref="AG78:AI78"/>
    <mergeCell ref="AJ78:AL79"/>
    <mergeCell ref="AM78:AM79"/>
    <mergeCell ref="AN78:AP79"/>
    <mergeCell ref="AG79:AI79"/>
    <mergeCell ref="E71:K71"/>
    <mergeCell ref="AC71:AF71"/>
    <mergeCell ref="AI71:AP71"/>
    <mergeCell ref="C72:K73"/>
    <mergeCell ref="L72:M73"/>
    <mergeCell ref="N72:O73"/>
    <mergeCell ref="P72:Q72"/>
    <mergeCell ref="R72:W72"/>
    <mergeCell ref="X72:Y72"/>
    <mergeCell ref="Z72:AB74"/>
    <mergeCell ref="AC72:AC74"/>
    <mergeCell ref="AD72:AE72"/>
    <mergeCell ref="AG72:AG74"/>
    <mergeCell ref="AI72:AJ74"/>
    <mergeCell ref="AK72:AO74"/>
    <mergeCell ref="P73:Q74"/>
    <mergeCell ref="R73:W74"/>
    <mergeCell ref="X73:Y74"/>
    <mergeCell ref="AD73:AE74"/>
    <mergeCell ref="AF73:AF74"/>
    <mergeCell ref="M74:O74"/>
    <mergeCell ref="R67:X67"/>
    <mergeCell ref="Y67:Z69"/>
    <mergeCell ref="AA67:AH69"/>
    <mergeCell ref="AI67:AJ69"/>
    <mergeCell ref="AK67:AP67"/>
    <mergeCell ref="R68:X69"/>
    <mergeCell ref="AK68:AP68"/>
    <mergeCell ref="AK69:AP69"/>
    <mergeCell ref="B70:O70"/>
    <mergeCell ref="Q70:W70"/>
    <mergeCell ref="Y70:AG70"/>
    <mergeCell ref="AI70:AO70"/>
    <mergeCell ref="B61:R62"/>
    <mergeCell ref="T61:AE62"/>
    <mergeCell ref="AF61:AP62"/>
    <mergeCell ref="AR62:AR67"/>
    <mergeCell ref="B63:S63"/>
    <mergeCell ref="T63:AE63"/>
    <mergeCell ref="AF63:AN63"/>
    <mergeCell ref="AO63:AP63"/>
    <mergeCell ref="B64:C65"/>
    <mergeCell ref="D64:P65"/>
    <mergeCell ref="Q64:Q65"/>
    <mergeCell ref="R64:X65"/>
    <mergeCell ref="Y64:Z65"/>
    <mergeCell ref="AA64:AH65"/>
    <mergeCell ref="AI64:AK65"/>
    <mergeCell ref="AL64:AP65"/>
    <mergeCell ref="C66:H66"/>
    <mergeCell ref="L66:O66"/>
    <mergeCell ref="Q66:S66"/>
    <mergeCell ref="Y66:AG66"/>
    <mergeCell ref="AI66:AO66"/>
    <mergeCell ref="B67:C69"/>
    <mergeCell ref="D67:O69"/>
    <mergeCell ref="Q67:Q69"/>
    <mergeCell ref="B12:S12"/>
    <mergeCell ref="AD53:AH55"/>
    <mergeCell ref="AI53:AQ55"/>
    <mergeCell ref="AR53:AR57"/>
    <mergeCell ref="C54:Y55"/>
    <mergeCell ref="C57:AP57"/>
    <mergeCell ref="C58:J58"/>
    <mergeCell ref="AR58:AR60"/>
    <mergeCell ref="C60:E60"/>
    <mergeCell ref="F60:U60"/>
    <mergeCell ref="B44:E44"/>
    <mergeCell ref="I44:AP44"/>
    <mergeCell ref="G44:H44"/>
    <mergeCell ref="T29:W29"/>
    <mergeCell ref="T31:W31"/>
    <mergeCell ref="T30:W30"/>
    <mergeCell ref="Z30:AA30"/>
    <mergeCell ref="AM31:AO31"/>
    <mergeCell ref="T42:W42"/>
    <mergeCell ref="B40:K40"/>
    <mergeCell ref="M40:R40"/>
    <mergeCell ref="Z40:AD40"/>
    <mergeCell ref="L27:M28"/>
    <mergeCell ref="AD22:AE23"/>
    <mergeCell ref="AI2:AQ4"/>
    <mergeCell ref="C3:Y4"/>
    <mergeCell ref="AP34:AQ35"/>
    <mergeCell ref="U34:AO34"/>
    <mergeCell ref="N36:R37"/>
    <mergeCell ref="I45:AH45"/>
    <mergeCell ref="I46:AH46"/>
    <mergeCell ref="G46:H46"/>
    <mergeCell ref="B49:J49"/>
    <mergeCell ref="AL49:AQ49"/>
    <mergeCell ref="M23:O23"/>
    <mergeCell ref="R21:W21"/>
    <mergeCell ref="Q19:W19"/>
    <mergeCell ref="B38:K38"/>
    <mergeCell ref="AF38:AL38"/>
    <mergeCell ref="B39:K39"/>
    <mergeCell ref="M39:R39"/>
    <mergeCell ref="AF40:AL40"/>
    <mergeCell ref="B41:K41"/>
    <mergeCell ref="AF41:AL41"/>
    <mergeCell ref="T36:T37"/>
    <mergeCell ref="U36:W37"/>
    <mergeCell ref="Y36:Z37"/>
    <mergeCell ref="C34:F35"/>
    <mergeCell ref="G34:S35"/>
    <mergeCell ref="T34:T35"/>
    <mergeCell ref="M25:N26"/>
    <mergeCell ref="B32:K32"/>
    <mergeCell ref="B33:K33"/>
    <mergeCell ref="B31:K31"/>
    <mergeCell ref="B30:K30"/>
    <mergeCell ref="M30:R30"/>
    <mergeCell ref="B29:K29"/>
    <mergeCell ref="AR2:AR6"/>
    <mergeCell ref="Q15:S15"/>
    <mergeCell ref="AC20:AF20"/>
    <mergeCell ref="AM29:AO29"/>
    <mergeCell ref="X21:Y21"/>
    <mergeCell ref="X22:Y23"/>
    <mergeCell ref="P22:Q23"/>
    <mergeCell ref="R22:W23"/>
    <mergeCell ref="AA16:AH18"/>
    <mergeCell ref="AI16:AJ18"/>
    <mergeCell ref="AF22:AF23"/>
    <mergeCell ref="F24:V24"/>
    <mergeCell ref="C25:F26"/>
    <mergeCell ref="G25:L26"/>
    <mergeCell ref="U27:W28"/>
    <mergeCell ref="Y27:Z28"/>
    <mergeCell ref="AP25:AQ26"/>
    <mergeCell ref="O25:AO25"/>
    <mergeCell ref="AF27:AF28"/>
    <mergeCell ref="AG27:AI27"/>
    <mergeCell ref="AG28:AI28"/>
    <mergeCell ref="AJ27:AL28"/>
    <mergeCell ref="AM27:AM28"/>
    <mergeCell ref="AN27:AP28"/>
    <mergeCell ref="B10:R11"/>
    <mergeCell ref="AF10:AP11"/>
    <mergeCell ref="T10:AE11"/>
    <mergeCell ref="AR7:AR9"/>
    <mergeCell ref="L21:M22"/>
    <mergeCell ref="AK21:AO23"/>
    <mergeCell ref="B13:C14"/>
    <mergeCell ref="R13:X14"/>
    <mergeCell ref="Y13:Z14"/>
    <mergeCell ref="AA13:AH14"/>
    <mergeCell ref="AI13:AK14"/>
    <mergeCell ref="AL13:AP14"/>
    <mergeCell ref="AI15:AO15"/>
    <mergeCell ref="C7:J7"/>
    <mergeCell ref="R17:X18"/>
    <mergeCell ref="R16:X16"/>
    <mergeCell ref="Y16:Z18"/>
    <mergeCell ref="C9:E9"/>
    <mergeCell ref="F9:U9"/>
    <mergeCell ref="T12:AE12"/>
    <mergeCell ref="AK17:AP17"/>
    <mergeCell ref="B19:O19"/>
    <mergeCell ref="Y19:AG19"/>
    <mergeCell ref="AI19:AO19"/>
    <mergeCell ref="D13:P14"/>
    <mergeCell ref="Q13:Q14"/>
    <mergeCell ref="C27:J28"/>
    <mergeCell ref="Y15:AG15"/>
    <mergeCell ref="L15:O15"/>
    <mergeCell ref="B16:C18"/>
    <mergeCell ref="N27:R28"/>
    <mergeCell ref="T27:T28"/>
    <mergeCell ref="O26:AL26"/>
    <mergeCell ref="Z21:AB23"/>
    <mergeCell ref="AC21:AC23"/>
    <mergeCell ref="AG21:AG23"/>
    <mergeCell ref="AD21:AE21"/>
    <mergeCell ref="AI21:AJ23"/>
    <mergeCell ref="P21:Q21"/>
    <mergeCell ref="C21:K22"/>
    <mergeCell ref="N21:O22"/>
    <mergeCell ref="AI20:AP20"/>
    <mergeCell ref="C24:E24"/>
    <mergeCell ref="C15:H15"/>
    <mergeCell ref="D16:O18"/>
    <mergeCell ref="Q16:Q18"/>
    <mergeCell ref="E20:K20"/>
    <mergeCell ref="AD2:AH4"/>
    <mergeCell ref="B42:K42"/>
    <mergeCell ref="AF42:AL42"/>
    <mergeCell ref="T38:W38"/>
    <mergeCell ref="T39:W39"/>
    <mergeCell ref="T40:W40"/>
    <mergeCell ref="T41:W41"/>
    <mergeCell ref="M31:R31"/>
    <mergeCell ref="AF12:AN12"/>
    <mergeCell ref="C6:AP6"/>
    <mergeCell ref="AM32:AO32"/>
    <mergeCell ref="AM33:AO33"/>
    <mergeCell ref="AM38:AO38"/>
    <mergeCell ref="U35:AO35"/>
    <mergeCell ref="AF31:AL31"/>
    <mergeCell ref="Z31:AD31"/>
    <mergeCell ref="T32:W32"/>
    <mergeCell ref="T33:W33"/>
    <mergeCell ref="AJ36:AL37"/>
    <mergeCell ref="AF32:AL32"/>
    <mergeCell ref="C36:J37"/>
    <mergeCell ref="L36:M37"/>
    <mergeCell ref="AM39:AO39"/>
    <mergeCell ref="AM40:AO40"/>
    <mergeCell ref="AT18:AV19"/>
    <mergeCell ref="AA36:AE37"/>
    <mergeCell ref="AF36:AF37"/>
    <mergeCell ref="AG36:AI36"/>
    <mergeCell ref="AO12:AP12"/>
    <mergeCell ref="AK18:AP18"/>
    <mergeCell ref="AK16:AP16"/>
    <mergeCell ref="AM41:AO41"/>
    <mergeCell ref="AM42:AO42"/>
    <mergeCell ref="AM36:AM37"/>
    <mergeCell ref="AN36:AP37"/>
    <mergeCell ref="AG37:AI37"/>
    <mergeCell ref="AF39:AL39"/>
    <mergeCell ref="AF33:AL33"/>
    <mergeCell ref="AF30:AL30"/>
    <mergeCell ref="AM30:AO30"/>
    <mergeCell ref="AF29:AL29"/>
    <mergeCell ref="AA27:AE28"/>
    <mergeCell ref="Z39:AA39"/>
    <mergeCell ref="AR11:AR16"/>
  </mergeCells>
  <phoneticPr fontId="2"/>
  <dataValidations count="3">
    <dataValidation imeMode="on" allowBlank="1" showInputMessage="1" showErrorMessage="1" sqref="B12:AN12 B63:AN63"/>
    <dataValidation imeMode="halfAlpha" allowBlank="1" showInputMessage="1" showErrorMessage="1" sqref="L15:O15 J15 L66:O66 J66"/>
    <dataValidation imeMode="off" allowBlank="1" showInputMessage="1" showErrorMessage="1" sqref="C15:H15 B19:O19 Q19:W19 C66:H66 B70:O70 Q70:W70"/>
  </dataValidations>
  <printOptions horizontalCentered="1" verticalCentered="1"/>
  <pageMargins left="0.71" right="0.35433070866141736" top="0.59055118110236227" bottom="0.35433070866141736" header="0.51181102362204722" footer="0.51181102362204722"/>
  <pageSetup paperSize="9" scale="110" orientation="portrait" blackAndWhite="1" r:id="rId1"/>
  <headerFooter alignWithMargins="0"/>
  <rowBreaks count="1" manualBreakCount="1">
    <brk id="51" max="4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B1:AI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21"/>
    <col min="2" max="2" width="1.25" style="221" customWidth="1"/>
    <col min="3" max="3" width="10" style="221" customWidth="1"/>
    <col min="4" max="4" width="9.375" style="221" customWidth="1"/>
    <col min="5" max="5" width="1.25" style="221" customWidth="1"/>
    <col min="6" max="6" width="2.5" style="221" customWidth="1"/>
    <col min="7" max="7" width="1.25" style="221" customWidth="1"/>
    <col min="8" max="8" width="5" style="221" customWidth="1"/>
    <col min="9" max="9" width="2.5" style="221" customWidth="1"/>
    <col min="10" max="10" width="1.25" style="221" customWidth="1"/>
    <col min="11" max="13" width="2.5" style="221" customWidth="1"/>
    <col min="14" max="14" width="1.75" style="221" customWidth="1"/>
    <col min="15" max="15" width="0.875" style="221" customWidth="1"/>
    <col min="16" max="16" width="1.75" style="221" customWidth="1"/>
    <col min="17" max="17" width="0.875" style="221" customWidth="1"/>
    <col min="18" max="18" width="1.75" style="221" customWidth="1"/>
    <col min="19" max="19" width="6.25" style="221" customWidth="1"/>
    <col min="20" max="21" width="2.5" style="221" customWidth="1"/>
    <col min="22" max="24" width="1.25" style="221" customWidth="1"/>
    <col min="25" max="26" width="5" style="221" customWidth="1"/>
    <col min="27" max="28" width="1.25" style="221" customWidth="1"/>
    <col min="29" max="29" width="0.625" style="221" customWidth="1"/>
    <col min="30" max="30" width="2.25" style="221" customWidth="1"/>
    <col min="31" max="31" width="1.125" style="221"/>
    <col min="32" max="32" width="2.5" style="221" customWidth="1"/>
    <col min="33" max="33" width="6" style="221" customWidth="1"/>
    <col min="34" max="34" width="1" style="221" customWidth="1"/>
    <col min="35" max="35" width="6.625" style="221" customWidth="1"/>
    <col min="36" max="91" width="6" style="221" customWidth="1"/>
    <col min="92" max="16384" width="1.125" style="221"/>
  </cols>
  <sheetData>
    <row r="1" spans="2:35" ht="5.25" customHeight="1"/>
    <row r="2" spans="2:35" ht="11.25" customHeight="1">
      <c r="B2" s="217"/>
      <c r="C2" s="3237" t="s">
        <v>604</v>
      </c>
      <c r="D2" s="3237"/>
      <c r="E2" s="3237"/>
      <c r="F2" s="3237"/>
      <c r="G2" s="3237"/>
      <c r="H2" s="3237"/>
      <c r="I2" s="3237"/>
      <c r="J2" s="3237"/>
      <c r="K2" s="3237"/>
      <c r="L2" s="649"/>
      <c r="M2" s="668"/>
      <c r="N2" s="217"/>
      <c r="O2" s="217"/>
      <c r="P2" s="218"/>
      <c r="R2" s="3206" t="s">
        <v>615</v>
      </c>
      <c r="S2" s="3234"/>
      <c r="T2" s="3230">
        <f>氏名０</f>
        <v>0</v>
      </c>
      <c r="U2" s="3231"/>
      <c r="V2" s="3231"/>
      <c r="W2" s="3231"/>
      <c r="X2" s="3231"/>
      <c r="Y2" s="3231"/>
      <c r="Z2" s="3231"/>
      <c r="AA2" s="3231"/>
      <c r="AB2" s="3231"/>
      <c r="AC2" s="672"/>
      <c r="AD2" s="3260" t="s">
        <v>384</v>
      </c>
      <c r="AE2" s="220"/>
      <c r="AI2" s="3272" t="s">
        <v>1264</v>
      </c>
    </row>
    <row r="3" spans="2:35" ht="15" customHeight="1">
      <c r="B3" s="218"/>
      <c r="C3" s="3237"/>
      <c r="D3" s="3237"/>
      <c r="E3" s="3237"/>
      <c r="F3" s="3237"/>
      <c r="G3" s="3237"/>
      <c r="H3" s="3237"/>
      <c r="I3" s="3237"/>
      <c r="J3" s="3237"/>
      <c r="K3" s="3237"/>
      <c r="L3" s="649"/>
      <c r="M3" s="668"/>
      <c r="N3" s="218"/>
      <c r="O3" s="218"/>
      <c r="P3" s="218"/>
      <c r="Q3" s="710"/>
      <c r="R3" s="3235"/>
      <c r="S3" s="3236"/>
      <c r="T3" s="3232"/>
      <c r="U3" s="3233"/>
      <c r="V3" s="3233"/>
      <c r="W3" s="3233"/>
      <c r="X3" s="3233"/>
      <c r="Y3" s="3233"/>
      <c r="Z3" s="3233"/>
      <c r="AA3" s="3233"/>
      <c r="AB3" s="3233"/>
      <c r="AC3" s="672"/>
      <c r="AD3" s="3260"/>
      <c r="AE3" s="220"/>
      <c r="AI3" s="3273"/>
    </row>
    <row r="4" spans="2:35" ht="6.75" customHeight="1">
      <c r="B4" s="219"/>
      <c r="C4" s="249"/>
      <c r="D4" s="249"/>
      <c r="E4" s="249"/>
      <c r="F4" s="249"/>
      <c r="G4" s="249"/>
      <c r="H4" s="249"/>
      <c r="I4" s="249"/>
      <c r="J4" s="249"/>
      <c r="K4" s="249"/>
      <c r="L4" s="249"/>
      <c r="M4" s="249"/>
      <c r="N4" s="219"/>
      <c r="O4" s="219"/>
      <c r="P4" s="219"/>
      <c r="Q4" s="219"/>
      <c r="R4" s="219"/>
      <c r="S4" s="219"/>
      <c r="T4" s="219"/>
      <c r="U4" s="219"/>
      <c r="V4" s="219"/>
      <c r="W4" s="219"/>
      <c r="X4" s="219"/>
      <c r="Y4" s="219"/>
      <c r="Z4" s="219"/>
      <c r="AA4" s="219"/>
      <c r="AB4" s="219"/>
      <c r="AC4" s="219"/>
      <c r="AD4" s="3260"/>
      <c r="AE4" s="220"/>
      <c r="AG4" s="1079">
        <f>氏名１</f>
        <v>0</v>
      </c>
      <c r="AI4" s="1161" t="str">
        <f>放棄者以外１</f>
        <v/>
      </c>
    </row>
    <row r="5" spans="2:35" ht="12" customHeight="1">
      <c r="B5" s="251" t="s">
        <v>606</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3260"/>
      <c r="AE5" s="220"/>
      <c r="AG5" s="1080">
        <f>氏名２</f>
        <v>0</v>
      </c>
      <c r="AI5" s="1162" t="str">
        <f>放棄者以外２</f>
        <v/>
      </c>
    </row>
    <row r="6" spans="2:35" ht="15.75" customHeight="1">
      <c r="B6" s="227" t="s">
        <v>359</v>
      </c>
      <c r="C6" s="3263" t="s">
        <v>607</v>
      </c>
      <c r="D6" s="3263"/>
      <c r="E6" s="3263"/>
      <c r="F6" s="3263"/>
      <c r="G6" s="3263"/>
      <c r="H6" s="3263"/>
      <c r="I6" s="3263"/>
      <c r="J6" s="3263"/>
      <c r="K6" s="3263"/>
      <c r="L6" s="3263"/>
      <c r="M6" s="3263"/>
      <c r="N6" s="3263"/>
      <c r="O6" s="3263"/>
      <c r="P6" s="3263"/>
      <c r="Q6" s="3263"/>
      <c r="R6" s="3263"/>
      <c r="S6" s="3263"/>
      <c r="T6" s="3263"/>
      <c r="U6" s="3263"/>
      <c r="V6" s="3263"/>
      <c r="W6" s="3263"/>
      <c r="X6" s="3263"/>
      <c r="Y6" s="3263"/>
      <c r="Z6" s="3263"/>
      <c r="AA6" s="3263"/>
      <c r="AB6" s="223"/>
      <c r="AC6" s="223"/>
      <c r="AD6" s="3261" t="s">
        <v>0</v>
      </c>
      <c r="AE6" s="220"/>
      <c r="AG6" s="1080">
        <f>氏名３</f>
        <v>0</v>
      </c>
      <c r="AI6" s="1162" t="str">
        <f>放棄者以外３</f>
        <v/>
      </c>
    </row>
    <row r="7" spans="2:35" ht="13.5" customHeight="1">
      <c r="B7" s="223" t="s">
        <v>360</v>
      </c>
      <c r="C7" s="3263" t="s">
        <v>361</v>
      </c>
      <c r="D7" s="3263"/>
      <c r="E7" s="3263"/>
      <c r="F7" s="3263"/>
      <c r="G7" s="3263"/>
      <c r="H7" s="3263"/>
      <c r="I7" s="3263"/>
      <c r="J7" s="3263"/>
      <c r="K7" s="3263"/>
      <c r="L7" s="3263"/>
      <c r="M7" s="3263"/>
      <c r="N7" s="3263"/>
      <c r="O7" s="3263"/>
      <c r="P7" s="3263"/>
      <c r="Q7" s="3263"/>
      <c r="R7" s="3263"/>
      <c r="S7" s="3263"/>
      <c r="T7" s="223"/>
      <c r="U7" s="223"/>
      <c r="V7" s="223"/>
      <c r="W7" s="223"/>
      <c r="X7" s="223"/>
      <c r="Y7" s="223"/>
      <c r="Z7" s="223"/>
      <c r="AA7" s="223"/>
      <c r="AB7" s="223"/>
      <c r="AC7" s="223"/>
      <c r="AD7" s="3261"/>
      <c r="AE7" s="220"/>
      <c r="AG7" s="1080">
        <f>氏名４</f>
        <v>0</v>
      </c>
      <c r="AI7" s="1162" t="str">
        <f>放棄者以外４</f>
        <v/>
      </c>
    </row>
    <row r="8" spans="2:35" ht="5.25" customHeight="1">
      <c r="B8" s="226"/>
      <c r="C8" s="224"/>
      <c r="D8" s="225"/>
      <c r="E8" s="225"/>
      <c r="F8" s="225"/>
      <c r="G8" s="225"/>
      <c r="H8" s="225"/>
      <c r="I8" s="225"/>
      <c r="J8" s="225"/>
      <c r="K8" s="225"/>
      <c r="L8" s="225"/>
      <c r="M8" s="225"/>
      <c r="N8" s="225"/>
      <c r="O8" s="225"/>
      <c r="P8" s="225"/>
      <c r="Q8" s="225"/>
      <c r="R8" s="225"/>
      <c r="S8" s="225"/>
      <c r="T8" s="226"/>
      <c r="U8" s="226"/>
      <c r="V8" s="226"/>
      <c r="W8" s="226"/>
      <c r="X8" s="226"/>
      <c r="Y8" s="226"/>
      <c r="Z8" s="226"/>
      <c r="AA8" s="226"/>
      <c r="AB8" s="226"/>
      <c r="AC8" s="223"/>
      <c r="AD8" s="3261"/>
      <c r="AE8" s="220"/>
      <c r="AG8" s="1080">
        <f>氏名５</f>
        <v>0</v>
      </c>
      <c r="AI8" s="1162" t="str">
        <f>放棄者以外５</f>
        <v/>
      </c>
    </row>
    <row r="9" spans="2:35" ht="12" customHeight="1">
      <c r="B9" s="3226" t="s">
        <v>362</v>
      </c>
      <c r="C9" s="3226"/>
      <c r="D9" s="3227"/>
      <c r="E9" s="3238" t="s">
        <v>363</v>
      </c>
      <c r="F9" s="3226"/>
      <c r="G9" s="3226"/>
      <c r="H9" s="3226"/>
      <c r="I9" s="3226"/>
      <c r="J9" s="3226"/>
      <c r="K9" s="3226"/>
      <c r="L9" s="3226"/>
      <c r="M9" s="3226"/>
      <c r="N9" s="3223" t="s">
        <v>364</v>
      </c>
      <c r="O9" s="3224"/>
      <c r="P9" s="3224"/>
      <c r="Q9" s="3224"/>
      <c r="R9" s="3225"/>
      <c r="S9" s="3238" t="s">
        <v>365</v>
      </c>
      <c r="T9" s="3255"/>
      <c r="U9" s="3255"/>
      <c r="V9" s="3255"/>
      <c r="W9" s="3256"/>
      <c r="X9" s="3238" t="s">
        <v>366</v>
      </c>
      <c r="Y9" s="3226"/>
      <c r="Z9" s="3226"/>
      <c r="AA9" s="3226"/>
      <c r="AB9" s="3226"/>
      <c r="AC9" s="223"/>
      <c r="AD9" s="681">
        <v>21</v>
      </c>
      <c r="AE9" s="220"/>
      <c r="AG9" s="1080">
        <f>氏名６</f>
        <v>0</v>
      </c>
      <c r="AI9" s="1162" t="str">
        <f>放棄者以外６</f>
        <v/>
      </c>
    </row>
    <row r="10" spans="2:35" ht="10.5" customHeight="1">
      <c r="B10" s="3228"/>
      <c r="C10" s="3228"/>
      <c r="D10" s="3229"/>
      <c r="E10" s="3239"/>
      <c r="F10" s="3228"/>
      <c r="G10" s="3228"/>
      <c r="H10" s="3228"/>
      <c r="I10" s="3228"/>
      <c r="J10" s="3228"/>
      <c r="K10" s="3228"/>
      <c r="L10" s="3228"/>
      <c r="M10" s="3228"/>
      <c r="N10" s="3223"/>
      <c r="O10" s="3224"/>
      <c r="P10" s="3224"/>
      <c r="Q10" s="3224"/>
      <c r="R10" s="3225"/>
      <c r="S10" s="3257"/>
      <c r="T10" s="3258"/>
      <c r="U10" s="3258"/>
      <c r="V10" s="3258"/>
      <c r="W10" s="3259"/>
      <c r="X10" s="3239"/>
      <c r="Y10" s="3228"/>
      <c r="Z10" s="3228"/>
      <c r="AA10" s="3228"/>
      <c r="AB10" s="3228"/>
      <c r="AC10" s="223"/>
      <c r="AD10" s="3262" t="s">
        <v>163</v>
      </c>
      <c r="AE10" s="220"/>
      <c r="AG10" s="1171">
        <f>氏名７</f>
        <v>0</v>
      </c>
      <c r="AI10" s="1163" t="str">
        <f>放棄者以外７</f>
        <v/>
      </c>
    </row>
    <row r="11" spans="2:35" ht="28.5" customHeight="1">
      <c r="B11" s="3243"/>
      <c r="C11" s="3243"/>
      <c r="D11" s="3244"/>
      <c r="E11" s="3240"/>
      <c r="F11" s="3241"/>
      <c r="G11" s="3241"/>
      <c r="H11" s="3241"/>
      <c r="I11" s="3241"/>
      <c r="J11" s="3241"/>
      <c r="K11" s="3241"/>
      <c r="L11" s="3241"/>
      <c r="M11" s="3242"/>
      <c r="N11" s="679"/>
      <c r="O11" s="678" t="s">
        <v>367</v>
      </c>
      <c r="P11" s="679"/>
      <c r="Q11" s="678" t="s">
        <v>367</v>
      </c>
      <c r="R11" s="680"/>
      <c r="S11" s="3211"/>
      <c r="T11" s="3212"/>
      <c r="U11" s="3212"/>
      <c r="V11" s="3277" t="s">
        <v>15</v>
      </c>
      <c r="W11" s="3278"/>
      <c r="X11" s="3210"/>
      <c r="Y11" s="3210"/>
      <c r="Z11" s="3210"/>
      <c r="AA11" s="3210"/>
      <c r="AB11" s="3210"/>
      <c r="AC11" s="673"/>
      <c r="AD11" s="3262"/>
      <c r="AE11" s="220"/>
    </row>
    <row r="12" spans="2:35" ht="28.5" customHeight="1">
      <c r="B12" s="3243"/>
      <c r="C12" s="3243"/>
      <c r="D12" s="3244"/>
      <c r="E12" s="3240"/>
      <c r="F12" s="3241"/>
      <c r="G12" s="3241"/>
      <c r="H12" s="3241"/>
      <c r="I12" s="3241"/>
      <c r="J12" s="3241"/>
      <c r="K12" s="3241"/>
      <c r="L12" s="3241"/>
      <c r="M12" s="3242"/>
      <c r="N12" s="679"/>
      <c r="O12" s="678" t="s">
        <v>368</v>
      </c>
      <c r="P12" s="679"/>
      <c r="Q12" s="678" t="s">
        <v>368</v>
      </c>
      <c r="R12" s="680"/>
      <c r="S12" s="3211"/>
      <c r="T12" s="3212"/>
      <c r="U12" s="3212"/>
      <c r="V12" s="682"/>
      <c r="W12" s="683"/>
      <c r="X12" s="3210"/>
      <c r="Y12" s="3210"/>
      <c r="Z12" s="3210"/>
      <c r="AA12" s="3210"/>
      <c r="AB12" s="3210"/>
      <c r="AC12" s="673"/>
      <c r="AD12" s="3262"/>
      <c r="AE12" s="220"/>
    </row>
    <row r="13" spans="2:35" ht="28.5" customHeight="1">
      <c r="B13" s="3243"/>
      <c r="C13" s="3243"/>
      <c r="D13" s="3244"/>
      <c r="E13" s="3240"/>
      <c r="F13" s="3241"/>
      <c r="G13" s="3241"/>
      <c r="H13" s="3241"/>
      <c r="I13" s="3241"/>
      <c r="J13" s="3241"/>
      <c r="K13" s="3241"/>
      <c r="L13" s="3241"/>
      <c r="M13" s="3242"/>
      <c r="N13" s="679"/>
      <c r="O13" s="678" t="s">
        <v>368</v>
      </c>
      <c r="P13" s="679"/>
      <c r="Q13" s="678" t="s">
        <v>573</v>
      </c>
      <c r="R13" s="680"/>
      <c r="S13" s="3211"/>
      <c r="T13" s="3212"/>
      <c r="U13" s="3212"/>
      <c r="V13" s="682"/>
      <c r="W13" s="683"/>
      <c r="X13" s="3210"/>
      <c r="Y13" s="3210"/>
      <c r="Z13" s="3210"/>
      <c r="AA13" s="3210"/>
      <c r="AB13" s="3210"/>
      <c r="AC13" s="673"/>
      <c r="AD13" s="3262"/>
      <c r="AE13" s="220"/>
    </row>
    <row r="14" spans="2:35" ht="28.5" customHeight="1">
      <c r="B14" s="3243"/>
      <c r="C14" s="3243"/>
      <c r="D14" s="3244"/>
      <c r="E14" s="3240"/>
      <c r="F14" s="3241"/>
      <c r="G14" s="3241"/>
      <c r="H14" s="3241"/>
      <c r="I14" s="3241"/>
      <c r="J14" s="3241"/>
      <c r="K14" s="3241"/>
      <c r="L14" s="3241"/>
      <c r="M14" s="3242"/>
      <c r="N14" s="679"/>
      <c r="O14" s="678" t="s">
        <v>368</v>
      </c>
      <c r="P14" s="679"/>
      <c r="Q14" s="678" t="s">
        <v>368</v>
      </c>
      <c r="R14" s="680"/>
      <c r="S14" s="3211"/>
      <c r="T14" s="3212"/>
      <c r="U14" s="3212"/>
      <c r="V14" s="682"/>
      <c r="W14" s="683"/>
      <c r="X14" s="3210"/>
      <c r="Y14" s="3210"/>
      <c r="Z14" s="3210"/>
      <c r="AA14" s="3210"/>
      <c r="AB14" s="3210"/>
      <c r="AC14" s="673"/>
      <c r="AD14" s="229"/>
      <c r="AE14" s="220"/>
    </row>
    <row r="15" spans="2:35" ht="28.5" customHeight="1">
      <c r="B15" s="3241"/>
      <c r="C15" s="3241"/>
      <c r="D15" s="3242"/>
      <c r="E15" s="3240"/>
      <c r="F15" s="3241"/>
      <c r="G15" s="3241"/>
      <c r="H15" s="3241"/>
      <c r="I15" s="3241"/>
      <c r="J15" s="3241"/>
      <c r="K15" s="3241"/>
      <c r="L15" s="3241"/>
      <c r="M15" s="3242"/>
      <c r="N15" s="679"/>
      <c r="O15" s="678" t="s">
        <v>368</v>
      </c>
      <c r="P15" s="679"/>
      <c r="Q15" s="678" t="s">
        <v>368</v>
      </c>
      <c r="R15" s="680"/>
      <c r="S15" s="3211"/>
      <c r="T15" s="3212"/>
      <c r="U15" s="3212"/>
      <c r="V15" s="682"/>
      <c r="W15" s="683"/>
      <c r="X15" s="3210"/>
      <c r="Y15" s="3210"/>
      <c r="Z15" s="3210"/>
      <c r="AA15" s="3210"/>
      <c r="AB15" s="3210"/>
      <c r="AC15" s="674"/>
      <c r="AD15" s="253"/>
      <c r="AE15" s="220"/>
    </row>
    <row r="16" spans="2:35" s="255" customFormat="1" ht="13.5" customHeight="1">
      <c r="B16" s="3266" t="s">
        <v>609</v>
      </c>
      <c r="C16" s="3266"/>
      <c r="D16" s="3266"/>
      <c r="E16" s="3266"/>
      <c r="F16" s="3266"/>
      <c r="G16" s="3266"/>
      <c r="H16" s="3266"/>
      <c r="I16" s="3266"/>
      <c r="J16" s="3266"/>
      <c r="K16" s="3266"/>
      <c r="L16" s="3266"/>
      <c r="M16" s="3266"/>
      <c r="N16" s="3266"/>
      <c r="O16" s="3266"/>
      <c r="P16" s="3266"/>
      <c r="Q16" s="3266"/>
      <c r="R16" s="3266"/>
      <c r="S16" s="3266"/>
      <c r="T16" s="3266"/>
      <c r="U16" s="3266"/>
      <c r="V16" s="3266"/>
      <c r="W16" s="3266"/>
      <c r="X16" s="3266"/>
      <c r="Y16" s="3266"/>
      <c r="Z16" s="3266"/>
      <c r="AA16" s="665"/>
      <c r="AB16" s="252"/>
      <c r="AC16" s="252"/>
      <c r="AD16" s="220"/>
      <c r="AE16" s="254"/>
    </row>
    <row r="17" spans="2:31" ht="9.75" customHeight="1">
      <c r="B17" s="230"/>
      <c r="C17" s="3263" t="s">
        <v>617</v>
      </c>
      <c r="D17" s="3263"/>
      <c r="E17" s="3263"/>
      <c r="F17" s="3263"/>
      <c r="G17" s="3263"/>
      <c r="H17" s="3263"/>
      <c r="I17" s="3263"/>
      <c r="J17" s="3263"/>
      <c r="K17" s="3263"/>
      <c r="L17" s="3263"/>
      <c r="M17" s="3263"/>
      <c r="N17" s="3263"/>
      <c r="O17" s="3263"/>
      <c r="P17" s="3263"/>
      <c r="Q17" s="3263"/>
      <c r="R17" s="3263"/>
      <c r="S17" s="3263"/>
      <c r="T17" s="3263"/>
      <c r="U17" s="648"/>
      <c r="V17" s="648"/>
      <c r="W17" s="223"/>
      <c r="X17" s="223"/>
      <c r="Y17" s="223"/>
      <c r="Z17" s="223"/>
      <c r="AA17" s="223"/>
      <c r="AB17" s="223"/>
      <c r="AC17" s="223"/>
      <c r="AD17" s="220"/>
      <c r="AE17" s="220"/>
    </row>
    <row r="18" spans="2:31" ht="9.75" customHeight="1">
      <c r="B18" s="230"/>
      <c r="C18" s="3263" t="s">
        <v>625</v>
      </c>
      <c r="D18" s="3263"/>
      <c r="E18" s="3263"/>
      <c r="F18" s="3263"/>
      <c r="G18" s="3263"/>
      <c r="H18" s="3263"/>
      <c r="I18" s="3263"/>
      <c r="J18" s="3263"/>
      <c r="K18" s="3263"/>
      <c r="L18" s="3263"/>
      <c r="M18" s="3263"/>
      <c r="N18" s="3263"/>
      <c r="O18" s="3263"/>
      <c r="P18" s="3263"/>
      <c r="Q18" s="3263"/>
      <c r="R18" s="3263"/>
      <c r="S18" s="3263"/>
      <c r="T18" s="3263"/>
      <c r="U18" s="3263"/>
      <c r="V18" s="3263"/>
      <c r="W18" s="3263"/>
      <c r="X18" s="3263"/>
      <c r="Y18" s="3263"/>
      <c r="Z18" s="3263"/>
      <c r="AA18" s="666"/>
      <c r="AB18" s="223"/>
      <c r="AC18" s="223"/>
      <c r="AD18" s="220"/>
      <c r="AE18" s="220"/>
    </row>
    <row r="19" spans="2:31" ht="9.75" customHeight="1">
      <c r="B19" s="685"/>
      <c r="C19" s="3263" t="s">
        <v>618</v>
      </c>
      <c r="D19" s="3263"/>
      <c r="E19" s="3263"/>
      <c r="F19" s="3263"/>
      <c r="G19" s="3263"/>
      <c r="H19" s="3263"/>
      <c r="I19" s="3263"/>
      <c r="J19" s="3263"/>
      <c r="K19" s="3263"/>
      <c r="L19" s="3263"/>
      <c r="M19" s="3263"/>
      <c r="N19" s="3263"/>
      <c r="O19" s="3263"/>
      <c r="P19" s="3263"/>
      <c r="Q19" s="232"/>
      <c r="R19" s="232"/>
      <c r="S19" s="232"/>
      <c r="T19" s="232"/>
      <c r="U19" s="232"/>
      <c r="V19" s="232"/>
      <c r="W19" s="232"/>
      <c r="X19" s="232"/>
      <c r="Y19" s="232"/>
      <c r="Z19" s="232"/>
      <c r="AA19" s="232"/>
      <c r="AB19" s="232"/>
      <c r="AC19" s="232"/>
      <c r="AD19" s="220"/>
      <c r="AE19" s="220"/>
    </row>
    <row r="20" spans="2:31" ht="11.25" customHeight="1">
      <c r="B20" s="686"/>
      <c r="C20" s="3279" t="s">
        <v>616</v>
      </c>
      <c r="D20" s="3279"/>
      <c r="E20" s="3279"/>
      <c r="F20" s="3279"/>
      <c r="G20" s="3279"/>
      <c r="H20" s="3279"/>
      <c r="I20" s="3279"/>
      <c r="J20" s="667"/>
      <c r="K20" s="667"/>
      <c r="L20" s="667"/>
      <c r="M20" s="667"/>
      <c r="N20" s="226"/>
      <c r="O20" s="226"/>
      <c r="P20" s="226"/>
      <c r="Q20" s="226"/>
      <c r="R20" s="226"/>
      <c r="S20" s="226"/>
      <c r="T20" s="226"/>
      <c r="U20" s="226"/>
      <c r="V20" s="226"/>
      <c r="W20" s="226"/>
      <c r="X20" s="226"/>
      <c r="Y20" s="226"/>
      <c r="Z20" s="226"/>
      <c r="AA20" s="226"/>
      <c r="AB20" s="226"/>
      <c r="AC20" s="223"/>
      <c r="AD20" s="220"/>
      <c r="AE20" s="220"/>
    </row>
    <row r="21" spans="2:31" ht="7.5" customHeight="1">
      <c r="B21" s="233"/>
      <c r="C21" s="233"/>
      <c r="D21" s="233"/>
      <c r="E21" s="233"/>
      <c r="F21" s="233"/>
      <c r="G21" s="233"/>
      <c r="H21" s="233"/>
      <c r="I21" s="234"/>
      <c r="J21" s="234"/>
      <c r="K21" s="234"/>
      <c r="L21" s="234"/>
      <c r="M21" s="234"/>
      <c r="N21" s="219"/>
      <c r="O21" s="219"/>
      <c r="P21" s="219"/>
      <c r="Q21" s="219"/>
      <c r="R21" s="219"/>
      <c r="S21" s="219"/>
      <c r="T21" s="219"/>
      <c r="U21" s="219"/>
      <c r="V21" s="219"/>
      <c r="W21" s="219"/>
      <c r="X21" s="219"/>
      <c r="Y21" s="219"/>
      <c r="Z21" s="219"/>
      <c r="AA21" s="219"/>
      <c r="AB21" s="219"/>
      <c r="AC21" s="219"/>
      <c r="AD21" s="220"/>
      <c r="AE21" s="220"/>
    </row>
    <row r="22" spans="2:31">
      <c r="B22" s="669" t="s">
        <v>399</v>
      </c>
      <c r="C22" s="669"/>
      <c r="D22" s="669"/>
      <c r="E22" s="669"/>
      <c r="F22" s="669"/>
      <c r="G22" s="669"/>
      <c r="H22" s="669"/>
      <c r="I22" s="669"/>
      <c r="J22" s="669"/>
      <c r="K22" s="234"/>
      <c r="L22" s="234"/>
      <c r="M22" s="234"/>
      <c r="N22" s="219"/>
      <c r="O22" s="219"/>
      <c r="P22" s="219"/>
      <c r="Q22" s="219"/>
      <c r="R22" s="219"/>
      <c r="S22" s="219"/>
      <c r="T22" s="219"/>
      <c r="U22" s="219"/>
      <c r="V22" s="219"/>
      <c r="W22" s="219"/>
      <c r="X22" s="219"/>
      <c r="Y22" s="219"/>
      <c r="Z22" s="219"/>
      <c r="AA22" s="219"/>
      <c r="AB22" s="219"/>
      <c r="AC22" s="219"/>
      <c r="AD22" s="220"/>
      <c r="AE22" s="220"/>
    </row>
    <row r="23" spans="2:31" ht="7.5" customHeight="1">
      <c r="B23" s="233"/>
      <c r="C23" s="233"/>
      <c r="D23" s="233"/>
      <c r="E23" s="233"/>
      <c r="F23" s="233"/>
      <c r="G23" s="233"/>
      <c r="H23" s="233"/>
      <c r="I23" s="234"/>
      <c r="J23" s="234"/>
      <c r="K23" s="234"/>
      <c r="L23" s="234"/>
      <c r="M23" s="234"/>
      <c r="N23" s="219"/>
      <c r="O23" s="219"/>
      <c r="P23" s="219"/>
      <c r="Q23" s="219"/>
      <c r="R23" s="219"/>
      <c r="S23" s="219"/>
      <c r="T23" s="219"/>
      <c r="U23" s="219"/>
      <c r="V23" s="219"/>
      <c r="W23" s="219"/>
      <c r="X23" s="219"/>
      <c r="Y23" s="219"/>
      <c r="Z23" s="219"/>
      <c r="AA23" s="219"/>
      <c r="AB23" s="219"/>
      <c r="AC23" s="219"/>
      <c r="AD23" s="220"/>
      <c r="AE23" s="220"/>
    </row>
    <row r="24" spans="2:31" ht="14.25" customHeight="1">
      <c r="B24" s="233"/>
      <c r="C24" s="3263" t="s">
        <v>608</v>
      </c>
      <c r="D24" s="3263"/>
      <c r="E24" s="3263"/>
      <c r="F24" s="3263"/>
      <c r="G24" s="3263"/>
      <c r="H24" s="3263"/>
      <c r="I24" s="3263"/>
      <c r="J24" s="3263"/>
      <c r="K24" s="3263"/>
      <c r="L24" s="3263"/>
      <c r="M24" s="3263"/>
      <c r="N24" s="3263"/>
      <c r="O24" s="3263"/>
      <c r="P24" s="3263"/>
      <c r="Q24" s="3263"/>
      <c r="R24" s="3263"/>
      <c r="S24" s="3263"/>
      <c r="T24" s="219"/>
      <c r="U24" s="219"/>
      <c r="V24" s="219"/>
      <c r="W24" s="219"/>
      <c r="X24" s="219"/>
      <c r="Y24" s="219"/>
      <c r="Z24" s="219"/>
      <c r="AA24" s="219"/>
      <c r="AB24" s="219"/>
      <c r="AC24" s="219"/>
      <c r="AD24" s="220"/>
      <c r="AE24" s="220"/>
    </row>
    <row r="25" spans="2:31" ht="10.5" customHeight="1">
      <c r="B25" s="235"/>
      <c r="C25" s="235"/>
      <c r="D25" s="235"/>
      <c r="E25" s="235"/>
      <c r="F25" s="235"/>
      <c r="G25" s="235"/>
      <c r="H25" s="235"/>
      <c r="I25" s="236"/>
      <c r="J25" s="236"/>
      <c r="K25" s="236"/>
      <c r="L25" s="236"/>
      <c r="M25" s="236"/>
      <c r="N25" s="237"/>
      <c r="O25" s="237"/>
      <c r="P25" s="237"/>
      <c r="Q25" s="237"/>
      <c r="R25" s="237"/>
      <c r="S25" s="237"/>
      <c r="T25" s="237"/>
      <c r="U25" s="237"/>
      <c r="V25" s="237"/>
      <c r="W25" s="237"/>
      <c r="X25" s="237"/>
      <c r="Y25" s="237"/>
      <c r="Z25" s="237"/>
      <c r="AA25" s="237"/>
      <c r="AB25" s="237"/>
      <c r="AC25" s="219"/>
      <c r="AD25" s="220"/>
      <c r="AE25" s="220"/>
    </row>
    <row r="26" spans="2:31" ht="6" customHeight="1">
      <c r="B26" s="3213" t="s">
        <v>603</v>
      </c>
      <c r="C26" s="3214"/>
      <c r="D26" s="233"/>
      <c r="E26" s="233"/>
      <c r="F26" s="238"/>
      <c r="G26" s="239"/>
      <c r="H26" s="239"/>
      <c r="I26" s="239"/>
      <c r="J26" s="239"/>
      <c r="K26" s="239"/>
      <c r="L26" s="675"/>
      <c r="M26" s="675"/>
      <c r="N26" s="238"/>
      <c r="O26" s="238"/>
      <c r="P26" s="238"/>
      <c r="Q26" s="238"/>
      <c r="R26" s="238"/>
      <c r="S26" s="238"/>
      <c r="T26" s="238"/>
      <c r="U26" s="238"/>
      <c r="V26" s="697"/>
      <c r="W26" s="698"/>
      <c r="X26" s="699"/>
      <c r="Y26" s="3286" t="s">
        <v>369</v>
      </c>
      <c r="Z26" s="219"/>
      <c r="AA26" s="3206" t="s">
        <v>15</v>
      </c>
      <c r="AB26" s="3206"/>
      <c r="AC26" s="650"/>
      <c r="AD26" s="220"/>
      <c r="AE26" s="220"/>
    </row>
    <row r="27" spans="2:31" ht="10.5" customHeight="1">
      <c r="B27" s="3215"/>
      <c r="C27" s="3216"/>
      <c r="D27" s="231"/>
      <c r="E27" s="231"/>
      <c r="F27" s="3282" t="s">
        <v>619</v>
      </c>
      <c r="G27" s="3251" t="s">
        <v>382</v>
      </c>
      <c r="H27" s="3251"/>
      <c r="I27" s="3251"/>
      <c r="J27" s="3251"/>
      <c r="K27" s="3208" t="s">
        <v>620</v>
      </c>
      <c r="L27" s="232"/>
      <c r="M27" s="232"/>
      <c r="N27" s="240"/>
      <c r="O27" s="240"/>
      <c r="P27" s="240"/>
      <c r="Q27" s="240"/>
      <c r="R27" s="240"/>
      <c r="S27" s="240"/>
      <c r="T27" s="240"/>
      <c r="U27" s="240"/>
      <c r="V27" s="240"/>
      <c r="W27" s="696"/>
      <c r="X27" s="700"/>
      <c r="Y27" s="3287"/>
      <c r="Z27" s="219"/>
      <c r="AA27" s="3206"/>
      <c r="AB27" s="3206"/>
      <c r="AC27" s="650"/>
      <c r="AD27" s="220"/>
      <c r="AE27" s="220"/>
    </row>
    <row r="28" spans="2:31" ht="10.5" customHeight="1">
      <c r="B28" s="3215"/>
      <c r="C28" s="3216"/>
      <c r="D28" s="231"/>
      <c r="E28" s="231"/>
      <c r="F28" s="3282"/>
      <c r="G28" s="3251" t="s">
        <v>370</v>
      </c>
      <c r="H28" s="3251"/>
      <c r="I28" s="3251"/>
      <c r="J28" s="3251"/>
      <c r="K28" s="3208"/>
      <c r="L28" s="232"/>
      <c r="M28" s="232"/>
      <c r="N28" s="240"/>
      <c r="O28" s="240"/>
      <c r="P28" s="240"/>
      <c r="Q28" s="240"/>
      <c r="R28" s="240"/>
      <c r="S28" s="240"/>
      <c r="T28" s="240"/>
      <c r="U28" s="240"/>
      <c r="V28" s="240"/>
      <c r="W28" s="234"/>
      <c r="X28" s="701"/>
      <c r="Y28" s="219"/>
      <c r="Z28" s="219"/>
      <c r="AA28" s="227"/>
      <c r="AB28" s="227"/>
      <c r="AC28" s="227"/>
      <c r="AD28" s="220"/>
      <c r="AE28" s="220"/>
    </row>
    <row r="29" spans="2:31" ht="9" customHeight="1">
      <c r="B29" s="3215"/>
      <c r="C29" s="3216"/>
      <c r="D29" s="3280" t="s">
        <v>624</v>
      </c>
      <c r="E29" s="3281"/>
      <c r="F29" s="3281"/>
      <c r="H29" s="3219">
        <f>入力シート!E16</f>
        <v>0</v>
      </c>
      <c r="I29" s="3264" t="s">
        <v>18</v>
      </c>
      <c r="J29" s="671"/>
      <c r="K29" s="3276" t="s">
        <v>371</v>
      </c>
      <c r="L29" s="3276"/>
      <c r="M29" s="3276"/>
      <c r="N29" s="3276"/>
      <c r="O29" s="3276"/>
      <c r="P29" s="3276"/>
      <c r="Q29" s="3276"/>
      <c r="R29" s="3276"/>
      <c r="S29" s="3276"/>
      <c r="T29" s="3276"/>
      <c r="U29" s="3276"/>
      <c r="V29" s="3276"/>
      <c r="W29" s="702"/>
      <c r="X29" s="703"/>
      <c r="Y29" s="3222">
        <f>5*H29</f>
        <v>0</v>
      </c>
      <c r="Z29" s="3221" t="s">
        <v>610</v>
      </c>
      <c r="AA29" s="3221"/>
      <c r="AB29" s="3221"/>
      <c r="AC29" s="219"/>
      <c r="AD29" s="220"/>
      <c r="AE29" s="220"/>
    </row>
    <row r="30" spans="2:31" ht="8.25" customHeight="1">
      <c r="B30" s="3215"/>
      <c r="C30" s="3216"/>
      <c r="D30" s="3280"/>
      <c r="E30" s="3281"/>
      <c r="F30" s="3281"/>
      <c r="H30" s="3220"/>
      <c r="I30" s="3265"/>
      <c r="J30" s="671"/>
      <c r="K30" s="3276"/>
      <c r="L30" s="3276"/>
      <c r="M30" s="3276"/>
      <c r="N30" s="3276"/>
      <c r="O30" s="3276"/>
      <c r="P30" s="3276"/>
      <c r="Q30" s="3276"/>
      <c r="R30" s="3276"/>
      <c r="S30" s="3276"/>
      <c r="T30" s="3276"/>
      <c r="U30" s="3276"/>
      <c r="V30" s="3276"/>
      <c r="W30" s="684"/>
      <c r="X30" s="703"/>
      <c r="Y30" s="3222"/>
      <c r="Z30" s="3221"/>
      <c r="AA30" s="3221"/>
      <c r="AB30" s="3221"/>
      <c r="AC30" s="651"/>
      <c r="AD30" s="220"/>
      <c r="AE30" s="220"/>
    </row>
    <row r="31" spans="2:31" ht="7.5" customHeight="1">
      <c r="B31" s="3217"/>
      <c r="C31" s="3218"/>
      <c r="D31" s="241"/>
      <c r="E31" s="241"/>
      <c r="F31" s="237"/>
      <c r="G31" s="237"/>
      <c r="H31" s="237"/>
      <c r="I31" s="237"/>
      <c r="J31" s="237"/>
      <c r="K31" s="237"/>
      <c r="L31" s="237"/>
      <c r="M31" s="237"/>
      <c r="N31" s="237"/>
      <c r="O31" s="237"/>
      <c r="P31" s="237"/>
      <c r="Q31" s="237"/>
      <c r="R31" s="237"/>
      <c r="S31" s="237"/>
      <c r="T31" s="237"/>
      <c r="U31" s="219"/>
      <c r="V31" s="219"/>
      <c r="W31" s="704"/>
      <c r="X31" s="705"/>
      <c r="Y31" s="219"/>
      <c r="Z31" s="219"/>
      <c r="AA31" s="219"/>
      <c r="AB31" s="250"/>
      <c r="AC31" s="250"/>
      <c r="AD31" s="220"/>
      <c r="AE31" s="220"/>
    </row>
    <row r="32" spans="2:31" ht="14.25" customHeight="1">
      <c r="B32" s="3245" t="s">
        <v>375</v>
      </c>
      <c r="C32" s="3245"/>
      <c r="D32" s="3245"/>
      <c r="E32" s="3246"/>
      <c r="F32" s="714" t="s">
        <v>372</v>
      </c>
      <c r="G32" s="687"/>
      <c r="H32" s="688"/>
      <c r="I32" s="688"/>
      <c r="J32" s="688"/>
      <c r="K32" s="688"/>
      <c r="L32" s="688"/>
      <c r="M32" s="714" t="s">
        <v>373</v>
      </c>
      <c r="O32" s="697"/>
      <c r="P32" s="219"/>
      <c r="Q32" s="219"/>
      <c r="R32" s="219"/>
      <c r="S32" s="219"/>
      <c r="T32" s="219"/>
      <c r="U32" s="715" t="s">
        <v>374</v>
      </c>
      <c r="V32" s="222"/>
      <c r="W32" s="222"/>
      <c r="X32" s="222"/>
      <c r="Y32" s="222"/>
      <c r="Z32" s="222"/>
      <c r="AA32" s="222"/>
      <c r="AB32" s="222"/>
      <c r="AC32" s="219"/>
      <c r="AD32" s="220"/>
      <c r="AE32" s="220"/>
    </row>
    <row r="33" spans="2:33" ht="11.25" customHeight="1">
      <c r="B33" s="3247"/>
      <c r="C33" s="3247"/>
      <c r="D33" s="3247"/>
      <c r="E33" s="3248"/>
      <c r="F33" s="3252" t="s">
        <v>376</v>
      </c>
      <c r="G33" s="3253"/>
      <c r="H33" s="3253"/>
      <c r="I33" s="3253"/>
      <c r="J33" s="3253"/>
      <c r="K33" s="3253"/>
      <c r="L33" s="3253"/>
      <c r="M33" s="706"/>
      <c r="N33" s="3283" t="s">
        <v>605</v>
      </c>
      <c r="O33" s="3283"/>
      <c r="P33" s="3283"/>
      <c r="Q33" s="3283"/>
      <c r="R33" s="3283"/>
      <c r="S33" s="3283"/>
      <c r="T33" s="243"/>
      <c r="U33" s="242"/>
      <c r="V33" s="3284" t="s">
        <v>621</v>
      </c>
      <c r="W33" s="3284"/>
      <c r="X33" s="3284"/>
      <c r="Y33" s="3284"/>
      <c r="Z33" s="3284"/>
      <c r="AA33" s="252"/>
      <c r="AB33" s="219"/>
      <c r="AC33" s="219"/>
      <c r="AD33" s="220"/>
      <c r="AE33" s="220"/>
    </row>
    <row r="34" spans="2:33" ht="11.25" customHeight="1">
      <c r="B34" s="3247"/>
      <c r="C34" s="3247"/>
      <c r="D34" s="3247"/>
      <c r="E34" s="3248"/>
      <c r="F34" s="3252"/>
      <c r="G34" s="3253"/>
      <c r="H34" s="3253"/>
      <c r="I34" s="3253"/>
      <c r="J34" s="3253"/>
      <c r="K34" s="3253"/>
      <c r="L34" s="3253"/>
      <c r="M34" s="706"/>
      <c r="N34" s="3208" t="s">
        <v>611</v>
      </c>
      <c r="O34" s="3206" t="s">
        <v>377</v>
      </c>
      <c r="P34" s="3206"/>
      <c r="Q34" s="3206"/>
      <c r="R34" s="3207" t="s">
        <v>378</v>
      </c>
      <c r="S34" s="3207"/>
      <c r="T34" s="3209" t="s">
        <v>612</v>
      </c>
      <c r="U34" s="242"/>
      <c r="V34" s="3284"/>
      <c r="W34" s="3284"/>
      <c r="X34" s="3284"/>
      <c r="Y34" s="3284"/>
      <c r="Z34" s="3284"/>
      <c r="AA34" s="219"/>
      <c r="AB34" s="219"/>
      <c r="AC34" s="219"/>
      <c r="AD34" s="220"/>
      <c r="AE34" s="220"/>
    </row>
    <row r="35" spans="2:33" ht="11.25" customHeight="1">
      <c r="B35" s="3247"/>
      <c r="C35" s="3247"/>
      <c r="D35" s="3247"/>
      <c r="E35" s="3248"/>
      <c r="F35" s="3252"/>
      <c r="G35" s="3253"/>
      <c r="H35" s="3253"/>
      <c r="I35" s="3253"/>
      <c r="J35" s="3253"/>
      <c r="K35" s="3253"/>
      <c r="L35" s="3253"/>
      <c r="M35" s="706"/>
      <c r="N35" s="3208"/>
      <c r="O35" s="3206"/>
      <c r="P35" s="3206"/>
      <c r="Q35" s="3206"/>
      <c r="R35" s="3206" t="s">
        <v>379</v>
      </c>
      <c r="S35" s="3206"/>
      <c r="T35" s="3209"/>
      <c r="U35" s="242"/>
      <c r="V35" s="3284"/>
      <c r="W35" s="3284"/>
      <c r="X35" s="3284"/>
      <c r="Y35" s="3284"/>
      <c r="Z35" s="3284"/>
      <c r="AA35" s="219"/>
      <c r="AB35" s="219"/>
      <c r="AC35" s="219"/>
      <c r="AD35" s="220"/>
      <c r="AE35" s="220"/>
    </row>
    <row r="36" spans="2:33" ht="11.25" customHeight="1">
      <c r="B36" s="3249"/>
      <c r="C36" s="3249"/>
      <c r="D36" s="3249"/>
      <c r="E36" s="3250"/>
      <c r="F36" s="689"/>
      <c r="G36" s="235"/>
      <c r="H36" s="235"/>
      <c r="I36" s="236"/>
      <c r="J36" s="236"/>
      <c r="K36" s="236"/>
      <c r="L36" s="236"/>
      <c r="M36" s="707"/>
      <c r="N36" s="244"/>
      <c r="O36" s="245"/>
      <c r="P36" s="245"/>
      <c r="Q36" s="245"/>
      <c r="R36" s="245"/>
      <c r="S36" s="245"/>
      <c r="T36" s="246"/>
      <c r="U36" s="247"/>
      <c r="V36" s="237"/>
      <c r="W36" s="237"/>
      <c r="X36" s="237"/>
      <c r="Y36" s="237"/>
      <c r="Z36" s="237"/>
      <c r="AA36" s="237"/>
      <c r="AB36" s="237"/>
      <c r="AC36" s="219"/>
      <c r="AD36" s="220"/>
      <c r="AE36" s="220"/>
    </row>
    <row r="37" spans="2:33" ht="28.5" customHeight="1">
      <c r="B37" s="3199"/>
      <c r="C37" s="3199"/>
      <c r="D37" s="3199"/>
      <c r="E37" s="3200"/>
      <c r="F37" s="3195"/>
      <c r="G37" s="3196"/>
      <c r="H37" s="3196"/>
      <c r="I37" s="3196"/>
      <c r="J37" s="3196"/>
      <c r="K37" s="3196"/>
      <c r="L37" s="692" t="s">
        <v>15</v>
      </c>
      <c r="M37" s="3267">
        <f>IF($H$42&lt;$Y$29*1000000,F37,IFERROR(ROUNDDOWN($Y$29*1000000*F37/$H$42,0),0))</f>
        <v>0</v>
      </c>
      <c r="N37" s="3268"/>
      <c r="O37" s="3268"/>
      <c r="P37" s="3268"/>
      <c r="Q37" s="3268"/>
      <c r="R37" s="3268"/>
      <c r="S37" s="3268"/>
      <c r="T37" s="708" t="s">
        <v>15</v>
      </c>
      <c r="U37" s="3269">
        <f>IF(M37&gt;F37,0,F37-M37)</f>
        <v>0</v>
      </c>
      <c r="V37" s="3194"/>
      <c r="W37" s="3194"/>
      <c r="X37" s="3194"/>
      <c r="Y37" s="3194"/>
      <c r="Z37" s="3194"/>
      <c r="AA37" s="3205" t="s">
        <v>15</v>
      </c>
      <c r="AB37" s="3205"/>
      <c r="AC37" s="652"/>
      <c r="AD37" s="220"/>
      <c r="AE37" s="220"/>
    </row>
    <row r="38" spans="2:33" ht="28.5" customHeight="1">
      <c r="B38" s="3199"/>
      <c r="C38" s="3199"/>
      <c r="D38" s="3199"/>
      <c r="E38" s="3200"/>
      <c r="F38" s="3195"/>
      <c r="G38" s="3196"/>
      <c r="H38" s="3196"/>
      <c r="I38" s="3196"/>
      <c r="J38" s="3196"/>
      <c r="K38" s="3196"/>
      <c r="L38" s="676"/>
      <c r="M38" s="3267">
        <f t="shared" ref="M38:M41" si="0">IF($H$42&lt;$Y$29*1000000,F38,IFERROR(ROUNDDOWN($Y$29*1000000*F38/$H$42,0),0))</f>
        <v>0</v>
      </c>
      <c r="N38" s="3268"/>
      <c r="O38" s="3268"/>
      <c r="P38" s="3268"/>
      <c r="Q38" s="3268"/>
      <c r="R38" s="3268"/>
      <c r="S38" s="3268"/>
      <c r="T38" s="709"/>
      <c r="U38" s="3269">
        <f>IF(M38&gt;F38,0,F38-M38)</f>
        <v>0</v>
      </c>
      <c r="V38" s="3194"/>
      <c r="W38" s="3194"/>
      <c r="X38" s="3194"/>
      <c r="Y38" s="3194"/>
      <c r="Z38" s="3194"/>
      <c r="AA38" s="682"/>
      <c r="AB38" s="682"/>
      <c r="AC38" s="228"/>
      <c r="AD38" s="220"/>
      <c r="AE38" s="220"/>
    </row>
    <row r="39" spans="2:33" ht="28.5" customHeight="1">
      <c r="B39" s="3199"/>
      <c r="C39" s="3199"/>
      <c r="D39" s="3199"/>
      <c r="E39" s="3200"/>
      <c r="F39" s="3195"/>
      <c r="G39" s="3196"/>
      <c r="H39" s="3196"/>
      <c r="I39" s="3196"/>
      <c r="J39" s="3196"/>
      <c r="K39" s="3196"/>
      <c r="L39" s="676"/>
      <c r="M39" s="3267">
        <f t="shared" si="0"/>
        <v>0</v>
      </c>
      <c r="N39" s="3268"/>
      <c r="O39" s="3268"/>
      <c r="P39" s="3268"/>
      <c r="Q39" s="3268"/>
      <c r="R39" s="3268"/>
      <c r="S39" s="3268"/>
      <c r="T39" s="709"/>
      <c r="U39" s="3269">
        <f>IF(M39&gt;F39,0,F39-M39)</f>
        <v>0</v>
      </c>
      <c r="V39" s="3194"/>
      <c r="W39" s="3194"/>
      <c r="X39" s="3194"/>
      <c r="Y39" s="3194"/>
      <c r="Z39" s="3194"/>
      <c r="AA39" s="682"/>
      <c r="AB39" s="682"/>
      <c r="AC39" s="228"/>
      <c r="AD39" s="220"/>
      <c r="AE39" s="220"/>
    </row>
    <row r="40" spans="2:33" ht="28.5" customHeight="1">
      <c r="B40" s="3199"/>
      <c r="C40" s="3199"/>
      <c r="D40" s="3199"/>
      <c r="E40" s="3200"/>
      <c r="F40" s="3195"/>
      <c r="G40" s="3196"/>
      <c r="H40" s="3196"/>
      <c r="I40" s="3196"/>
      <c r="J40" s="3196"/>
      <c r="K40" s="3196"/>
      <c r="L40" s="676"/>
      <c r="M40" s="3267">
        <f t="shared" si="0"/>
        <v>0</v>
      </c>
      <c r="N40" s="3268"/>
      <c r="O40" s="3268"/>
      <c r="P40" s="3268"/>
      <c r="Q40" s="3268"/>
      <c r="R40" s="3268"/>
      <c r="S40" s="3268"/>
      <c r="T40" s="709"/>
      <c r="U40" s="3269">
        <f>IF(M40&gt;F40,0,F40-M40)</f>
        <v>0</v>
      </c>
      <c r="V40" s="3194"/>
      <c r="W40" s="3194"/>
      <c r="X40" s="3194"/>
      <c r="Y40" s="3194"/>
      <c r="Z40" s="3194"/>
      <c r="AA40" s="682"/>
      <c r="AB40" s="682"/>
      <c r="AC40" s="228"/>
      <c r="AD40" s="220"/>
      <c r="AE40" s="220"/>
    </row>
    <row r="41" spans="2:33" ht="28.5" customHeight="1">
      <c r="B41" s="3201"/>
      <c r="C41" s="3201"/>
      <c r="D41" s="3201"/>
      <c r="E41" s="3202"/>
      <c r="F41" s="3197"/>
      <c r="G41" s="3198"/>
      <c r="H41" s="3198"/>
      <c r="I41" s="3198"/>
      <c r="J41" s="3198"/>
      <c r="K41" s="3198"/>
      <c r="L41" s="691"/>
      <c r="M41" s="3267">
        <f t="shared" si="0"/>
        <v>0</v>
      </c>
      <c r="N41" s="3268"/>
      <c r="O41" s="3268"/>
      <c r="P41" s="3268"/>
      <c r="Q41" s="3268"/>
      <c r="R41" s="3268"/>
      <c r="S41" s="3268"/>
      <c r="T41" s="709"/>
      <c r="U41" s="3269">
        <f>IF(M41&gt;F41,0,F41-M41)</f>
        <v>0</v>
      </c>
      <c r="V41" s="3194"/>
      <c r="W41" s="3194"/>
      <c r="X41" s="3194"/>
      <c r="Y41" s="3194"/>
      <c r="Z41" s="3194"/>
      <c r="AA41" s="682"/>
      <c r="AB41" s="682"/>
      <c r="AC41" s="228"/>
      <c r="AD41" s="220"/>
      <c r="AE41" s="220"/>
    </row>
    <row r="42" spans="2:33" ht="33" customHeight="1">
      <c r="B42" s="3203" t="s">
        <v>22</v>
      </c>
      <c r="C42" s="3203"/>
      <c r="D42" s="3203"/>
      <c r="E42" s="3204"/>
      <c r="F42" s="3193" t="s">
        <v>380</v>
      </c>
      <c r="G42" s="3193"/>
      <c r="H42" s="3194">
        <f>SUM(F37:K41)</f>
        <v>0</v>
      </c>
      <c r="I42" s="3194"/>
      <c r="J42" s="3194"/>
      <c r="K42" s="3194"/>
      <c r="L42" s="690"/>
      <c r="M42" s="3267">
        <f>SUM(M37:S41)</f>
        <v>0</v>
      </c>
      <c r="N42" s="3268"/>
      <c r="O42" s="3268"/>
      <c r="P42" s="3268"/>
      <c r="Q42" s="3268"/>
      <c r="R42" s="3268"/>
      <c r="S42" s="3268"/>
      <c r="T42" s="682"/>
      <c r="U42" s="3270">
        <f>SUM(U37:Y41)</f>
        <v>0</v>
      </c>
      <c r="V42" s="3271"/>
      <c r="W42" s="3271"/>
      <c r="X42" s="3271"/>
      <c r="Y42" s="3271"/>
      <c r="Z42" s="3271"/>
      <c r="AA42" s="716"/>
      <c r="AB42" s="716"/>
      <c r="AC42" s="228"/>
      <c r="AD42" s="220"/>
      <c r="AE42" s="220"/>
    </row>
    <row r="43" spans="2:33" ht="12" customHeight="1">
      <c r="B43" s="3266" t="s">
        <v>613</v>
      </c>
      <c r="C43" s="3266"/>
      <c r="D43" s="3266"/>
      <c r="E43" s="3266"/>
      <c r="F43" s="3266"/>
      <c r="G43" s="3266"/>
      <c r="H43" s="3266"/>
      <c r="I43" s="3266"/>
      <c r="J43" s="3266"/>
      <c r="K43" s="3266"/>
      <c r="L43" s="3266"/>
      <c r="M43" s="3266"/>
      <c r="N43" s="3266"/>
      <c r="O43" s="3266"/>
      <c r="P43" s="3266"/>
      <c r="Q43" s="3266"/>
      <c r="R43" s="3266"/>
      <c r="S43" s="3266"/>
      <c r="T43" s="3266"/>
      <c r="U43" s="3285"/>
      <c r="V43" s="3285"/>
      <c r="W43" s="3285"/>
      <c r="X43" s="3285"/>
      <c r="Y43" s="3285"/>
      <c r="Z43" s="3285"/>
      <c r="AA43" s="3285"/>
      <c r="AB43" s="223"/>
      <c r="AC43" s="223"/>
      <c r="AD43" s="220"/>
      <c r="AE43" s="220"/>
    </row>
    <row r="44" spans="2:33" ht="14.25" customHeight="1">
      <c r="B44" s="694"/>
      <c r="C44" s="3263" t="s">
        <v>622</v>
      </c>
      <c r="D44" s="3263"/>
      <c r="E44" s="232"/>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0"/>
      <c r="AE44" s="220"/>
    </row>
    <row r="45" spans="2:33" ht="12" customHeight="1">
      <c r="B45" s="693" t="s">
        <v>614</v>
      </c>
      <c r="C45" s="3254" t="s">
        <v>623</v>
      </c>
      <c r="D45" s="3254"/>
      <c r="E45" s="3254"/>
      <c r="F45" s="3254"/>
      <c r="G45" s="3254"/>
      <c r="H45" s="3254"/>
      <c r="I45" s="3254"/>
      <c r="J45" s="3254"/>
      <c r="K45" s="3254"/>
      <c r="L45" s="3254"/>
      <c r="M45" s="3254"/>
      <c r="N45" s="3254"/>
      <c r="O45" s="670"/>
      <c r="P45" s="670"/>
      <c r="Q45" s="670"/>
      <c r="R45" s="670"/>
      <c r="S45" s="670"/>
      <c r="T45" s="223"/>
      <c r="U45" s="223"/>
      <c r="V45" s="223"/>
      <c r="W45" s="223"/>
      <c r="X45" s="223"/>
      <c r="Y45" s="223"/>
      <c r="Z45" s="223"/>
      <c r="AA45" s="223"/>
      <c r="AB45" s="223"/>
      <c r="AC45" s="223"/>
      <c r="AD45" s="220"/>
      <c r="AE45" s="220"/>
      <c r="AG45" s="719" t="s">
        <v>626</v>
      </c>
    </row>
    <row r="46" spans="2:33" ht="3" customHeight="1">
      <c r="B46" s="693"/>
      <c r="C46" s="695"/>
      <c r="D46" s="695"/>
      <c r="E46" s="695"/>
      <c r="F46" s="695"/>
      <c r="G46" s="695"/>
      <c r="H46" s="695"/>
      <c r="I46" s="695"/>
      <c r="J46" s="695"/>
      <c r="K46" s="695"/>
      <c r="L46" s="695"/>
      <c r="M46" s="695"/>
      <c r="N46" s="670"/>
      <c r="O46" s="670"/>
      <c r="P46" s="670"/>
      <c r="Q46" s="670"/>
      <c r="R46" s="670"/>
      <c r="S46" s="670"/>
      <c r="T46" s="223"/>
      <c r="U46" s="223"/>
      <c r="V46" s="223"/>
      <c r="W46" s="223"/>
      <c r="X46" s="223"/>
      <c r="Y46" s="223"/>
      <c r="Z46" s="223"/>
      <c r="AA46" s="223"/>
      <c r="AB46" s="223"/>
      <c r="AC46" s="223"/>
      <c r="AD46" s="220"/>
      <c r="AE46" s="220"/>
    </row>
    <row r="47" spans="2:33" ht="2.25" customHeight="1">
      <c r="B47" s="693"/>
      <c r="C47" s="695"/>
      <c r="D47" s="695"/>
      <c r="E47" s="695"/>
      <c r="F47" s="695"/>
      <c r="G47" s="695"/>
      <c r="H47" s="695"/>
      <c r="I47" s="695"/>
      <c r="J47" s="695"/>
      <c r="K47" s="695"/>
      <c r="L47" s="695"/>
      <c r="M47" s="695"/>
      <c r="N47" s="670"/>
      <c r="O47" s="670"/>
      <c r="P47" s="670"/>
      <c r="Q47" s="670"/>
      <c r="R47" s="670"/>
      <c r="S47" s="670"/>
      <c r="T47" s="223"/>
      <c r="U47" s="223"/>
      <c r="V47" s="223"/>
      <c r="W47" s="223"/>
      <c r="X47" s="223"/>
      <c r="Y47" s="223"/>
      <c r="Z47" s="223"/>
      <c r="AA47" s="223"/>
      <c r="AB47" s="223"/>
      <c r="AC47" s="223"/>
      <c r="AD47" s="220"/>
      <c r="AE47" s="220"/>
    </row>
    <row r="48" spans="2:33">
      <c r="B48" s="3274" t="s">
        <v>1972</v>
      </c>
      <c r="C48" s="3274"/>
      <c r="D48" s="219"/>
      <c r="E48" s="219"/>
      <c r="F48" s="219"/>
      <c r="G48" s="219"/>
      <c r="H48" s="219"/>
      <c r="I48" s="219"/>
      <c r="J48" s="219"/>
      <c r="K48" s="219"/>
      <c r="L48" s="219"/>
      <c r="M48" s="219"/>
      <c r="N48" s="219"/>
      <c r="O48" s="219"/>
      <c r="P48" s="219"/>
      <c r="Q48" s="219"/>
      <c r="R48" s="219"/>
      <c r="S48" s="219"/>
      <c r="T48" s="219"/>
      <c r="U48" s="219"/>
      <c r="V48" s="3275" t="s">
        <v>381</v>
      </c>
      <c r="W48" s="3275"/>
      <c r="X48" s="3275"/>
      <c r="Y48" s="3275"/>
      <c r="Z48" s="3275"/>
      <c r="AA48" s="3275"/>
      <c r="AB48" s="3275"/>
      <c r="AC48" s="248"/>
      <c r="AD48" s="219"/>
      <c r="AE48" s="220"/>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QpcI17x/NYYVcPpn5vlFKc/fAtuotGZXejp6NkzQMSG9efJuNnl7XTBg0jI/FfTd+gJQNEzSHdTEpzlwArgcuA==" saltValue="IrXUfHOB1M9uRyVYvpvLbQ==" spinCount="100000" sheet="1" objects="1" scenarios="1"/>
  <mergeCells count="94">
    <mergeCell ref="AI2:AI3"/>
    <mergeCell ref="B48:C48"/>
    <mergeCell ref="V48:AB48"/>
    <mergeCell ref="K29:V30"/>
    <mergeCell ref="V11:W11"/>
    <mergeCell ref="C20:I20"/>
    <mergeCell ref="C19:P19"/>
    <mergeCell ref="C17:T17"/>
    <mergeCell ref="D29:F30"/>
    <mergeCell ref="F27:F28"/>
    <mergeCell ref="K27:K28"/>
    <mergeCell ref="N33:S33"/>
    <mergeCell ref="V33:Z35"/>
    <mergeCell ref="B43:AA43"/>
    <mergeCell ref="C44:D44"/>
    <mergeCell ref="Y26:Y27"/>
    <mergeCell ref="M41:S41"/>
    <mergeCell ref="M42:S42"/>
    <mergeCell ref="U37:Z37"/>
    <mergeCell ref="U38:Z38"/>
    <mergeCell ref="U39:Z39"/>
    <mergeCell ref="U40:Z40"/>
    <mergeCell ref="U41:Z41"/>
    <mergeCell ref="U42:Z42"/>
    <mergeCell ref="M37:S37"/>
    <mergeCell ref="M38:S38"/>
    <mergeCell ref="M39:S39"/>
    <mergeCell ref="M40:S40"/>
    <mergeCell ref="C45:N45"/>
    <mergeCell ref="X9:AB10"/>
    <mergeCell ref="S9:W10"/>
    <mergeCell ref="AD2:AD5"/>
    <mergeCell ref="AD6:AD8"/>
    <mergeCell ref="AD10:AD13"/>
    <mergeCell ref="C6:AA6"/>
    <mergeCell ref="C7:S7"/>
    <mergeCell ref="I29:I30"/>
    <mergeCell ref="B16:Z16"/>
    <mergeCell ref="C18:Z18"/>
    <mergeCell ref="C24:S24"/>
    <mergeCell ref="G27:J27"/>
    <mergeCell ref="B11:D11"/>
    <mergeCell ref="B12:D12"/>
    <mergeCell ref="B13:D13"/>
    <mergeCell ref="B38:E38"/>
    <mergeCell ref="B39:E39"/>
    <mergeCell ref="B32:E36"/>
    <mergeCell ref="E14:M14"/>
    <mergeCell ref="E15:M15"/>
    <mergeCell ref="G28:J28"/>
    <mergeCell ref="F33:L35"/>
    <mergeCell ref="E12:M12"/>
    <mergeCell ref="E13:M13"/>
    <mergeCell ref="B14:D14"/>
    <mergeCell ref="B15:D15"/>
    <mergeCell ref="B37:E37"/>
    <mergeCell ref="F37:K37"/>
    <mergeCell ref="N9:R10"/>
    <mergeCell ref="B9:D10"/>
    <mergeCell ref="T2:AB3"/>
    <mergeCell ref="R2:S3"/>
    <mergeCell ref="S11:U11"/>
    <mergeCell ref="X11:AB11"/>
    <mergeCell ref="C2:K3"/>
    <mergeCell ref="E9:M10"/>
    <mergeCell ref="E11:M11"/>
    <mergeCell ref="S12:U12"/>
    <mergeCell ref="X12:AB12"/>
    <mergeCell ref="S13:U13"/>
    <mergeCell ref="X13:AB13"/>
    <mergeCell ref="S14:U14"/>
    <mergeCell ref="X15:AB15"/>
    <mergeCell ref="X14:AB14"/>
    <mergeCell ref="S15:U15"/>
    <mergeCell ref="AA26:AB27"/>
    <mergeCell ref="B26:C31"/>
    <mergeCell ref="H29:H30"/>
    <mergeCell ref="Z29:AB30"/>
    <mergeCell ref="Y29:Y30"/>
    <mergeCell ref="AA37:AB37"/>
    <mergeCell ref="F38:K38"/>
    <mergeCell ref="F39:K39"/>
    <mergeCell ref="O34:Q35"/>
    <mergeCell ref="R34:S34"/>
    <mergeCell ref="R35:S35"/>
    <mergeCell ref="N34:N35"/>
    <mergeCell ref="T34:T35"/>
    <mergeCell ref="F42:G42"/>
    <mergeCell ref="H42:K42"/>
    <mergeCell ref="F40:K40"/>
    <mergeCell ref="F41:K41"/>
    <mergeCell ref="B40:E40"/>
    <mergeCell ref="B41:E41"/>
    <mergeCell ref="B42:E42"/>
  </mergeCells>
  <phoneticPr fontId="2"/>
  <dataValidations count="5">
    <dataValidation imeMode="on" allowBlank="1" showInputMessage="1" showErrorMessage="1" sqref="B11:B15 E11:E15"/>
    <dataValidation imeMode="off" allowBlank="1" showInputMessage="1" showErrorMessage="1" sqref="N11:N15 P11:P15 R11:U15 L38:L41 F37:K41"/>
    <dataValidation type="list" allowBlank="1" showInputMessage="1" showErrorMessage="1" sqref="AC11:AC15">
      <formula1>$AF$11:$AF$19</formula1>
    </dataValidation>
    <dataValidation type="list" allowBlank="1" showInputMessage="1" showErrorMessage="1" sqref="X11:AB15">
      <formula1>$AG$4:$AG$10</formula1>
    </dataValidation>
    <dataValidation type="list" allowBlank="1" showInputMessage="1" showErrorMessage="1" sqref="B37:E41">
      <formula1>$AI$4:$AI$10</formula1>
    </dataValidation>
  </dataValidations>
  <printOptions horizontalCentered="1"/>
  <pageMargins left="0.78740157480314965" right="0.22" top="0.97" bottom="0.39370078740157483" header="0.51181102362204722" footer="0.51181102362204722"/>
  <pageSetup paperSize="9" scale="113"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21"/>
    <col min="2" max="2" width="1.25" style="221" customWidth="1"/>
    <col min="3" max="3" width="10" style="221" customWidth="1"/>
    <col min="4" max="4" width="6.25" style="221" customWidth="1"/>
    <col min="5" max="5" width="3.75" style="221" customWidth="1"/>
    <col min="6" max="6" width="1.25" style="221" customWidth="1"/>
    <col min="7" max="8" width="2.5" style="221" customWidth="1"/>
    <col min="9" max="9" width="3.75" style="221" customWidth="1"/>
    <col min="10" max="10" width="2.5" style="221" customWidth="1"/>
    <col min="11" max="11" width="1.25" style="221" customWidth="1"/>
    <col min="12" max="12" width="1.75" style="221" customWidth="1"/>
    <col min="13" max="13" width="0.875" style="221" customWidth="1"/>
    <col min="14" max="14" width="1.75" style="221" customWidth="1"/>
    <col min="15" max="15" width="0.875" style="221" customWidth="1"/>
    <col min="16" max="16" width="1.75" style="221" customWidth="1"/>
    <col min="17" max="17" width="2.5" style="221" customWidth="1"/>
    <col min="18" max="18" width="5.625" style="221" customWidth="1"/>
    <col min="19" max="19" width="7.5" style="221" customWidth="1"/>
    <col min="20" max="22" width="2.5" style="221" customWidth="1"/>
    <col min="23" max="23" width="1.25" style="221" customWidth="1"/>
    <col min="24" max="25" width="5" style="221" customWidth="1"/>
    <col min="26" max="27" width="1.25" style="221" customWidth="1"/>
    <col min="28" max="28" width="0.625" style="221" customWidth="1"/>
    <col min="29" max="29" width="2.5" style="221" customWidth="1"/>
    <col min="30" max="30" width="1.125" style="221"/>
    <col min="31" max="31" width="2.5" style="221" customWidth="1"/>
    <col min="32" max="32" width="6" style="221" customWidth="1"/>
    <col min="33" max="33" width="1" style="221" customWidth="1"/>
    <col min="34" max="34" width="7.25" style="221" customWidth="1"/>
    <col min="35" max="90" width="6" style="221" customWidth="1"/>
    <col min="91" max="16384" width="1.125" style="221"/>
  </cols>
  <sheetData>
    <row r="1" spans="2:34" ht="5.25" customHeight="1"/>
    <row r="2" spans="2:34" ht="11.25" customHeight="1">
      <c r="B2" s="217"/>
      <c r="C2" s="3237" t="s">
        <v>632</v>
      </c>
      <c r="D2" s="3237"/>
      <c r="E2" s="3237"/>
      <c r="F2" s="3237"/>
      <c r="G2" s="3237"/>
      <c r="H2" s="3237"/>
      <c r="I2" s="3237"/>
      <c r="J2" s="3237"/>
      <c r="K2" s="3237"/>
      <c r="L2" s="3237"/>
      <c r="M2" s="3237"/>
      <c r="N2" s="3237"/>
      <c r="O2" s="656"/>
      <c r="P2" s="668"/>
      <c r="Q2" s="217"/>
      <c r="R2" s="218"/>
      <c r="S2" s="3234" t="s">
        <v>637</v>
      </c>
      <c r="T2" s="3230">
        <f>氏名０</f>
        <v>0</v>
      </c>
      <c r="U2" s="3231"/>
      <c r="V2" s="3231"/>
      <c r="W2" s="3231"/>
      <c r="X2" s="3231"/>
      <c r="Y2" s="3231"/>
      <c r="Z2" s="3231"/>
      <c r="AA2" s="3231"/>
      <c r="AB2" s="672"/>
      <c r="AC2" s="3309" t="s">
        <v>633</v>
      </c>
      <c r="AD2" s="220"/>
      <c r="AH2" s="3272" t="s">
        <v>1264</v>
      </c>
    </row>
    <row r="3" spans="2:34" ht="15" customHeight="1">
      <c r="B3" s="218"/>
      <c r="C3" s="3237"/>
      <c r="D3" s="3237"/>
      <c r="E3" s="3237"/>
      <c r="F3" s="3237"/>
      <c r="G3" s="3237"/>
      <c r="H3" s="3237"/>
      <c r="I3" s="3237"/>
      <c r="J3" s="3237"/>
      <c r="K3" s="3237"/>
      <c r="L3" s="3237"/>
      <c r="M3" s="3237"/>
      <c r="N3" s="3237"/>
      <c r="O3" s="656"/>
      <c r="P3" s="668"/>
      <c r="Q3" s="218"/>
      <c r="R3" s="218"/>
      <c r="S3" s="3236"/>
      <c r="T3" s="3232"/>
      <c r="U3" s="3233"/>
      <c r="V3" s="3233"/>
      <c r="W3" s="3233"/>
      <c r="X3" s="3233"/>
      <c r="Y3" s="3233"/>
      <c r="Z3" s="3233"/>
      <c r="AA3" s="3233"/>
      <c r="AB3" s="672"/>
      <c r="AC3" s="3309"/>
      <c r="AD3" s="220"/>
      <c r="AH3" s="3273"/>
    </row>
    <row r="4" spans="2:34" ht="6.75" customHeight="1">
      <c r="B4" s="219"/>
      <c r="C4" s="249"/>
      <c r="D4" s="249"/>
      <c r="E4" s="249"/>
      <c r="F4" s="249"/>
      <c r="G4" s="249"/>
      <c r="H4" s="249"/>
      <c r="I4" s="249"/>
      <c r="J4" s="249"/>
      <c r="K4" s="249"/>
      <c r="L4" s="249"/>
      <c r="M4" s="249"/>
      <c r="N4" s="249"/>
      <c r="O4" s="249"/>
      <c r="P4" s="249"/>
      <c r="Q4" s="219"/>
      <c r="R4" s="219"/>
      <c r="S4" s="219"/>
      <c r="T4" s="219"/>
      <c r="U4" s="219"/>
      <c r="V4" s="219"/>
      <c r="W4" s="219"/>
      <c r="X4" s="219"/>
      <c r="Y4" s="219"/>
      <c r="Z4" s="219"/>
      <c r="AA4" s="219"/>
      <c r="AB4" s="219"/>
      <c r="AC4" s="3309"/>
      <c r="AD4" s="220"/>
      <c r="AF4" s="1079">
        <f>氏名１</f>
        <v>0</v>
      </c>
      <c r="AH4" s="1161" t="str">
        <f>放棄者以外１</f>
        <v/>
      </c>
    </row>
    <row r="5" spans="2:34" ht="12" customHeight="1">
      <c r="B5" s="251" t="s">
        <v>398</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3309"/>
      <c r="AD5" s="220"/>
      <c r="AF5" s="1080">
        <f>氏名２</f>
        <v>0</v>
      </c>
      <c r="AH5" s="1162" t="str">
        <f>放棄者以外２</f>
        <v/>
      </c>
    </row>
    <row r="6" spans="2:34" ht="15.75" customHeight="1">
      <c r="B6" s="227" t="s">
        <v>359</v>
      </c>
      <c r="C6" s="3263" t="s">
        <v>634</v>
      </c>
      <c r="D6" s="3263"/>
      <c r="E6" s="3263"/>
      <c r="F6" s="3263"/>
      <c r="G6" s="3263"/>
      <c r="H6" s="3263"/>
      <c r="I6" s="3263"/>
      <c r="J6" s="3263"/>
      <c r="K6" s="3263"/>
      <c r="L6" s="3263"/>
      <c r="M6" s="3263"/>
      <c r="N6" s="3263"/>
      <c r="O6" s="3263"/>
      <c r="P6" s="3263"/>
      <c r="Q6" s="3263"/>
      <c r="R6" s="3263"/>
      <c r="S6" s="3263"/>
      <c r="T6" s="3263"/>
      <c r="U6" s="3263"/>
      <c r="V6" s="3263"/>
      <c r="W6" s="3263"/>
      <c r="X6" s="3263"/>
      <c r="Y6" s="3263"/>
      <c r="Z6" s="3263"/>
      <c r="AA6" s="223"/>
      <c r="AB6" s="223"/>
      <c r="AC6" s="3261" t="s">
        <v>0</v>
      </c>
      <c r="AD6" s="220"/>
      <c r="AF6" s="1080">
        <f>氏名３</f>
        <v>0</v>
      </c>
      <c r="AH6" s="1162" t="str">
        <f>放棄者以外３</f>
        <v/>
      </c>
    </row>
    <row r="7" spans="2:34" ht="13.5" customHeight="1">
      <c r="B7" s="223" t="s">
        <v>360</v>
      </c>
      <c r="C7" s="3263" t="s">
        <v>635</v>
      </c>
      <c r="D7" s="3263"/>
      <c r="E7" s="3263"/>
      <c r="F7" s="3263"/>
      <c r="G7" s="3263"/>
      <c r="H7" s="3263"/>
      <c r="I7" s="3263"/>
      <c r="J7" s="3263"/>
      <c r="K7" s="3263"/>
      <c r="L7" s="3263"/>
      <c r="M7" s="648"/>
      <c r="N7" s="648"/>
      <c r="O7" s="648"/>
      <c r="P7" s="648"/>
      <c r="Q7" s="648"/>
      <c r="R7" s="648"/>
      <c r="S7" s="648"/>
      <c r="T7" s="223"/>
      <c r="U7" s="223"/>
      <c r="V7" s="223"/>
      <c r="W7" s="223"/>
      <c r="X7" s="223"/>
      <c r="Y7" s="223"/>
      <c r="Z7" s="223"/>
      <c r="AA7" s="223"/>
      <c r="AB7" s="223"/>
      <c r="AC7" s="3261"/>
      <c r="AD7" s="220"/>
      <c r="AF7" s="1080">
        <f>氏名４</f>
        <v>0</v>
      </c>
      <c r="AH7" s="1162" t="str">
        <f>放棄者以外４</f>
        <v/>
      </c>
    </row>
    <row r="8" spans="2:34" ht="5.25" customHeight="1">
      <c r="B8" s="226"/>
      <c r="C8" s="224"/>
      <c r="D8" s="720"/>
      <c r="E8" s="225"/>
      <c r="F8" s="225"/>
      <c r="G8" s="225"/>
      <c r="H8" s="225"/>
      <c r="I8" s="225"/>
      <c r="J8" s="225"/>
      <c r="K8" s="225"/>
      <c r="L8" s="225"/>
      <c r="M8" s="225"/>
      <c r="N8" s="723"/>
      <c r="O8" s="723"/>
      <c r="P8" s="225"/>
      <c r="Q8" s="225"/>
      <c r="R8" s="225"/>
      <c r="S8" s="225"/>
      <c r="T8" s="226"/>
      <c r="U8" s="226"/>
      <c r="V8" s="226"/>
      <c r="W8" s="226"/>
      <c r="X8" s="226"/>
      <c r="Y8" s="226"/>
      <c r="Z8" s="226"/>
      <c r="AA8" s="226"/>
      <c r="AB8" s="223"/>
      <c r="AC8" s="3261"/>
      <c r="AD8" s="220"/>
      <c r="AF8" s="1080">
        <f>氏名５</f>
        <v>0</v>
      </c>
      <c r="AH8" s="1162" t="str">
        <f>放棄者以外５</f>
        <v/>
      </c>
    </row>
    <row r="9" spans="2:34" ht="12" customHeight="1">
      <c r="B9" s="3226" t="s">
        <v>636</v>
      </c>
      <c r="C9" s="3226"/>
      <c r="D9" s="3292"/>
      <c r="E9" s="3238" t="s">
        <v>638</v>
      </c>
      <c r="F9" s="3226"/>
      <c r="G9" s="3226"/>
      <c r="H9" s="3226"/>
      <c r="I9" s="3226"/>
      <c r="J9" s="3226"/>
      <c r="K9" s="3292"/>
      <c r="L9" s="3223" t="s">
        <v>364</v>
      </c>
      <c r="M9" s="3224"/>
      <c r="N9" s="3224"/>
      <c r="O9" s="3224"/>
      <c r="P9" s="3225"/>
      <c r="Q9" s="3306" t="s">
        <v>395</v>
      </c>
      <c r="R9" s="3307"/>
      <c r="S9" s="3238" t="s">
        <v>365</v>
      </c>
      <c r="T9" s="3255"/>
      <c r="U9" s="3255"/>
      <c r="V9" s="3255"/>
      <c r="W9" s="3238" t="s">
        <v>366</v>
      </c>
      <c r="X9" s="3226"/>
      <c r="Y9" s="3226"/>
      <c r="Z9" s="3226"/>
      <c r="AA9" s="3226"/>
      <c r="AB9" s="223"/>
      <c r="AC9" s="681">
        <v>21</v>
      </c>
      <c r="AD9" s="220"/>
      <c r="AF9" s="1080">
        <f>氏名６</f>
        <v>0</v>
      </c>
      <c r="AH9" s="1162" t="str">
        <f>放棄者以外６</f>
        <v/>
      </c>
    </row>
    <row r="10" spans="2:34" ht="10.5" customHeight="1">
      <c r="B10" s="3294"/>
      <c r="C10" s="3294"/>
      <c r="D10" s="3295"/>
      <c r="E10" s="3293"/>
      <c r="F10" s="3294"/>
      <c r="G10" s="3294"/>
      <c r="H10" s="3294"/>
      <c r="I10" s="3294"/>
      <c r="J10" s="3294"/>
      <c r="K10" s="3295"/>
      <c r="L10" s="3223"/>
      <c r="M10" s="3224"/>
      <c r="N10" s="3224"/>
      <c r="O10" s="3224"/>
      <c r="P10" s="3225"/>
      <c r="Q10" s="3308"/>
      <c r="R10" s="3307"/>
      <c r="S10" s="3257"/>
      <c r="T10" s="3258"/>
      <c r="U10" s="3258"/>
      <c r="V10" s="3258"/>
      <c r="W10" s="3239"/>
      <c r="X10" s="3228"/>
      <c r="Y10" s="3228"/>
      <c r="Z10" s="3228"/>
      <c r="AA10" s="3228"/>
      <c r="AB10" s="223"/>
      <c r="AC10" s="3262" t="s">
        <v>163</v>
      </c>
      <c r="AD10" s="220"/>
      <c r="AF10" s="1171">
        <f>氏名７</f>
        <v>0</v>
      </c>
      <c r="AH10" s="1163" t="str">
        <f>放棄者以外７</f>
        <v/>
      </c>
    </row>
    <row r="11" spans="2:34" ht="28.5" customHeight="1">
      <c r="B11" s="3241"/>
      <c r="C11" s="3241"/>
      <c r="D11" s="3242"/>
      <c r="E11" s="3240"/>
      <c r="F11" s="3241"/>
      <c r="G11" s="3241"/>
      <c r="H11" s="3241"/>
      <c r="I11" s="3241"/>
      <c r="J11" s="3241"/>
      <c r="K11" s="3242"/>
      <c r="L11" s="679"/>
      <c r="M11" s="678" t="s">
        <v>367</v>
      </c>
      <c r="N11" s="679"/>
      <c r="O11" s="678" t="s">
        <v>367</v>
      </c>
      <c r="P11" s="680"/>
      <c r="Q11" s="3288"/>
      <c r="R11" s="3289"/>
      <c r="S11" s="3211"/>
      <c r="T11" s="3212"/>
      <c r="U11" s="3212"/>
      <c r="V11" s="712" t="s">
        <v>15</v>
      </c>
      <c r="W11" s="3210"/>
      <c r="X11" s="3210"/>
      <c r="Y11" s="3210"/>
      <c r="Z11" s="3210"/>
      <c r="AA11" s="3210"/>
      <c r="AB11" s="673"/>
      <c r="AC11" s="3262"/>
      <c r="AD11" s="220"/>
    </row>
    <row r="12" spans="2:34" ht="28.5" customHeight="1">
      <c r="B12" s="3241"/>
      <c r="C12" s="3241"/>
      <c r="D12" s="3242"/>
      <c r="E12" s="3240"/>
      <c r="F12" s="3241"/>
      <c r="G12" s="3241"/>
      <c r="H12" s="3241"/>
      <c r="I12" s="3241"/>
      <c r="J12" s="3241"/>
      <c r="K12" s="3242"/>
      <c r="L12" s="679"/>
      <c r="M12" s="678" t="s">
        <v>367</v>
      </c>
      <c r="N12" s="679"/>
      <c r="O12" s="678" t="s">
        <v>367</v>
      </c>
      <c r="P12" s="680"/>
      <c r="Q12" s="3288"/>
      <c r="R12" s="3289"/>
      <c r="S12" s="3211"/>
      <c r="T12" s="3212"/>
      <c r="U12" s="3212"/>
      <c r="V12" s="683"/>
      <c r="W12" s="3210"/>
      <c r="X12" s="3210"/>
      <c r="Y12" s="3210"/>
      <c r="Z12" s="3210"/>
      <c r="AA12" s="3210"/>
      <c r="AB12" s="673"/>
      <c r="AC12" s="3262"/>
      <c r="AD12" s="220"/>
    </row>
    <row r="13" spans="2:34" ht="28.5" customHeight="1">
      <c r="B13" s="3241"/>
      <c r="C13" s="3241"/>
      <c r="D13" s="3242"/>
      <c r="E13" s="3240"/>
      <c r="F13" s="3241"/>
      <c r="G13" s="3241"/>
      <c r="H13" s="3241"/>
      <c r="I13" s="3241"/>
      <c r="J13" s="3241"/>
      <c r="K13" s="3242"/>
      <c r="L13" s="677"/>
      <c r="M13" s="678" t="s">
        <v>367</v>
      </c>
      <c r="N13" s="679"/>
      <c r="O13" s="678" t="s">
        <v>367</v>
      </c>
      <c r="P13" s="680"/>
      <c r="Q13" s="3288"/>
      <c r="R13" s="3289"/>
      <c r="S13" s="3211"/>
      <c r="T13" s="3212"/>
      <c r="U13" s="3212"/>
      <c r="V13" s="683"/>
      <c r="W13" s="3210"/>
      <c r="X13" s="3210"/>
      <c r="Y13" s="3210"/>
      <c r="Z13" s="3210"/>
      <c r="AA13" s="3210"/>
      <c r="AB13" s="673"/>
      <c r="AC13" s="3262"/>
      <c r="AD13" s="220"/>
    </row>
    <row r="14" spans="2:34" ht="28.5" customHeight="1">
      <c r="B14" s="3241"/>
      <c r="C14" s="3241"/>
      <c r="D14" s="3242"/>
      <c r="E14" s="3240"/>
      <c r="F14" s="3241"/>
      <c r="G14" s="3241"/>
      <c r="H14" s="3241"/>
      <c r="I14" s="3241"/>
      <c r="J14" s="3241"/>
      <c r="K14" s="3242"/>
      <c r="L14" s="677"/>
      <c r="M14" s="678" t="s">
        <v>367</v>
      </c>
      <c r="N14" s="679"/>
      <c r="O14" s="678" t="s">
        <v>367</v>
      </c>
      <c r="P14" s="680"/>
      <c r="Q14" s="3288"/>
      <c r="R14" s="3289"/>
      <c r="S14" s="3211"/>
      <c r="T14" s="3212"/>
      <c r="U14" s="3212"/>
      <c r="V14" s="683"/>
      <c r="W14" s="3210"/>
      <c r="X14" s="3210"/>
      <c r="Y14" s="3210"/>
      <c r="Z14" s="3210"/>
      <c r="AA14" s="3210"/>
      <c r="AB14" s="673"/>
      <c r="AC14" s="229"/>
      <c r="AD14" s="220"/>
    </row>
    <row r="15" spans="2:34" ht="28.5" customHeight="1">
      <c r="B15" s="3241"/>
      <c r="C15" s="3241"/>
      <c r="D15" s="3242"/>
      <c r="E15" s="3240"/>
      <c r="F15" s="3241"/>
      <c r="G15" s="3241"/>
      <c r="H15" s="3241"/>
      <c r="I15" s="3241"/>
      <c r="J15" s="3241"/>
      <c r="K15" s="3242"/>
      <c r="L15" s="677"/>
      <c r="M15" s="678" t="s">
        <v>367</v>
      </c>
      <c r="N15" s="679"/>
      <c r="O15" s="678" t="s">
        <v>367</v>
      </c>
      <c r="P15" s="680"/>
      <c r="Q15" s="3288"/>
      <c r="R15" s="3289"/>
      <c r="S15" s="3211"/>
      <c r="T15" s="3212"/>
      <c r="U15" s="3212"/>
      <c r="V15" s="683"/>
      <c r="W15" s="3210"/>
      <c r="X15" s="3210"/>
      <c r="Y15" s="3210"/>
      <c r="Z15" s="3210"/>
      <c r="AA15" s="3210"/>
      <c r="AB15" s="674"/>
      <c r="AC15" s="253"/>
      <c r="AD15" s="220"/>
    </row>
    <row r="16" spans="2:34" s="255" customFormat="1" ht="15" customHeight="1">
      <c r="B16" s="3266" t="s">
        <v>631</v>
      </c>
      <c r="C16" s="3266"/>
      <c r="D16" s="3266"/>
      <c r="E16" s="3266"/>
      <c r="F16" s="3266"/>
      <c r="G16" s="3266"/>
      <c r="H16" s="3266"/>
      <c r="I16" s="3266"/>
      <c r="J16" s="3266"/>
      <c r="K16" s="3266"/>
      <c r="L16" s="3266"/>
      <c r="M16" s="3266"/>
      <c r="N16" s="3266"/>
      <c r="O16" s="3266"/>
      <c r="P16" s="3266"/>
      <c r="Q16" s="3266"/>
      <c r="R16" s="3266"/>
      <c r="S16" s="3266"/>
      <c r="T16" s="3266"/>
      <c r="U16" s="3266"/>
      <c r="V16" s="3266"/>
      <c r="W16" s="3266"/>
      <c r="X16" s="3266"/>
      <c r="Y16" s="3266"/>
      <c r="Z16" s="665"/>
      <c r="AA16" s="252"/>
      <c r="AB16" s="252"/>
      <c r="AC16" s="220"/>
      <c r="AD16" s="254"/>
    </row>
    <row r="17" spans="2:30" ht="9.75" customHeight="1">
      <c r="B17" s="230"/>
      <c r="C17" s="3263" t="s">
        <v>643</v>
      </c>
      <c r="D17" s="3263"/>
      <c r="E17" s="3263"/>
      <c r="F17" s="3263"/>
      <c r="G17" s="3263"/>
      <c r="H17" s="3263"/>
      <c r="I17" s="3263"/>
      <c r="J17" s="3263"/>
      <c r="K17" s="3263"/>
      <c r="L17" s="3263"/>
      <c r="M17" s="3263"/>
      <c r="N17" s="3263"/>
      <c r="O17" s="3263"/>
      <c r="P17" s="3263"/>
      <c r="Q17" s="3263"/>
      <c r="R17" s="3263"/>
      <c r="S17" s="3263"/>
      <c r="T17" s="3263"/>
      <c r="U17" s="3263"/>
      <c r="V17" s="3263"/>
      <c r="W17" s="223"/>
      <c r="X17" s="223"/>
      <c r="Y17" s="223"/>
      <c r="Z17" s="223"/>
      <c r="AA17" s="223"/>
      <c r="AB17" s="223"/>
      <c r="AC17" s="220"/>
      <c r="AD17" s="220"/>
    </row>
    <row r="18" spans="2:30" ht="9.75" customHeight="1">
      <c r="B18" s="230"/>
      <c r="C18" s="3263" t="s">
        <v>642</v>
      </c>
      <c r="D18" s="3263"/>
      <c r="E18" s="3263"/>
      <c r="F18" s="3263"/>
      <c r="G18" s="3263"/>
      <c r="H18" s="3263"/>
      <c r="I18" s="3263"/>
      <c r="J18" s="3263"/>
      <c r="K18" s="3263"/>
      <c r="L18" s="3263"/>
      <c r="M18" s="3263"/>
      <c r="N18" s="3263"/>
      <c r="O18" s="3263"/>
      <c r="P18" s="3263"/>
      <c r="Q18" s="3263"/>
      <c r="R18" s="3263"/>
      <c r="S18" s="3263"/>
      <c r="T18" s="3263"/>
      <c r="U18" s="3263"/>
      <c r="V18" s="3263"/>
      <c r="W18" s="3263"/>
      <c r="X18" s="3263"/>
      <c r="Y18" s="3263"/>
      <c r="Z18" s="666"/>
      <c r="AA18" s="223"/>
      <c r="AB18" s="223"/>
      <c r="AC18" s="220"/>
      <c r="AD18" s="220"/>
    </row>
    <row r="19" spans="2:30" ht="9.75" customHeight="1">
      <c r="B19" s="685"/>
      <c r="C19" s="3263" t="s">
        <v>644</v>
      </c>
      <c r="D19" s="3263"/>
      <c r="E19" s="3263"/>
      <c r="F19" s="3263"/>
      <c r="G19" s="3263"/>
      <c r="H19" s="3263"/>
      <c r="I19" s="3263"/>
      <c r="J19" s="3263"/>
      <c r="K19" s="3263"/>
      <c r="L19" s="3263"/>
      <c r="M19" s="3263"/>
      <c r="N19" s="3263"/>
      <c r="O19" s="3263"/>
      <c r="P19" s="3263"/>
      <c r="Q19" s="3263"/>
      <c r="R19" s="3263"/>
      <c r="S19" s="664"/>
      <c r="T19" s="664"/>
      <c r="U19" s="664"/>
      <c r="V19" s="664"/>
      <c r="W19" s="664"/>
      <c r="X19" s="664"/>
      <c r="Y19" s="664"/>
      <c r="Z19" s="664"/>
      <c r="AA19" s="664"/>
      <c r="AB19" s="664"/>
      <c r="AC19" s="220"/>
      <c r="AD19" s="220"/>
    </row>
    <row r="20" spans="2:30" ht="6.75" customHeight="1">
      <c r="B20" s="686"/>
      <c r="C20" s="3279"/>
      <c r="D20" s="3290"/>
      <c r="E20" s="3279"/>
      <c r="F20" s="3279"/>
      <c r="G20" s="3279"/>
      <c r="H20" s="3279"/>
      <c r="I20" s="3279"/>
      <c r="J20" s="3279"/>
      <c r="K20" s="667"/>
      <c r="L20" s="667"/>
      <c r="M20" s="667"/>
      <c r="N20" s="724"/>
      <c r="O20" s="724"/>
      <c r="P20" s="667"/>
      <c r="Q20" s="226"/>
      <c r="R20" s="226"/>
      <c r="S20" s="226"/>
      <c r="T20" s="226"/>
      <c r="U20" s="226"/>
      <c r="V20" s="226"/>
      <c r="W20" s="226"/>
      <c r="X20" s="226"/>
      <c r="Y20" s="226"/>
      <c r="Z20" s="226"/>
      <c r="AA20" s="226"/>
      <c r="AB20" s="223"/>
      <c r="AC20" s="220"/>
      <c r="AD20" s="220"/>
    </row>
    <row r="21" spans="2:30" ht="7.5" customHeight="1">
      <c r="B21" s="233"/>
      <c r="C21" s="233"/>
      <c r="D21" s="233"/>
      <c r="E21" s="233"/>
      <c r="F21" s="233"/>
      <c r="G21" s="233"/>
      <c r="H21" s="233"/>
      <c r="I21" s="233"/>
      <c r="J21" s="234"/>
      <c r="K21" s="234"/>
      <c r="L21" s="234"/>
      <c r="M21" s="234"/>
      <c r="N21" s="234"/>
      <c r="O21" s="234"/>
      <c r="P21" s="234"/>
      <c r="Q21" s="219"/>
      <c r="R21" s="219"/>
      <c r="S21" s="219"/>
      <c r="T21" s="219"/>
      <c r="U21" s="219"/>
      <c r="V21" s="219"/>
      <c r="W21" s="219"/>
      <c r="X21" s="219"/>
      <c r="Y21" s="219"/>
      <c r="Z21" s="219"/>
      <c r="AA21" s="219"/>
      <c r="AB21" s="219"/>
      <c r="AC21" s="220"/>
      <c r="AD21" s="220"/>
    </row>
    <row r="22" spans="2:30">
      <c r="B22" s="669" t="s">
        <v>399</v>
      </c>
      <c r="C22" s="669"/>
      <c r="D22" s="669"/>
      <c r="E22" s="669"/>
      <c r="F22" s="669"/>
      <c r="G22" s="669"/>
      <c r="H22" s="669"/>
      <c r="I22" s="669"/>
      <c r="J22" s="669"/>
      <c r="K22" s="669"/>
      <c r="L22" s="234"/>
      <c r="M22" s="234"/>
      <c r="N22" s="234"/>
      <c r="O22" s="234"/>
      <c r="P22" s="234"/>
      <c r="Q22" s="219"/>
      <c r="R22" s="219"/>
      <c r="S22" s="219"/>
      <c r="T22" s="219"/>
      <c r="U22" s="219"/>
      <c r="V22" s="219"/>
      <c r="W22" s="219"/>
      <c r="X22" s="219"/>
      <c r="Y22" s="219"/>
      <c r="Z22" s="219"/>
      <c r="AA22" s="219"/>
      <c r="AB22" s="219"/>
      <c r="AC22" s="220"/>
      <c r="AD22" s="220"/>
    </row>
    <row r="23" spans="2:30" ht="7.5" customHeight="1">
      <c r="B23" s="233"/>
      <c r="C23" s="233"/>
      <c r="D23" s="233"/>
      <c r="E23" s="233"/>
      <c r="F23" s="233"/>
      <c r="G23" s="233"/>
      <c r="H23" s="233"/>
      <c r="I23" s="233"/>
      <c r="J23" s="234"/>
      <c r="K23" s="234"/>
      <c r="L23" s="234"/>
      <c r="M23" s="234"/>
      <c r="N23" s="234"/>
      <c r="O23" s="234"/>
      <c r="P23" s="234"/>
      <c r="Q23" s="219"/>
      <c r="R23" s="219"/>
      <c r="S23" s="219"/>
      <c r="T23" s="219"/>
      <c r="U23" s="219"/>
      <c r="V23" s="219"/>
      <c r="W23" s="219"/>
      <c r="X23" s="219"/>
      <c r="Y23" s="219"/>
      <c r="Z23" s="219"/>
      <c r="AA23" s="219"/>
      <c r="AB23" s="219"/>
      <c r="AC23" s="220"/>
      <c r="AD23" s="220"/>
    </row>
    <row r="24" spans="2:30" ht="14.25" customHeight="1">
      <c r="B24" s="233"/>
      <c r="C24" s="3263" t="s">
        <v>630</v>
      </c>
      <c r="D24" s="3263"/>
      <c r="E24" s="3263"/>
      <c r="F24" s="3263"/>
      <c r="G24" s="3263"/>
      <c r="H24" s="3263"/>
      <c r="I24" s="3263"/>
      <c r="J24" s="3263"/>
      <c r="K24" s="3263"/>
      <c r="L24" s="3263"/>
      <c r="M24" s="3263"/>
      <c r="N24" s="3263"/>
      <c r="O24" s="3263"/>
      <c r="P24" s="3263"/>
      <c r="Q24" s="3263"/>
      <c r="R24" s="3263"/>
      <c r="S24" s="3263"/>
      <c r="T24" s="3263"/>
      <c r="U24" s="219"/>
      <c r="V24" s="219"/>
      <c r="W24" s="219"/>
      <c r="X24" s="219"/>
      <c r="Y24" s="219"/>
      <c r="Z24" s="219"/>
      <c r="AA24" s="219"/>
      <c r="AB24" s="219"/>
      <c r="AC24" s="220"/>
      <c r="AD24" s="220"/>
    </row>
    <row r="25" spans="2:30" ht="10.5" customHeight="1">
      <c r="B25" s="235"/>
      <c r="C25" s="235"/>
      <c r="D25" s="721"/>
      <c r="E25" s="235"/>
      <c r="F25" s="235"/>
      <c r="G25" s="235"/>
      <c r="H25" s="235"/>
      <c r="I25" s="235"/>
      <c r="J25" s="236"/>
      <c r="K25" s="236"/>
      <c r="L25" s="236"/>
      <c r="M25" s="236"/>
      <c r="N25" s="725"/>
      <c r="O25" s="725"/>
      <c r="P25" s="236"/>
      <c r="Q25" s="237"/>
      <c r="R25" s="237"/>
      <c r="S25" s="237"/>
      <c r="T25" s="237"/>
      <c r="U25" s="237"/>
      <c r="V25" s="237"/>
      <c r="W25" s="237"/>
      <c r="X25" s="237"/>
      <c r="Y25" s="237"/>
      <c r="Z25" s="237"/>
      <c r="AA25" s="237"/>
      <c r="AB25" s="219"/>
      <c r="AC25" s="220"/>
      <c r="AD25" s="220"/>
    </row>
    <row r="26" spans="2:30" ht="6" customHeight="1">
      <c r="B26" s="3213" t="s">
        <v>629</v>
      </c>
      <c r="C26" s="3214"/>
      <c r="D26" s="713"/>
      <c r="E26" s="233"/>
      <c r="F26" s="233"/>
      <c r="G26" s="238"/>
      <c r="H26" s="239"/>
      <c r="I26" s="239"/>
      <c r="J26" s="239"/>
      <c r="K26" s="239"/>
      <c r="L26" s="239"/>
      <c r="M26" s="675"/>
      <c r="N26" s="675"/>
      <c r="O26" s="675"/>
      <c r="P26" s="675"/>
      <c r="Q26" s="238"/>
      <c r="R26" s="238"/>
      <c r="S26" s="238"/>
      <c r="T26" s="238"/>
      <c r="U26" s="238"/>
      <c r="V26" s="697"/>
      <c r="W26" s="699"/>
      <c r="X26" s="3286" t="s">
        <v>313</v>
      </c>
      <c r="Y26" s="219"/>
      <c r="Z26" s="3206" t="s">
        <v>15</v>
      </c>
      <c r="AA26" s="3206"/>
      <c r="AB26" s="654"/>
      <c r="AC26" s="220"/>
      <c r="AD26" s="220"/>
    </row>
    <row r="27" spans="2:30" ht="10.5" customHeight="1">
      <c r="B27" s="3215"/>
      <c r="C27" s="3216"/>
      <c r="D27" s="713"/>
      <c r="E27" s="3296" t="s">
        <v>226</v>
      </c>
      <c r="F27" s="3251" t="s">
        <v>382</v>
      </c>
      <c r="G27" s="3251"/>
      <c r="H27" s="3251"/>
      <c r="I27" s="3251"/>
      <c r="J27" s="3208" t="s">
        <v>225</v>
      </c>
      <c r="K27" s="664"/>
      <c r="M27" s="664"/>
      <c r="N27" s="664"/>
      <c r="O27" s="664"/>
      <c r="P27" s="664"/>
      <c r="Q27" s="240"/>
      <c r="R27" s="240"/>
      <c r="S27" s="240"/>
      <c r="T27" s="240"/>
      <c r="U27" s="240"/>
      <c r="V27" s="240"/>
      <c r="W27" s="700"/>
      <c r="X27" s="3287"/>
      <c r="Y27" s="219"/>
      <c r="Z27" s="3206"/>
      <c r="AA27" s="3206"/>
      <c r="AB27" s="654"/>
      <c r="AC27" s="220"/>
      <c r="AD27" s="220"/>
    </row>
    <row r="28" spans="2:30" ht="10.5" customHeight="1">
      <c r="B28" s="3215"/>
      <c r="C28" s="3216"/>
      <c r="D28" s="713"/>
      <c r="E28" s="3296"/>
      <c r="F28" s="3251" t="s">
        <v>370</v>
      </c>
      <c r="G28" s="3251"/>
      <c r="H28" s="3251"/>
      <c r="I28" s="3251"/>
      <c r="J28" s="3208"/>
      <c r="K28" s="664"/>
      <c r="M28" s="664"/>
      <c r="N28" s="664"/>
      <c r="O28" s="664"/>
      <c r="P28" s="664"/>
      <c r="Q28" s="240"/>
      <c r="R28" s="240"/>
      <c r="S28" s="240"/>
      <c r="T28" s="240"/>
      <c r="U28" s="240"/>
      <c r="V28" s="240"/>
      <c r="W28" s="701"/>
      <c r="X28" s="219"/>
      <c r="Y28" s="219"/>
      <c r="Z28" s="227"/>
      <c r="AA28" s="227"/>
      <c r="AB28" s="227"/>
      <c r="AC28" s="220"/>
      <c r="AD28" s="220"/>
    </row>
    <row r="29" spans="2:30" ht="9" customHeight="1">
      <c r="B29" s="3215"/>
      <c r="C29" s="3216"/>
      <c r="D29" s="3280" t="s">
        <v>624</v>
      </c>
      <c r="E29" s="3281"/>
      <c r="F29" s="3281"/>
      <c r="G29" s="3301">
        <f>入力シート!E16</f>
        <v>0</v>
      </c>
      <c r="H29" s="3302"/>
      <c r="I29" s="3298" t="s">
        <v>18</v>
      </c>
      <c r="J29" s="3305" t="s">
        <v>639</v>
      </c>
      <c r="K29" s="3276"/>
      <c r="L29" s="3276"/>
      <c r="M29" s="3276"/>
      <c r="N29" s="3276"/>
      <c r="O29" s="3276"/>
      <c r="P29" s="3276"/>
      <c r="Q29" s="3276"/>
      <c r="R29" s="3276"/>
      <c r="S29" s="3276"/>
      <c r="T29" s="3276"/>
      <c r="U29" s="664"/>
      <c r="V29" s="664"/>
      <c r="W29" s="703"/>
      <c r="X29" s="3222">
        <f>5*G29</f>
        <v>0</v>
      </c>
      <c r="Y29" s="3221" t="s">
        <v>396</v>
      </c>
      <c r="Z29" s="3221"/>
      <c r="AA29" s="3221"/>
      <c r="AB29" s="219"/>
      <c r="AC29" s="220"/>
      <c r="AD29" s="220"/>
    </row>
    <row r="30" spans="2:30" ht="8.25" customHeight="1">
      <c r="B30" s="3215"/>
      <c r="C30" s="3216"/>
      <c r="D30" s="3280"/>
      <c r="E30" s="3281"/>
      <c r="F30" s="3281"/>
      <c r="G30" s="3303"/>
      <c r="H30" s="3304"/>
      <c r="I30" s="3299"/>
      <c r="J30" s="3305"/>
      <c r="K30" s="3276"/>
      <c r="L30" s="3276"/>
      <c r="M30" s="3276"/>
      <c r="N30" s="3276"/>
      <c r="O30" s="3276"/>
      <c r="P30" s="3276"/>
      <c r="Q30" s="3276"/>
      <c r="R30" s="3276"/>
      <c r="S30" s="3276"/>
      <c r="T30" s="3276"/>
      <c r="U30" s="664"/>
      <c r="V30" s="664"/>
      <c r="W30" s="703"/>
      <c r="X30" s="3222"/>
      <c r="Y30" s="3221"/>
      <c r="Z30" s="3221"/>
      <c r="AA30" s="3221"/>
      <c r="AB30" s="651"/>
      <c r="AC30" s="220"/>
      <c r="AD30" s="220"/>
    </row>
    <row r="31" spans="2:30" ht="7.5" customHeight="1">
      <c r="B31" s="3217"/>
      <c r="C31" s="3218"/>
      <c r="D31" s="722"/>
      <c r="E31" s="241"/>
      <c r="F31" s="241"/>
      <c r="G31" s="237"/>
      <c r="H31" s="237"/>
      <c r="I31" s="237"/>
      <c r="J31" s="237"/>
      <c r="K31" s="237"/>
      <c r="L31" s="237"/>
      <c r="M31" s="237"/>
      <c r="N31" s="726"/>
      <c r="O31" s="726"/>
      <c r="P31" s="237"/>
      <c r="Q31" s="237"/>
      <c r="R31" s="237"/>
      <c r="S31" s="237"/>
      <c r="T31" s="237"/>
      <c r="U31" s="219"/>
      <c r="V31" s="219"/>
      <c r="W31" s="705"/>
      <c r="X31" s="219"/>
      <c r="Y31" s="219"/>
      <c r="Z31" s="219"/>
      <c r="AA31" s="250"/>
      <c r="AB31" s="250"/>
      <c r="AC31" s="220"/>
      <c r="AD31" s="220"/>
    </row>
    <row r="32" spans="2:30" ht="14.25" customHeight="1">
      <c r="B32" s="3245" t="s">
        <v>397</v>
      </c>
      <c r="C32" s="3245"/>
      <c r="D32" s="3245"/>
      <c r="E32" s="3245"/>
      <c r="F32" s="3246"/>
      <c r="G32" s="714" t="s">
        <v>6</v>
      </c>
      <c r="H32" s="687"/>
      <c r="I32" s="688"/>
      <c r="J32" s="688"/>
      <c r="K32" s="688"/>
      <c r="L32" s="688"/>
      <c r="M32" s="688"/>
      <c r="N32" s="688"/>
      <c r="O32" s="688"/>
      <c r="P32" s="714" t="s">
        <v>11</v>
      </c>
      <c r="R32" s="219"/>
      <c r="S32" s="219"/>
      <c r="T32" s="219"/>
      <c r="U32" s="715" t="s">
        <v>12</v>
      </c>
      <c r="V32" s="222"/>
      <c r="W32" s="222"/>
      <c r="X32" s="222"/>
      <c r="Y32" s="222"/>
      <c r="Z32" s="222"/>
      <c r="AA32" s="222"/>
      <c r="AB32" s="219"/>
      <c r="AC32" s="220"/>
      <c r="AD32" s="220"/>
    </row>
    <row r="33" spans="2:32" ht="11.25" customHeight="1">
      <c r="B33" s="3247"/>
      <c r="C33" s="3247"/>
      <c r="D33" s="3247"/>
      <c r="E33" s="3247"/>
      <c r="F33" s="3248"/>
      <c r="G33" s="3252" t="s">
        <v>628</v>
      </c>
      <c r="H33" s="3253"/>
      <c r="I33" s="3253"/>
      <c r="J33" s="3253"/>
      <c r="K33" s="3253"/>
      <c r="L33" s="3253"/>
      <c r="M33" s="3253"/>
      <c r="N33" s="3253"/>
      <c r="O33" s="3300"/>
      <c r="P33" s="706"/>
      <c r="Q33" s="3283" t="s">
        <v>605</v>
      </c>
      <c r="R33" s="3283"/>
      <c r="S33" s="3283"/>
      <c r="T33" s="243"/>
      <c r="U33" s="242"/>
      <c r="V33" s="3284" t="s">
        <v>621</v>
      </c>
      <c r="W33" s="3284"/>
      <c r="X33" s="3284"/>
      <c r="Y33" s="3284"/>
      <c r="Z33" s="252"/>
      <c r="AA33" s="219"/>
      <c r="AB33" s="219"/>
      <c r="AC33" s="220"/>
      <c r="AD33" s="220"/>
    </row>
    <row r="34" spans="2:32" ht="11.25" customHeight="1">
      <c r="B34" s="3247"/>
      <c r="C34" s="3247"/>
      <c r="D34" s="3247"/>
      <c r="E34" s="3247"/>
      <c r="F34" s="3248"/>
      <c r="G34" s="3252"/>
      <c r="H34" s="3253"/>
      <c r="I34" s="3253"/>
      <c r="J34" s="3253"/>
      <c r="K34" s="3253"/>
      <c r="L34" s="3253"/>
      <c r="M34" s="3253"/>
      <c r="N34" s="3253"/>
      <c r="O34" s="3300"/>
      <c r="P34" s="706"/>
      <c r="Q34" s="3296" t="s">
        <v>3</v>
      </c>
      <c r="R34" s="3206" t="s">
        <v>640</v>
      </c>
      <c r="S34" s="655" t="s">
        <v>378</v>
      </c>
      <c r="T34" s="3209" t="s">
        <v>2</v>
      </c>
      <c r="U34" s="242"/>
      <c r="V34" s="3284"/>
      <c r="W34" s="3284"/>
      <c r="X34" s="3284"/>
      <c r="Y34" s="3284"/>
      <c r="Z34" s="219"/>
      <c r="AA34" s="219"/>
      <c r="AB34" s="219"/>
      <c r="AC34" s="220"/>
      <c r="AD34" s="220"/>
    </row>
    <row r="35" spans="2:32" ht="11.25" customHeight="1">
      <c r="B35" s="3247"/>
      <c r="C35" s="3247"/>
      <c r="D35" s="3247"/>
      <c r="E35" s="3247"/>
      <c r="F35" s="3248"/>
      <c r="G35" s="3252"/>
      <c r="H35" s="3253"/>
      <c r="I35" s="3253"/>
      <c r="J35" s="3253"/>
      <c r="K35" s="3253"/>
      <c r="L35" s="3253"/>
      <c r="M35" s="3253"/>
      <c r="N35" s="3253"/>
      <c r="O35" s="3300"/>
      <c r="P35" s="706"/>
      <c r="Q35" s="3296"/>
      <c r="R35" s="3206"/>
      <c r="S35" s="654" t="s">
        <v>277</v>
      </c>
      <c r="T35" s="3209"/>
      <c r="U35" s="242"/>
      <c r="V35" s="3284"/>
      <c r="W35" s="3284"/>
      <c r="X35" s="3284"/>
      <c r="Y35" s="3284"/>
      <c r="Z35" s="219"/>
      <c r="AA35" s="219"/>
      <c r="AB35" s="219"/>
      <c r="AC35" s="220"/>
      <c r="AD35" s="220"/>
    </row>
    <row r="36" spans="2:32" ht="11.25" customHeight="1">
      <c r="B36" s="3249"/>
      <c r="C36" s="3249"/>
      <c r="D36" s="3297"/>
      <c r="E36" s="3249"/>
      <c r="F36" s="3250"/>
      <c r="G36" s="689"/>
      <c r="H36" s="235"/>
      <c r="I36" s="235"/>
      <c r="J36" s="236"/>
      <c r="K36" s="236"/>
      <c r="L36" s="236"/>
      <c r="M36" s="236"/>
      <c r="N36" s="725"/>
      <c r="O36" s="725"/>
      <c r="P36" s="707"/>
      <c r="Q36" s="244"/>
      <c r="R36" s="245"/>
      <c r="S36" s="245"/>
      <c r="T36" s="246"/>
      <c r="U36" s="247"/>
      <c r="V36" s="237"/>
      <c r="W36" s="237"/>
      <c r="X36" s="237"/>
      <c r="Y36" s="237"/>
      <c r="Z36" s="237"/>
      <c r="AA36" s="237"/>
      <c r="AB36" s="219"/>
      <c r="AC36" s="220"/>
      <c r="AD36" s="220"/>
    </row>
    <row r="37" spans="2:32" ht="28.5" customHeight="1">
      <c r="B37" s="3199"/>
      <c r="C37" s="3199"/>
      <c r="D37" s="3199"/>
      <c r="E37" s="3199"/>
      <c r="F37" s="3200"/>
      <c r="G37" s="3197"/>
      <c r="H37" s="3198"/>
      <c r="I37" s="3198"/>
      <c r="J37" s="3198"/>
      <c r="K37" s="3198"/>
      <c r="L37" s="3198"/>
      <c r="M37" s="3198"/>
      <c r="N37" s="3205" t="s">
        <v>15</v>
      </c>
      <c r="O37" s="3291"/>
      <c r="P37" s="3267">
        <f>IF($I$42&lt;$X$29*1000000,G37,IFERROR(ROUNDDOWN($X$29*1000000*G37/$I$42,0),0))</f>
        <v>0</v>
      </c>
      <c r="Q37" s="3268"/>
      <c r="R37" s="3268"/>
      <c r="S37" s="3268"/>
      <c r="T37" s="708" t="s">
        <v>15</v>
      </c>
      <c r="U37" s="3269">
        <f>IF(P37&gt;G37,0,G37-P37)</f>
        <v>0</v>
      </c>
      <c r="V37" s="3194"/>
      <c r="W37" s="3194"/>
      <c r="X37" s="3194"/>
      <c r="Y37" s="3194"/>
      <c r="Z37" s="3205" t="s">
        <v>15</v>
      </c>
      <c r="AA37" s="3205"/>
      <c r="AB37" s="652"/>
      <c r="AC37" s="220"/>
      <c r="AD37" s="220"/>
    </row>
    <row r="38" spans="2:32" ht="28.5" customHeight="1">
      <c r="B38" s="3199"/>
      <c r="C38" s="3199"/>
      <c r="D38" s="3199"/>
      <c r="E38" s="3199"/>
      <c r="F38" s="3200"/>
      <c r="G38" s="3197"/>
      <c r="H38" s="3198"/>
      <c r="I38" s="3198"/>
      <c r="J38" s="3198"/>
      <c r="K38" s="3198"/>
      <c r="L38" s="3198"/>
      <c r="M38" s="3198"/>
      <c r="N38" s="676"/>
      <c r="O38" s="676"/>
      <c r="P38" s="3267">
        <f>IF($I$42&lt;$X$29*1000000,G38,IFERROR(ROUNDDOWN($X$29*1000000*G38/$I$42,0),0))</f>
        <v>0</v>
      </c>
      <c r="Q38" s="3268"/>
      <c r="R38" s="3268"/>
      <c r="S38" s="3268"/>
      <c r="T38" s="709"/>
      <c r="U38" s="3269">
        <f>IF(P38&gt;G38,0,G38-P38)</f>
        <v>0</v>
      </c>
      <c r="V38" s="3194"/>
      <c r="W38" s="3194"/>
      <c r="X38" s="3194"/>
      <c r="Y38" s="3194"/>
      <c r="Z38" s="682"/>
      <c r="AA38" s="682"/>
      <c r="AB38" s="228"/>
      <c r="AC38" s="220"/>
      <c r="AD38" s="220"/>
    </row>
    <row r="39" spans="2:32" ht="28.5" customHeight="1">
      <c r="B39" s="3199"/>
      <c r="C39" s="3199"/>
      <c r="D39" s="3199"/>
      <c r="E39" s="3199"/>
      <c r="F39" s="3200"/>
      <c r="G39" s="3197"/>
      <c r="H39" s="3198"/>
      <c r="I39" s="3198"/>
      <c r="J39" s="3198"/>
      <c r="K39" s="3198"/>
      <c r="L39" s="3198"/>
      <c r="M39" s="3198"/>
      <c r="N39" s="676"/>
      <c r="O39" s="676"/>
      <c r="P39" s="3267">
        <f>IF($I$42&lt;$X$29*1000000,G39,IFERROR(ROUNDDOWN($X$29*1000000*G39/$I$42,0),0))</f>
        <v>0</v>
      </c>
      <c r="Q39" s="3268"/>
      <c r="R39" s="3268"/>
      <c r="S39" s="3268"/>
      <c r="T39" s="709"/>
      <c r="U39" s="3269">
        <f>IF(P39&gt;G39,0,G39-P39)</f>
        <v>0</v>
      </c>
      <c r="V39" s="3194"/>
      <c r="W39" s="3194"/>
      <c r="X39" s="3194"/>
      <c r="Y39" s="3194"/>
      <c r="Z39" s="682"/>
      <c r="AA39" s="682"/>
      <c r="AB39" s="228"/>
      <c r="AC39" s="220"/>
      <c r="AD39" s="220"/>
    </row>
    <row r="40" spans="2:32" ht="28.5" customHeight="1">
      <c r="B40" s="3199"/>
      <c r="C40" s="3199"/>
      <c r="D40" s="3199"/>
      <c r="E40" s="3199"/>
      <c r="F40" s="3200"/>
      <c r="G40" s="3197"/>
      <c r="H40" s="3198"/>
      <c r="I40" s="3198"/>
      <c r="J40" s="3198"/>
      <c r="K40" s="3198"/>
      <c r="L40" s="3198"/>
      <c r="M40" s="3198"/>
      <c r="N40" s="676"/>
      <c r="O40" s="676"/>
      <c r="P40" s="3267">
        <f>IF($I$42&lt;$X$29*1000000,G40,IFERROR(ROUNDDOWN($X$29*1000000*G40/$I$42,0),0))</f>
        <v>0</v>
      </c>
      <c r="Q40" s="3268"/>
      <c r="R40" s="3268"/>
      <c r="S40" s="3268"/>
      <c r="T40" s="709"/>
      <c r="U40" s="3269">
        <f>IF(P40&gt;G40,0,G40-P40)</f>
        <v>0</v>
      </c>
      <c r="V40" s="3194"/>
      <c r="W40" s="3194"/>
      <c r="X40" s="3194"/>
      <c r="Y40" s="3194"/>
      <c r="Z40" s="682"/>
      <c r="AA40" s="682"/>
      <c r="AB40" s="228"/>
      <c r="AC40" s="220"/>
      <c r="AD40" s="220"/>
    </row>
    <row r="41" spans="2:32" ht="28.5" customHeight="1">
      <c r="B41" s="3201"/>
      <c r="C41" s="3201"/>
      <c r="D41" s="3201"/>
      <c r="E41" s="3201"/>
      <c r="F41" s="3202"/>
      <c r="G41" s="3197"/>
      <c r="H41" s="3198"/>
      <c r="I41" s="3198"/>
      <c r="J41" s="3198"/>
      <c r="K41" s="3198"/>
      <c r="L41" s="3198"/>
      <c r="M41" s="3198"/>
      <c r="N41" s="691"/>
      <c r="O41" s="691"/>
      <c r="P41" s="3267">
        <f>IF($I$42&lt;$X$29*1000000,G41,IFERROR(ROUNDDOWN($X$29*1000000*G41/$I$42,0),0))</f>
        <v>0</v>
      </c>
      <c r="Q41" s="3268"/>
      <c r="R41" s="3268"/>
      <c r="S41" s="3268"/>
      <c r="T41" s="709"/>
      <c r="U41" s="3269">
        <f>IF(P41&gt;G41,0,G41-P41)</f>
        <v>0</v>
      </c>
      <c r="V41" s="3194"/>
      <c r="W41" s="3194"/>
      <c r="X41" s="3194"/>
      <c r="Y41" s="3194"/>
      <c r="Z41" s="682"/>
      <c r="AA41" s="682"/>
      <c r="AB41" s="228"/>
      <c r="AC41" s="220"/>
      <c r="AD41" s="220"/>
    </row>
    <row r="42" spans="2:32" ht="33" customHeight="1">
      <c r="B42" s="3203" t="s">
        <v>22</v>
      </c>
      <c r="C42" s="3203"/>
      <c r="D42" s="3203"/>
      <c r="E42" s="3203"/>
      <c r="F42" s="3204"/>
      <c r="G42" s="3193" t="s">
        <v>277</v>
      </c>
      <c r="H42" s="3193"/>
      <c r="I42" s="3194">
        <f>SUM(G37:M41)</f>
        <v>0</v>
      </c>
      <c r="J42" s="3194"/>
      <c r="K42" s="3194"/>
      <c r="L42" s="3194"/>
      <c r="M42" s="3194"/>
      <c r="N42" s="690"/>
      <c r="O42" s="690"/>
      <c r="P42" s="3267">
        <f>SUM(P37:S41)</f>
        <v>0</v>
      </c>
      <c r="Q42" s="3268"/>
      <c r="R42" s="3268"/>
      <c r="S42" s="3268"/>
      <c r="T42" s="682"/>
      <c r="U42" s="3270">
        <f>SUM(U37:Y41)</f>
        <v>0</v>
      </c>
      <c r="V42" s="3271"/>
      <c r="W42" s="3271"/>
      <c r="X42" s="3271"/>
      <c r="Y42" s="3271"/>
      <c r="Z42" s="716"/>
      <c r="AA42" s="716"/>
      <c r="AB42" s="228"/>
      <c r="AC42" s="220"/>
      <c r="AD42" s="220"/>
    </row>
    <row r="43" spans="2:32" ht="12" customHeight="1">
      <c r="B43" s="3266" t="s">
        <v>613</v>
      </c>
      <c r="C43" s="3266"/>
      <c r="D43" s="3266"/>
      <c r="E43" s="3266"/>
      <c r="F43" s="3266"/>
      <c r="G43" s="3266"/>
      <c r="H43" s="3266"/>
      <c r="I43" s="3266"/>
      <c r="J43" s="3266"/>
      <c r="K43" s="3266"/>
      <c r="L43" s="3266"/>
      <c r="M43" s="3266"/>
      <c r="N43" s="3266"/>
      <c r="O43" s="3266"/>
      <c r="P43" s="3266"/>
      <c r="Q43" s="3266"/>
      <c r="R43" s="3266"/>
      <c r="S43" s="3266"/>
      <c r="T43" s="3266"/>
      <c r="U43" s="3285"/>
      <c r="V43" s="3285"/>
      <c r="W43" s="3285"/>
      <c r="X43" s="3285"/>
      <c r="Y43" s="3285"/>
      <c r="Z43" s="3285"/>
      <c r="AA43" s="223"/>
      <c r="AB43" s="223"/>
      <c r="AC43" s="220"/>
      <c r="AD43" s="220"/>
    </row>
    <row r="44" spans="2:32" ht="14.25" customHeight="1">
      <c r="B44" s="694"/>
      <c r="C44" s="3263" t="s">
        <v>622</v>
      </c>
      <c r="D44" s="3263"/>
      <c r="E44" s="3263"/>
      <c r="F44" s="664"/>
      <c r="G44" s="223"/>
      <c r="H44" s="223"/>
      <c r="I44" s="223"/>
      <c r="J44" s="223"/>
      <c r="K44" s="223"/>
      <c r="L44" s="223"/>
      <c r="M44" s="223"/>
      <c r="N44" s="223"/>
      <c r="O44" s="223"/>
      <c r="P44" s="223"/>
      <c r="Q44" s="223"/>
      <c r="R44" s="223"/>
      <c r="S44" s="223"/>
      <c r="T44" s="223"/>
      <c r="U44" s="223"/>
      <c r="V44" s="223"/>
      <c r="W44" s="223"/>
      <c r="X44" s="223"/>
      <c r="Y44" s="223"/>
      <c r="Z44" s="223"/>
      <c r="AA44" s="223"/>
      <c r="AB44" s="223"/>
      <c r="AC44" s="220"/>
      <c r="AD44" s="220"/>
    </row>
    <row r="45" spans="2:32" ht="12" customHeight="1">
      <c r="B45" s="693" t="s">
        <v>217</v>
      </c>
      <c r="C45" s="3254" t="s">
        <v>623</v>
      </c>
      <c r="D45" s="3254"/>
      <c r="E45" s="3254"/>
      <c r="F45" s="3254"/>
      <c r="G45" s="3254"/>
      <c r="H45" s="3254"/>
      <c r="I45" s="3254"/>
      <c r="J45" s="3254"/>
      <c r="K45" s="3254"/>
      <c r="L45" s="3254"/>
      <c r="M45" s="3254"/>
      <c r="N45" s="3254"/>
      <c r="O45" s="3254"/>
      <c r="P45" s="3254"/>
      <c r="Q45" s="3254"/>
      <c r="R45" s="670"/>
      <c r="S45" s="670"/>
      <c r="T45" s="223"/>
      <c r="U45" s="223"/>
      <c r="V45" s="223"/>
      <c r="W45" s="223"/>
      <c r="X45" s="223"/>
      <c r="Y45" s="223"/>
      <c r="Z45" s="223"/>
      <c r="AA45" s="223"/>
      <c r="AB45" s="223"/>
      <c r="AC45" s="220"/>
      <c r="AD45" s="220"/>
      <c r="AF45" s="719" t="s">
        <v>641</v>
      </c>
    </row>
    <row r="46" spans="2:32" ht="3" customHeight="1">
      <c r="B46" s="693"/>
      <c r="C46" s="695"/>
      <c r="D46" s="695"/>
      <c r="E46" s="695"/>
      <c r="F46" s="695"/>
      <c r="G46" s="695"/>
      <c r="H46" s="695"/>
      <c r="I46" s="695"/>
      <c r="J46" s="695"/>
      <c r="K46" s="695"/>
      <c r="L46" s="695"/>
      <c r="M46" s="695"/>
      <c r="N46" s="695"/>
      <c r="O46" s="695"/>
      <c r="P46" s="695"/>
      <c r="Q46" s="670"/>
      <c r="R46" s="670"/>
      <c r="S46" s="670"/>
      <c r="T46" s="223"/>
      <c r="U46" s="223"/>
      <c r="V46" s="223"/>
      <c r="W46" s="223"/>
      <c r="X46" s="223"/>
      <c r="Y46" s="223"/>
      <c r="Z46" s="223"/>
      <c r="AA46" s="223"/>
      <c r="AB46" s="223"/>
      <c r="AC46" s="220"/>
      <c r="AD46" s="220"/>
    </row>
    <row r="47" spans="2:32" ht="2.25" customHeight="1">
      <c r="B47" s="693"/>
      <c r="C47" s="695"/>
      <c r="D47" s="695"/>
      <c r="E47" s="695"/>
      <c r="F47" s="695"/>
      <c r="G47" s="695"/>
      <c r="H47" s="695"/>
      <c r="I47" s="695"/>
      <c r="J47" s="695"/>
      <c r="K47" s="695"/>
      <c r="L47" s="695"/>
      <c r="M47" s="695"/>
      <c r="N47" s="695"/>
      <c r="O47" s="695"/>
      <c r="P47" s="695"/>
      <c r="Q47" s="670"/>
      <c r="R47" s="670"/>
      <c r="S47" s="670"/>
      <c r="T47" s="223"/>
      <c r="U47" s="223"/>
      <c r="V47" s="223"/>
      <c r="W47" s="223"/>
      <c r="X47" s="223"/>
      <c r="Y47" s="223"/>
      <c r="Z47" s="223"/>
      <c r="AA47" s="223"/>
      <c r="AB47" s="223"/>
      <c r="AC47" s="220"/>
      <c r="AD47" s="220"/>
    </row>
    <row r="48" spans="2:32">
      <c r="B48" s="3274" t="s">
        <v>1973</v>
      </c>
      <c r="C48" s="3274"/>
      <c r="D48" s="717"/>
      <c r="E48" s="219"/>
      <c r="F48" s="219"/>
      <c r="G48" s="219"/>
      <c r="H48" s="219"/>
      <c r="I48" s="219"/>
      <c r="J48" s="219"/>
      <c r="K48" s="219"/>
      <c r="L48" s="219"/>
      <c r="M48" s="219"/>
      <c r="N48" s="219"/>
      <c r="O48" s="219"/>
      <c r="P48" s="219"/>
      <c r="Q48" s="219"/>
      <c r="R48" s="219"/>
      <c r="S48" s="219"/>
      <c r="T48" s="219"/>
      <c r="U48" s="219"/>
      <c r="V48" s="3275" t="s">
        <v>627</v>
      </c>
      <c r="W48" s="3275"/>
      <c r="X48" s="3275"/>
      <c r="Y48" s="3275"/>
      <c r="Z48" s="3275"/>
      <c r="AA48" s="3275"/>
      <c r="AB48" s="248"/>
      <c r="AC48" s="219"/>
      <c r="AD48" s="220"/>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ECOZ30u1vWHLlBRbHkneAUmqgb2bXH1siuUWaTQoCQ0bcNTWH5IdTbuxO2v575/ZvveseCtFej77yP5medQPgQ==" saltValue="n6futHBEdoTZ3EoMpd+/FQ==" spinCount="100000" sheet="1" objects="1" scenarios="1"/>
  <mergeCells count="98">
    <mergeCell ref="AH2:AH3"/>
    <mergeCell ref="T2:AA3"/>
    <mergeCell ref="AC2:AC5"/>
    <mergeCell ref="C6:Z6"/>
    <mergeCell ref="AC6:AC8"/>
    <mergeCell ref="C7:L7"/>
    <mergeCell ref="S2:S3"/>
    <mergeCell ref="C2:N3"/>
    <mergeCell ref="Q9:R10"/>
    <mergeCell ref="S9:V10"/>
    <mergeCell ref="W9:AA10"/>
    <mergeCell ref="AC10:AC13"/>
    <mergeCell ref="S11:U11"/>
    <mergeCell ref="W15:AA15"/>
    <mergeCell ref="W11:AA11"/>
    <mergeCell ref="S12:U12"/>
    <mergeCell ref="W12:AA12"/>
    <mergeCell ref="S13:U13"/>
    <mergeCell ref="W13:AA13"/>
    <mergeCell ref="X29:X30"/>
    <mergeCell ref="Y29:AA30"/>
    <mergeCell ref="B32:F36"/>
    <mergeCell ref="Q33:S33"/>
    <mergeCell ref="V33:Y35"/>
    <mergeCell ref="Q34:Q35"/>
    <mergeCell ref="R34:R35"/>
    <mergeCell ref="B26:C31"/>
    <mergeCell ref="X26:X27"/>
    <mergeCell ref="Z26:AA27"/>
    <mergeCell ref="J27:J28"/>
    <mergeCell ref="I29:I30"/>
    <mergeCell ref="G33:O35"/>
    <mergeCell ref="G29:H30"/>
    <mergeCell ref="J29:T30"/>
    <mergeCell ref="T34:T35"/>
    <mergeCell ref="B41:F41"/>
    <mergeCell ref="P41:S41"/>
    <mergeCell ref="U41:Y41"/>
    <mergeCell ref="Z37:AA37"/>
    <mergeCell ref="B38:F38"/>
    <mergeCell ref="P38:S38"/>
    <mergeCell ref="U38:Y38"/>
    <mergeCell ref="B39:F39"/>
    <mergeCell ref="P39:S39"/>
    <mergeCell ref="U39:Y39"/>
    <mergeCell ref="B37:F37"/>
    <mergeCell ref="P37:S37"/>
    <mergeCell ref="U37:Y37"/>
    <mergeCell ref="G39:M39"/>
    <mergeCell ref="G40:M40"/>
    <mergeCell ref="C44:E44"/>
    <mergeCell ref="C45:Q45"/>
    <mergeCell ref="B48:C48"/>
    <mergeCell ref="V48:AA48"/>
    <mergeCell ref="C24:T24"/>
    <mergeCell ref="G41:M41"/>
    <mergeCell ref="I42:M42"/>
    <mergeCell ref="E27:E28"/>
    <mergeCell ref="B42:F42"/>
    <mergeCell ref="G42:H42"/>
    <mergeCell ref="P42:S42"/>
    <mergeCell ref="U42:Y42"/>
    <mergeCell ref="B43:Z43"/>
    <mergeCell ref="B40:F40"/>
    <mergeCell ref="P40:S40"/>
    <mergeCell ref="U40:Y40"/>
    <mergeCell ref="D29:F30"/>
    <mergeCell ref="L9:P10"/>
    <mergeCell ref="N37:O37"/>
    <mergeCell ref="G37:M37"/>
    <mergeCell ref="G38:M38"/>
    <mergeCell ref="F27:I27"/>
    <mergeCell ref="E9:K10"/>
    <mergeCell ref="E11:K11"/>
    <mergeCell ref="E12:K12"/>
    <mergeCell ref="E13:K13"/>
    <mergeCell ref="E14:K14"/>
    <mergeCell ref="E15:K15"/>
    <mergeCell ref="B9:D10"/>
    <mergeCell ref="B11:D11"/>
    <mergeCell ref="B12:D12"/>
    <mergeCell ref="B13:D13"/>
    <mergeCell ref="F28:I28"/>
    <mergeCell ref="C17:V17"/>
    <mergeCell ref="Q11:R11"/>
    <mergeCell ref="Q12:R12"/>
    <mergeCell ref="Q13:R13"/>
    <mergeCell ref="Q14:R14"/>
    <mergeCell ref="Q15:R15"/>
    <mergeCell ref="B14:D14"/>
    <mergeCell ref="B15:D15"/>
    <mergeCell ref="B16:Y16"/>
    <mergeCell ref="C18:Y18"/>
    <mergeCell ref="C19:R19"/>
    <mergeCell ref="C20:J20"/>
    <mergeCell ref="S14:U14"/>
    <mergeCell ref="W14:AA14"/>
    <mergeCell ref="S15:U15"/>
  </mergeCells>
  <phoneticPr fontId="2"/>
  <dataValidations count="5">
    <dataValidation type="list" allowBlank="1" showInputMessage="1" showErrorMessage="1" sqref="AB11:AB15">
      <formula1>$AE$11:$AE$19</formula1>
    </dataValidation>
    <dataValidation imeMode="off" allowBlank="1" showInputMessage="1" showErrorMessage="1" sqref="P11:P15 S11:U15 L11:L15 N11:N15 N38:O41 G37:M41"/>
    <dataValidation imeMode="on" allowBlank="1" showInputMessage="1" showErrorMessage="1" sqref="B11:K15 Q11:R15"/>
    <dataValidation type="list" allowBlank="1" showInputMessage="1" showErrorMessage="1" sqref="W11:AA15">
      <formula1>$AF$4:$AF$10</formula1>
    </dataValidation>
    <dataValidation type="list" allowBlank="1" showInputMessage="1" showErrorMessage="1" sqref="B37:F41">
      <formula1>$AH$4:$AH$10</formula1>
    </dataValidation>
  </dataValidations>
  <printOptions horizontalCentered="1"/>
  <pageMargins left="0.78740157480314965" right="0.22" top="0.99" bottom="0.39370078740157483" header="0.51181102362204722" footer="0.51181102362204722"/>
  <pageSetup paperSize="9" scale="110"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BF246"/>
  <sheetViews>
    <sheetView showGridLines="0" showRowColHeaders="0" showZeros="0" zoomScale="130" zoomScaleNormal="130" workbookViewId="0">
      <selection activeCell="C13" sqref="C13:D14"/>
    </sheetView>
  </sheetViews>
  <sheetFormatPr defaultRowHeight="13.5"/>
  <cols>
    <col min="1" max="1" width="0.625" style="31" customWidth="1"/>
    <col min="2" max="2" width="3" style="31" customWidth="1"/>
    <col min="3" max="3" width="2.875" style="31" customWidth="1"/>
    <col min="4" max="4" width="3.75" style="31" customWidth="1"/>
    <col min="5" max="5" width="7.375" style="31" customWidth="1"/>
    <col min="6" max="7" width="2.5" style="31" customWidth="1"/>
    <col min="8" max="8" width="5.5" style="31" customWidth="1"/>
    <col min="9" max="9" width="4.125" style="31" customWidth="1"/>
    <col min="10" max="10" width="1.625" style="31" customWidth="1"/>
    <col min="11" max="11" width="5.25" style="31" customWidth="1"/>
    <col min="12" max="12" width="1.375" style="31" customWidth="1"/>
    <col min="13" max="13" width="3.75" style="31" customWidth="1"/>
    <col min="14" max="14" width="0.625" style="31" customWidth="1"/>
    <col min="15" max="16" width="1.625" style="31" customWidth="1"/>
    <col min="17" max="17" width="1.75" style="31" customWidth="1"/>
    <col min="18" max="18" width="0.75" style="31" customWidth="1"/>
    <col min="19" max="19" width="3.75" style="31" customWidth="1"/>
    <col min="20" max="20" width="1.75" style="31" customWidth="1"/>
    <col min="21" max="21" width="1.625" style="31" customWidth="1"/>
    <col min="22" max="22" width="3.875" style="31" customWidth="1"/>
    <col min="23" max="23" width="0.625" style="31" customWidth="1"/>
    <col min="24" max="24" width="4.5" style="31" customWidth="1"/>
    <col min="25" max="26" width="0.875" style="31" customWidth="1"/>
    <col min="27" max="27" width="5.5" style="31" customWidth="1"/>
    <col min="28" max="28" width="4.125" style="31" customWidth="1"/>
    <col min="29" max="29" width="1.625" style="31" customWidth="1"/>
    <col min="30" max="30" width="10.25" style="31" customWidth="1"/>
    <col min="31" max="31" width="2" style="31" customWidth="1"/>
    <col min="32" max="32" width="0.625" style="31" customWidth="1"/>
    <col min="33" max="33" width="2.625" style="31" customWidth="1"/>
    <col min="34" max="34" width="1.125" style="31" customWidth="1"/>
    <col min="35" max="35" width="9" style="31" hidden="1" customWidth="1"/>
    <col min="36" max="36" width="7.625" style="31" customWidth="1"/>
    <col min="37" max="37" width="0.875" style="31" customWidth="1"/>
    <col min="38" max="38" width="2.875" style="31" customWidth="1"/>
    <col min="39" max="39" width="3.75" style="31" customWidth="1"/>
    <col min="40" max="40" width="0.375" style="31" customWidth="1"/>
    <col min="41" max="42" width="2.5" style="31" customWidth="1"/>
    <col min="43" max="43" width="5.5" style="31" customWidth="1"/>
    <col min="44" max="44" width="0.5" style="31" customWidth="1"/>
    <col min="45" max="45" width="1.625" style="31" customWidth="1"/>
    <col min="46" max="46" width="3.875" style="31" customWidth="1"/>
    <col min="47" max="47" width="0.625" style="31" customWidth="1"/>
    <col min="48" max="48" width="4.5" style="31" customWidth="1"/>
    <col min="49" max="50" width="0.875" style="31" customWidth="1"/>
    <col min="51" max="51" width="1.875" style="31" customWidth="1"/>
    <col min="52" max="52" width="5.25" style="31" customWidth="1"/>
    <col min="53" max="53" width="0.75" style="31" customWidth="1"/>
    <col min="54" max="54" width="1.75" style="31" customWidth="1"/>
    <col min="55" max="55" width="0.75" style="31" customWidth="1"/>
    <col min="56" max="56" width="3.75" style="31" customWidth="1"/>
    <col min="57" max="57" width="1.75" style="31" customWidth="1"/>
    <col min="58" max="16384" width="9" style="31"/>
  </cols>
  <sheetData>
    <row r="1" spans="2:57" ht="7.5" customHeight="1">
      <c r="B1" s="32"/>
      <c r="C1" s="728"/>
      <c r="D1" s="727"/>
      <c r="E1" s="727"/>
      <c r="F1" s="727"/>
      <c r="G1" s="727"/>
      <c r="H1" s="727"/>
      <c r="I1" s="3496"/>
      <c r="J1" s="3496"/>
      <c r="K1" s="727"/>
      <c r="L1" s="729"/>
      <c r="M1" s="3509"/>
      <c r="N1" s="3509"/>
      <c r="O1" s="3509"/>
      <c r="P1" s="3496"/>
      <c r="Q1" s="3496"/>
      <c r="R1" s="3496"/>
      <c r="S1" s="3496"/>
      <c r="T1" s="3496"/>
      <c r="U1" s="3496"/>
      <c r="V1" s="3496"/>
      <c r="W1" s="3496"/>
      <c r="X1" s="3496"/>
      <c r="Y1" s="3496"/>
      <c r="Z1" s="3496"/>
      <c r="AA1" s="728"/>
      <c r="AB1" s="3496"/>
      <c r="AC1" s="3496"/>
      <c r="AD1" s="3496"/>
      <c r="AE1" s="3496"/>
    </row>
    <row r="2" spans="2:57">
      <c r="D2" s="3445" t="s">
        <v>645</v>
      </c>
      <c r="E2" s="3445"/>
      <c r="F2" s="3445"/>
      <c r="G2" s="3445"/>
      <c r="H2" s="3445"/>
      <c r="I2" s="3445"/>
      <c r="J2" s="3445"/>
      <c r="K2" s="3445"/>
      <c r="L2" s="3445"/>
      <c r="M2" s="3445"/>
      <c r="N2" s="3445"/>
      <c r="O2" s="3445"/>
      <c r="P2" s="3445"/>
      <c r="Q2" s="3445"/>
      <c r="R2" s="3445"/>
      <c r="S2" s="3445"/>
    </row>
    <row r="3" spans="2:57" ht="13.5" customHeight="1">
      <c r="D3" s="3445"/>
      <c r="E3" s="3445"/>
      <c r="F3" s="3445"/>
      <c r="G3" s="3445"/>
      <c r="H3" s="3445"/>
      <c r="I3" s="3445"/>
      <c r="J3" s="3445"/>
      <c r="K3" s="3445"/>
      <c r="L3" s="3445"/>
      <c r="M3" s="3445"/>
      <c r="N3" s="3445"/>
      <c r="O3" s="3445"/>
      <c r="P3" s="3445"/>
      <c r="Q3" s="3445"/>
      <c r="R3" s="3445"/>
      <c r="S3" s="3445"/>
      <c r="V3" s="1827" t="s">
        <v>30</v>
      </c>
      <c r="W3" s="1827"/>
      <c r="X3" s="1827"/>
      <c r="Y3" s="1827"/>
      <c r="Z3" s="3438"/>
      <c r="AA3" s="3446">
        <f>氏名０</f>
        <v>0</v>
      </c>
      <c r="AB3" s="3447"/>
      <c r="AC3" s="3447"/>
      <c r="AD3" s="3447"/>
      <c r="AE3" s="3447"/>
      <c r="AG3" s="3432" t="s">
        <v>653</v>
      </c>
      <c r="AH3" s="750"/>
      <c r="AI3" s="733" t="s">
        <v>86</v>
      </c>
      <c r="AJ3" s="1079">
        <f>氏名１</f>
        <v>0</v>
      </c>
    </row>
    <row r="4" spans="2:57" ht="16.5" customHeight="1">
      <c r="D4" s="3433" t="s">
        <v>646</v>
      </c>
      <c r="E4" s="3433"/>
      <c r="F4" s="3433"/>
      <c r="G4" s="3433"/>
      <c r="H4" s="3433"/>
      <c r="I4" s="3433"/>
      <c r="J4" s="3433"/>
      <c r="K4" s="3433"/>
      <c r="L4" s="3433"/>
      <c r="M4" s="3433"/>
      <c r="N4" s="3433"/>
      <c r="O4" s="3433"/>
      <c r="P4" s="3433"/>
      <c r="Q4" s="3433"/>
      <c r="R4" s="3433"/>
      <c r="S4" s="3433"/>
      <c r="U4" s="735"/>
      <c r="V4" s="2707"/>
      <c r="W4" s="2707"/>
      <c r="X4" s="2707"/>
      <c r="Y4" s="2707"/>
      <c r="Z4" s="2708"/>
      <c r="AA4" s="3448"/>
      <c r="AB4" s="3449"/>
      <c r="AC4" s="3449"/>
      <c r="AD4" s="3449"/>
      <c r="AE4" s="3449"/>
      <c r="AG4" s="3432"/>
      <c r="AH4" s="750"/>
      <c r="AI4" s="733" t="s">
        <v>87</v>
      </c>
      <c r="AJ4" s="1080">
        <f>氏名２</f>
        <v>0</v>
      </c>
    </row>
    <row r="5" spans="2:57" ht="12" customHeight="1">
      <c r="B5" s="3315" t="s">
        <v>83</v>
      </c>
      <c r="C5" s="732"/>
      <c r="D5" s="3434" t="s">
        <v>647</v>
      </c>
      <c r="E5" s="3434"/>
      <c r="F5" s="3434"/>
      <c r="G5" s="3434"/>
      <c r="H5" s="3434"/>
      <c r="I5" s="3434"/>
      <c r="J5" s="3434"/>
      <c r="K5" s="3434"/>
      <c r="L5" s="3434"/>
      <c r="M5" s="3434"/>
      <c r="N5" s="3434"/>
      <c r="O5" s="3434"/>
      <c r="P5" s="3434"/>
      <c r="Q5" s="3434"/>
      <c r="R5" s="3434"/>
      <c r="S5" s="3434"/>
      <c r="T5" s="3434"/>
      <c r="U5" s="3434"/>
      <c r="V5" s="3434"/>
      <c r="W5" s="3434"/>
      <c r="X5" s="3434"/>
      <c r="Y5" s="3434"/>
      <c r="Z5" s="3434"/>
      <c r="AA5" s="3434"/>
      <c r="AB5" s="3434"/>
      <c r="AC5" s="3434"/>
      <c r="AD5" s="3434"/>
      <c r="AG5" s="3432"/>
      <c r="AH5" s="750"/>
      <c r="AI5" s="733" t="s">
        <v>89</v>
      </c>
      <c r="AJ5" s="1080">
        <f>氏名３</f>
        <v>0</v>
      </c>
    </row>
    <row r="6" spans="2:57" ht="12" customHeight="1">
      <c r="B6" s="3315"/>
      <c r="C6" s="3435" t="s">
        <v>655</v>
      </c>
      <c r="D6" s="3435"/>
      <c r="E6" s="3435"/>
      <c r="F6" s="3435"/>
      <c r="G6" s="3435"/>
      <c r="H6" s="3435"/>
      <c r="I6" s="730"/>
      <c r="J6" s="730"/>
      <c r="K6" s="730"/>
      <c r="L6" s="730"/>
      <c r="M6" s="730"/>
      <c r="N6" s="730"/>
      <c r="O6" s="730"/>
      <c r="P6" s="730"/>
      <c r="Q6" s="730"/>
      <c r="R6" s="730"/>
      <c r="S6" s="730"/>
      <c r="T6" s="730"/>
      <c r="U6" s="730"/>
      <c r="V6" s="730"/>
      <c r="W6" s="730"/>
      <c r="X6" s="730"/>
      <c r="Y6" s="730"/>
      <c r="Z6" s="730"/>
      <c r="AA6" s="730"/>
      <c r="AB6" s="731"/>
      <c r="AC6" s="731"/>
      <c r="AD6" s="731"/>
      <c r="AE6" s="731"/>
      <c r="AG6" s="3262" t="s">
        <v>1783</v>
      </c>
      <c r="AH6" s="734"/>
      <c r="AI6" s="733" t="s">
        <v>52</v>
      </c>
      <c r="AJ6" s="1080">
        <f>氏名４</f>
        <v>0</v>
      </c>
    </row>
    <row r="7" spans="2:57" ht="15" customHeight="1">
      <c r="B7" s="3315"/>
      <c r="C7" s="3436" t="s">
        <v>648</v>
      </c>
      <c r="D7" s="3436"/>
      <c r="E7" s="3436"/>
      <c r="F7" s="3436"/>
      <c r="G7" s="3437"/>
      <c r="H7" s="3439" t="s">
        <v>649</v>
      </c>
      <c r="I7" s="3440"/>
      <c r="J7" s="3441"/>
      <c r="K7" s="3442"/>
      <c r="L7" s="3443" t="s">
        <v>662</v>
      </c>
      <c r="M7" s="3441"/>
      <c r="N7" s="3441"/>
      <c r="O7" s="3441"/>
      <c r="P7" s="3441"/>
      <c r="Q7" s="3441"/>
      <c r="R7" s="3441"/>
      <c r="S7" s="3441"/>
      <c r="T7" s="3444"/>
      <c r="U7" s="3443" t="s">
        <v>663</v>
      </c>
      <c r="V7" s="3441"/>
      <c r="W7" s="3441"/>
      <c r="X7" s="3441"/>
      <c r="Y7" s="3441"/>
      <c r="Z7" s="3441"/>
      <c r="AA7" s="3444"/>
      <c r="AB7" s="3443" t="s">
        <v>664</v>
      </c>
      <c r="AC7" s="3441"/>
      <c r="AD7" s="3441"/>
      <c r="AE7" s="3441"/>
      <c r="AG7" s="3262"/>
      <c r="AH7" s="734"/>
      <c r="AI7" s="733" t="s">
        <v>90</v>
      </c>
      <c r="AJ7" s="1080">
        <f>氏名５</f>
        <v>0</v>
      </c>
    </row>
    <row r="8" spans="2:57" ht="10.5" customHeight="1">
      <c r="B8" s="3315"/>
      <c r="C8" s="1827"/>
      <c r="D8" s="1827"/>
      <c r="E8" s="1827"/>
      <c r="F8" s="1827"/>
      <c r="G8" s="3438"/>
      <c r="H8" s="3456" t="s">
        <v>650</v>
      </c>
      <c r="I8" s="3436"/>
      <c r="J8" s="3436"/>
      <c r="K8" s="3437"/>
      <c r="L8" s="3507"/>
      <c r="M8" s="3505"/>
      <c r="N8" s="3416" t="s">
        <v>80</v>
      </c>
      <c r="O8" s="3505"/>
      <c r="P8" s="3505"/>
      <c r="Q8" s="3505"/>
      <c r="R8" s="3416" t="s">
        <v>80</v>
      </c>
      <c r="S8" s="3505"/>
      <c r="T8" s="3512"/>
      <c r="U8" s="3507"/>
      <c r="V8" s="3505"/>
      <c r="W8" s="3416" t="s">
        <v>80</v>
      </c>
      <c r="X8" s="3505"/>
      <c r="Y8" s="3505"/>
      <c r="Z8" s="3416" t="s">
        <v>654</v>
      </c>
      <c r="AA8" s="3512"/>
      <c r="AB8" s="3452"/>
      <c r="AC8" s="3453"/>
      <c r="AD8" s="3453"/>
      <c r="AE8" s="3453"/>
      <c r="AG8" s="3262"/>
      <c r="AH8" s="681"/>
      <c r="AI8" s="733" t="s">
        <v>61</v>
      </c>
      <c r="AJ8" s="1080">
        <f>氏名６</f>
        <v>0</v>
      </c>
    </row>
    <row r="9" spans="2:57" ht="8.25" customHeight="1">
      <c r="B9" s="3315"/>
      <c r="C9" s="1827"/>
      <c r="D9" s="1827"/>
      <c r="E9" s="1827"/>
      <c r="F9" s="1827"/>
      <c r="G9" s="3438"/>
      <c r="H9" s="3457"/>
      <c r="I9" s="1827"/>
      <c r="J9" s="1827"/>
      <c r="K9" s="3438"/>
      <c r="L9" s="3508"/>
      <c r="M9" s="3506"/>
      <c r="N9" s="3417"/>
      <c r="O9" s="3506"/>
      <c r="P9" s="3506"/>
      <c r="Q9" s="3506"/>
      <c r="R9" s="3417"/>
      <c r="S9" s="3506"/>
      <c r="T9" s="3513"/>
      <c r="U9" s="3508"/>
      <c r="V9" s="3506"/>
      <c r="W9" s="3417"/>
      <c r="X9" s="3506"/>
      <c r="Y9" s="3506"/>
      <c r="Z9" s="3417"/>
      <c r="AA9" s="3513"/>
      <c r="AB9" s="3454"/>
      <c r="AC9" s="3455"/>
      <c r="AD9" s="3455"/>
      <c r="AE9" s="3455"/>
      <c r="AG9" s="3262"/>
      <c r="AH9" s="711"/>
      <c r="AI9" s="733" t="s">
        <v>49</v>
      </c>
      <c r="AJ9" s="1171">
        <f>氏名７</f>
        <v>0</v>
      </c>
    </row>
    <row r="10" spans="2:57" ht="16.5" customHeight="1">
      <c r="B10" s="3315"/>
      <c r="C10" s="3409" t="s">
        <v>651</v>
      </c>
      <c r="D10" s="3409"/>
      <c r="E10" s="3409"/>
      <c r="F10" s="3409"/>
      <c r="G10" s="3409"/>
      <c r="H10" s="3409"/>
      <c r="I10" s="3409"/>
      <c r="J10" s="3409"/>
      <c r="K10" s="3409"/>
      <c r="L10" s="3409"/>
      <c r="M10" s="3409"/>
      <c r="N10" s="3409"/>
      <c r="O10" s="3409"/>
      <c r="P10" s="3409"/>
      <c r="Q10" s="3409"/>
      <c r="R10" s="3409"/>
      <c r="S10" s="3409"/>
      <c r="T10" s="3409"/>
      <c r="U10" s="3409"/>
      <c r="V10" s="3409"/>
      <c r="W10" s="3409"/>
      <c r="X10" s="3409"/>
      <c r="Y10" s="3409"/>
      <c r="Z10" s="3409"/>
      <c r="AA10" s="2707" t="s">
        <v>652</v>
      </c>
      <c r="AB10" s="2707"/>
      <c r="AC10" s="2707"/>
      <c r="AD10" s="2707"/>
      <c r="AE10" s="2707"/>
      <c r="AG10" s="3262"/>
      <c r="AH10" s="711"/>
      <c r="AI10" s="733" t="s">
        <v>684</v>
      </c>
      <c r="AJ10" s="1172" t="s">
        <v>1267</v>
      </c>
      <c r="AL10" s="1609" t="s">
        <v>1249</v>
      </c>
      <c r="AM10" s="1609"/>
      <c r="AN10" s="1609"/>
      <c r="AO10" s="1609"/>
      <c r="AP10" s="1609"/>
      <c r="AQ10" s="1609"/>
    </row>
    <row r="11" spans="2:57" ht="13.5" customHeight="1">
      <c r="B11" s="3315"/>
      <c r="C11" s="3410" t="s">
        <v>679</v>
      </c>
      <c r="D11" s="3411"/>
      <c r="E11" s="3411" t="s">
        <v>680</v>
      </c>
      <c r="F11" s="3394" t="s">
        <v>657</v>
      </c>
      <c r="G11" s="3394"/>
      <c r="H11" s="3394"/>
      <c r="I11" s="3388" t="s">
        <v>656</v>
      </c>
      <c r="J11" s="3388"/>
      <c r="K11" s="3388"/>
      <c r="L11" s="3388"/>
      <c r="M11" s="3349" t="s">
        <v>665</v>
      </c>
      <c r="N11" s="3349"/>
      <c r="O11" s="3349"/>
      <c r="P11" s="3349"/>
      <c r="Q11" s="2824" t="s">
        <v>666</v>
      </c>
      <c r="R11" s="3310"/>
      <c r="S11" s="3310"/>
      <c r="T11" s="3311"/>
      <c r="U11" s="3388" t="s">
        <v>658</v>
      </c>
      <c r="V11" s="3388"/>
      <c r="W11" s="3388"/>
      <c r="X11" s="3388"/>
      <c r="Y11" s="3388"/>
      <c r="Z11" s="3389"/>
      <c r="AA11" s="3390" t="s">
        <v>683</v>
      </c>
      <c r="AB11" s="3390"/>
      <c r="AC11" s="3391"/>
      <c r="AD11" s="3394" t="s">
        <v>659</v>
      </c>
      <c r="AE11" s="3389"/>
      <c r="AG11" s="3262"/>
      <c r="AH11" s="711"/>
      <c r="AI11" s="733" t="s">
        <v>108</v>
      </c>
      <c r="AJ11" s="1139"/>
      <c r="AL11" s="3495"/>
      <c r="AM11" s="3495"/>
      <c r="AO11" s="3395" t="s">
        <v>657</v>
      </c>
      <c r="AP11" s="3396"/>
      <c r="AQ11" s="3397"/>
      <c r="AS11" s="3388" t="s">
        <v>658</v>
      </c>
      <c r="AT11" s="3388"/>
      <c r="AU11" s="3388"/>
      <c r="AV11" s="3388"/>
      <c r="AW11" s="3388"/>
      <c r="AX11" s="3388"/>
      <c r="BB11" s="2824" t="s">
        <v>666</v>
      </c>
      <c r="BC11" s="3310"/>
      <c r="BD11" s="3310"/>
      <c r="BE11" s="3311"/>
    </row>
    <row r="12" spans="2:57" ht="13.5" customHeight="1">
      <c r="B12" s="3315"/>
      <c r="C12" s="3410"/>
      <c r="D12" s="3411"/>
      <c r="E12" s="3411"/>
      <c r="F12" s="3394"/>
      <c r="G12" s="3394"/>
      <c r="H12" s="3394"/>
      <c r="I12" s="3388"/>
      <c r="J12" s="3388"/>
      <c r="K12" s="3388"/>
      <c r="L12" s="3388"/>
      <c r="M12" s="3428" t="s">
        <v>667</v>
      </c>
      <c r="N12" s="3429"/>
      <c r="O12" s="3429"/>
      <c r="P12" s="3429"/>
      <c r="Q12" s="3310" t="s">
        <v>668</v>
      </c>
      <c r="R12" s="3310"/>
      <c r="S12" s="3310"/>
      <c r="T12" s="3311"/>
      <c r="U12" s="3388"/>
      <c r="V12" s="3388"/>
      <c r="W12" s="3388"/>
      <c r="X12" s="3388"/>
      <c r="Y12" s="3388"/>
      <c r="Z12" s="3389"/>
      <c r="AA12" s="3392"/>
      <c r="AB12" s="3392"/>
      <c r="AC12" s="3393"/>
      <c r="AD12" s="3388"/>
      <c r="AE12" s="3389"/>
      <c r="AG12" s="3262"/>
      <c r="AH12" s="711"/>
      <c r="AI12" s="733" t="s">
        <v>574</v>
      </c>
      <c r="AL12" s="3495"/>
      <c r="AM12" s="3495"/>
      <c r="AO12" s="3398"/>
      <c r="AP12" s="3399"/>
      <c r="AQ12" s="3400"/>
      <c r="AS12" s="3388"/>
      <c r="AT12" s="3388"/>
      <c r="AU12" s="3388"/>
      <c r="AV12" s="3388"/>
      <c r="AW12" s="3388"/>
      <c r="AX12" s="3388"/>
      <c r="BB12" s="2824" t="s">
        <v>668</v>
      </c>
      <c r="BC12" s="3310"/>
      <c r="BD12" s="3310"/>
      <c r="BE12" s="3311"/>
    </row>
    <row r="13" spans="2:57" ht="18" customHeight="1">
      <c r="B13" s="3315"/>
      <c r="C13" s="3328"/>
      <c r="D13" s="3329"/>
      <c r="E13" s="3329"/>
      <c r="F13" s="3430"/>
      <c r="G13" s="3430"/>
      <c r="H13" s="3430"/>
      <c r="I13" s="3334"/>
      <c r="J13" s="3334"/>
      <c r="K13" s="3334"/>
      <c r="L13" s="3334"/>
      <c r="M13" s="3337"/>
      <c r="N13" s="3338"/>
      <c r="O13" s="3338"/>
      <c r="P13" s="746" t="s">
        <v>1505</v>
      </c>
      <c r="Q13" s="3323"/>
      <c r="R13" s="3324"/>
      <c r="S13" s="3324"/>
      <c r="T13" s="1595" t="s">
        <v>660</v>
      </c>
      <c r="U13" s="3339"/>
      <c r="V13" s="3321"/>
      <c r="W13" s="3321"/>
      <c r="X13" s="3321"/>
      <c r="Y13" s="3420" t="s">
        <v>661</v>
      </c>
      <c r="Z13" s="3420"/>
      <c r="AA13" s="3317"/>
      <c r="AB13" s="3317"/>
      <c r="AC13" s="3318"/>
      <c r="AD13" s="3421"/>
      <c r="AE13" s="1594" t="s">
        <v>660</v>
      </c>
      <c r="AG13" s="3262"/>
      <c r="AH13" s="711"/>
      <c r="AL13" s="3493"/>
      <c r="AM13" s="3494"/>
      <c r="AO13" s="3313" t="s">
        <v>685</v>
      </c>
      <c r="AP13" s="3313"/>
      <c r="AQ13" s="3313"/>
      <c r="AS13" s="3423">
        <v>1000000</v>
      </c>
      <c r="AT13" s="3424"/>
      <c r="AU13" s="3424"/>
      <c r="AV13" s="3424"/>
      <c r="AW13" s="3420" t="s">
        <v>661</v>
      </c>
      <c r="AX13" s="3427"/>
      <c r="AY13" s="3377" t="s">
        <v>585</v>
      </c>
      <c r="AZ13" s="3379" t="s">
        <v>586</v>
      </c>
      <c r="BB13" s="3487" t="s">
        <v>583</v>
      </c>
      <c r="BC13" s="3488"/>
      <c r="BD13" s="3488"/>
    </row>
    <row r="14" spans="2:57" ht="18" customHeight="1">
      <c r="B14" s="3315"/>
      <c r="C14" s="3330"/>
      <c r="D14" s="3331"/>
      <c r="E14" s="3331"/>
      <c r="F14" s="3431"/>
      <c r="G14" s="3431"/>
      <c r="H14" s="3431"/>
      <c r="I14" s="3335"/>
      <c r="J14" s="3336"/>
      <c r="K14" s="3335"/>
      <c r="L14" s="3335"/>
      <c r="M14" s="3323"/>
      <c r="N14" s="3324"/>
      <c r="O14" s="3324"/>
      <c r="P14" s="1601" t="s">
        <v>125</v>
      </c>
      <c r="Q14" s="3325"/>
      <c r="R14" s="3326"/>
      <c r="S14" s="3326"/>
      <c r="T14" s="748"/>
      <c r="U14" s="3340"/>
      <c r="V14" s="3322"/>
      <c r="W14" s="3322"/>
      <c r="X14" s="3322"/>
      <c r="Y14" s="3418"/>
      <c r="Z14" s="3418"/>
      <c r="AA14" s="3319"/>
      <c r="AB14" s="3319"/>
      <c r="AC14" s="3320"/>
      <c r="AD14" s="3422"/>
      <c r="AE14" s="730"/>
      <c r="AG14" s="3262"/>
      <c r="AH14" s="711"/>
      <c r="AI14" s="733" t="s">
        <v>91</v>
      </c>
      <c r="AL14" s="3494"/>
      <c r="AM14" s="3494"/>
      <c r="AO14" s="3314"/>
      <c r="AP14" s="3314"/>
      <c r="AQ14" s="3314"/>
      <c r="AS14" s="3425"/>
      <c r="AT14" s="3426"/>
      <c r="AU14" s="3426"/>
      <c r="AV14" s="3426"/>
      <c r="AW14" s="3418"/>
      <c r="AX14" s="3419"/>
      <c r="AY14" s="3377"/>
      <c r="AZ14" s="3379"/>
      <c r="BB14" s="3489" t="s">
        <v>584</v>
      </c>
      <c r="BC14" s="3490"/>
      <c r="BD14" s="3490"/>
    </row>
    <row r="15" spans="2:57" ht="18" customHeight="1">
      <c r="B15" s="3315"/>
      <c r="C15" s="3328"/>
      <c r="D15" s="3329"/>
      <c r="E15" s="3329"/>
      <c r="F15" s="3430"/>
      <c r="G15" s="3332"/>
      <c r="H15" s="3332"/>
      <c r="I15" s="3334"/>
      <c r="J15" s="3334"/>
      <c r="K15" s="3334"/>
      <c r="L15" s="3334"/>
      <c r="M15" s="3337"/>
      <c r="N15" s="3338"/>
      <c r="O15" s="3338"/>
      <c r="P15" s="737"/>
      <c r="Q15" s="3323"/>
      <c r="R15" s="3324"/>
      <c r="S15" s="3324"/>
      <c r="T15" s="738"/>
      <c r="U15" s="3339"/>
      <c r="V15" s="3321"/>
      <c r="W15" s="3321"/>
      <c r="X15" s="3321"/>
      <c r="Y15" s="3341"/>
      <c r="Z15" s="3341"/>
      <c r="AA15" s="3317"/>
      <c r="AB15" s="3317"/>
      <c r="AC15" s="3318"/>
      <c r="AD15" s="3321"/>
      <c r="AE15" s="739"/>
      <c r="AG15" s="711"/>
      <c r="AH15" s="711"/>
      <c r="AI15" s="733" t="s">
        <v>92</v>
      </c>
      <c r="AL15" s="3493"/>
      <c r="AM15" s="3494"/>
      <c r="AO15" s="3312" t="s">
        <v>686</v>
      </c>
      <c r="AP15" s="3313"/>
      <c r="AQ15" s="3313"/>
      <c r="AS15" s="3405">
        <v>1000000</v>
      </c>
      <c r="AT15" s="3406"/>
      <c r="AU15" s="3406"/>
      <c r="AV15" s="3406"/>
      <c r="AW15" s="3401"/>
      <c r="AX15" s="3402"/>
      <c r="AY15" s="3377" t="s">
        <v>585</v>
      </c>
      <c r="AZ15" s="3379" t="s">
        <v>587</v>
      </c>
      <c r="BE15" s="1602" t="s">
        <v>697</v>
      </c>
    </row>
    <row r="16" spans="2:57" ht="18" customHeight="1">
      <c r="B16" s="3315"/>
      <c r="C16" s="3330"/>
      <c r="D16" s="3331"/>
      <c r="E16" s="3331"/>
      <c r="F16" s="3333"/>
      <c r="G16" s="3333"/>
      <c r="H16" s="3333"/>
      <c r="I16" s="3335"/>
      <c r="J16" s="3336"/>
      <c r="K16" s="3335"/>
      <c r="L16" s="3335"/>
      <c r="M16" s="3323"/>
      <c r="N16" s="3324"/>
      <c r="O16" s="3324"/>
      <c r="P16" s="740"/>
      <c r="Q16" s="3325"/>
      <c r="R16" s="3326"/>
      <c r="S16" s="3326"/>
      <c r="T16" s="748"/>
      <c r="U16" s="3340"/>
      <c r="V16" s="3322"/>
      <c r="W16" s="3322"/>
      <c r="X16" s="3322"/>
      <c r="Y16" s="3327"/>
      <c r="Z16" s="3327"/>
      <c r="AA16" s="3319"/>
      <c r="AB16" s="3319"/>
      <c r="AC16" s="3320"/>
      <c r="AD16" s="3322"/>
      <c r="AE16" s="730"/>
      <c r="AI16" s="733" t="s">
        <v>34</v>
      </c>
      <c r="AL16" s="3494"/>
      <c r="AM16" s="3494"/>
      <c r="AO16" s="3314"/>
      <c r="AP16" s="3314"/>
      <c r="AQ16" s="3314"/>
      <c r="AS16" s="3407"/>
      <c r="AT16" s="3408"/>
      <c r="AU16" s="3408"/>
      <c r="AV16" s="3408"/>
      <c r="AW16" s="3403"/>
      <c r="AX16" s="3404"/>
      <c r="AY16" s="3377"/>
      <c r="AZ16" s="3379"/>
      <c r="BE16" s="1602" t="s">
        <v>580</v>
      </c>
    </row>
    <row r="17" spans="2:57" ht="18" customHeight="1">
      <c r="B17" s="3315"/>
      <c r="C17" s="3328"/>
      <c r="D17" s="3329"/>
      <c r="E17" s="3329"/>
      <c r="F17" s="3430"/>
      <c r="G17" s="3332"/>
      <c r="H17" s="3332"/>
      <c r="I17" s="3334"/>
      <c r="J17" s="3334"/>
      <c r="K17" s="3334"/>
      <c r="L17" s="3334"/>
      <c r="M17" s="3337"/>
      <c r="N17" s="3338"/>
      <c r="O17" s="3338"/>
      <c r="P17" s="737"/>
      <c r="Q17" s="3323"/>
      <c r="R17" s="3324"/>
      <c r="S17" s="3324"/>
      <c r="T17" s="738"/>
      <c r="U17" s="3339"/>
      <c r="V17" s="3321"/>
      <c r="W17" s="3321"/>
      <c r="X17" s="3321"/>
      <c r="Y17" s="3341"/>
      <c r="Z17" s="3341"/>
      <c r="AA17" s="3317"/>
      <c r="AB17" s="3317"/>
      <c r="AC17" s="3318"/>
      <c r="AD17" s="3321"/>
      <c r="AE17" s="739"/>
      <c r="AI17" s="733" t="s">
        <v>36</v>
      </c>
      <c r="AL17" s="3493"/>
      <c r="AM17" s="3494"/>
      <c r="AO17" s="3312" t="s">
        <v>687</v>
      </c>
      <c r="AP17" s="3313"/>
      <c r="AQ17" s="3313"/>
      <c r="AS17" s="3384">
        <v>1000000</v>
      </c>
      <c r="AT17" s="3385"/>
      <c r="AU17" s="3385"/>
      <c r="AV17" s="3385"/>
      <c r="AW17" s="3346"/>
      <c r="AX17" s="3347"/>
      <c r="AY17" s="3377" t="s">
        <v>585</v>
      </c>
      <c r="AZ17" s="3379" t="s">
        <v>588</v>
      </c>
      <c r="BE17" s="1602" t="s">
        <v>581</v>
      </c>
    </row>
    <row r="18" spans="2:57" ht="18" customHeight="1">
      <c r="B18" s="3315"/>
      <c r="C18" s="3330"/>
      <c r="D18" s="3331"/>
      <c r="E18" s="3331"/>
      <c r="F18" s="3333"/>
      <c r="G18" s="3333"/>
      <c r="H18" s="3333"/>
      <c r="I18" s="3335"/>
      <c r="J18" s="3336"/>
      <c r="K18" s="3335"/>
      <c r="L18" s="3335"/>
      <c r="M18" s="3323"/>
      <c r="N18" s="3324"/>
      <c r="O18" s="3324"/>
      <c r="P18" s="740"/>
      <c r="Q18" s="3325"/>
      <c r="R18" s="3326"/>
      <c r="S18" s="3326"/>
      <c r="T18" s="748"/>
      <c r="U18" s="3340"/>
      <c r="V18" s="3322"/>
      <c r="W18" s="3322"/>
      <c r="X18" s="3322"/>
      <c r="Y18" s="3327"/>
      <c r="Z18" s="3327"/>
      <c r="AA18" s="3319"/>
      <c r="AB18" s="3319"/>
      <c r="AC18" s="3320"/>
      <c r="AD18" s="3322"/>
      <c r="AE18" s="730"/>
      <c r="AI18" s="733" t="s">
        <v>38</v>
      </c>
      <c r="AL18" s="3494"/>
      <c r="AM18" s="3494"/>
      <c r="AO18" s="3314"/>
      <c r="AP18" s="3314"/>
      <c r="AQ18" s="3314"/>
      <c r="AS18" s="3386"/>
      <c r="AT18" s="3387"/>
      <c r="AU18" s="3387"/>
      <c r="AV18" s="3387"/>
      <c r="AW18" s="3346"/>
      <c r="AX18" s="3347"/>
      <c r="AY18" s="3377"/>
      <c r="AZ18" s="3379"/>
      <c r="BE18" s="1602" t="s">
        <v>582</v>
      </c>
    </row>
    <row r="19" spans="2:57" ht="18" customHeight="1">
      <c r="B19" s="3315"/>
      <c r="C19" s="3328"/>
      <c r="D19" s="3329"/>
      <c r="E19" s="3329"/>
      <c r="F19" s="3430"/>
      <c r="G19" s="3332"/>
      <c r="H19" s="3332"/>
      <c r="I19" s="3334"/>
      <c r="J19" s="3334"/>
      <c r="K19" s="3334"/>
      <c r="L19" s="3334"/>
      <c r="M19" s="3337"/>
      <c r="N19" s="3338"/>
      <c r="O19" s="3338"/>
      <c r="P19" s="737"/>
      <c r="Q19" s="3323"/>
      <c r="R19" s="3324"/>
      <c r="S19" s="3324"/>
      <c r="T19" s="738"/>
      <c r="U19" s="3339"/>
      <c r="V19" s="3321"/>
      <c r="W19" s="3321"/>
      <c r="X19" s="3321"/>
      <c r="Y19" s="3341"/>
      <c r="Z19" s="3341"/>
      <c r="AA19" s="3317"/>
      <c r="AB19" s="3317"/>
      <c r="AC19" s="3318"/>
      <c r="AD19" s="3321"/>
      <c r="AE19" s="739"/>
      <c r="AI19" s="733" t="s">
        <v>87</v>
      </c>
      <c r="AL19" s="3493"/>
      <c r="AM19" s="3494"/>
      <c r="AO19" s="3312" t="s">
        <v>688</v>
      </c>
      <c r="AP19" s="3313"/>
      <c r="AQ19" s="3313"/>
      <c r="AS19" s="3380">
        <v>-1000000</v>
      </c>
      <c r="AT19" s="3381"/>
      <c r="AU19" s="3381"/>
      <c r="AV19" s="3381"/>
      <c r="AW19" s="3346"/>
      <c r="AX19" s="3347"/>
      <c r="AY19" s="3377" t="s">
        <v>585</v>
      </c>
      <c r="AZ19" s="3378" t="s">
        <v>589</v>
      </c>
      <c r="BE19" s="1602" t="s">
        <v>15</v>
      </c>
    </row>
    <row r="20" spans="2:57" ht="18" customHeight="1">
      <c r="B20" s="3315"/>
      <c r="C20" s="3330"/>
      <c r="D20" s="3331"/>
      <c r="E20" s="3331"/>
      <c r="F20" s="3333"/>
      <c r="G20" s="3333"/>
      <c r="H20" s="3333"/>
      <c r="I20" s="3335"/>
      <c r="J20" s="3336"/>
      <c r="K20" s="3335"/>
      <c r="L20" s="3335"/>
      <c r="M20" s="3323"/>
      <c r="N20" s="3324"/>
      <c r="O20" s="3324"/>
      <c r="P20" s="740"/>
      <c r="Q20" s="3325"/>
      <c r="R20" s="3326"/>
      <c r="S20" s="3326"/>
      <c r="T20" s="748"/>
      <c r="U20" s="3340"/>
      <c r="V20" s="3322"/>
      <c r="W20" s="3322"/>
      <c r="X20" s="3322"/>
      <c r="Y20" s="3327"/>
      <c r="Z20" s="3327"/>
      <c r="AA20" s="3319"/>
      <c r="AB20" s="3319"/>
      <c r="AC20" s="3320"/>
      <c r="AD20" s="3322"/>
      <c r="AE20" s="730"/>
      <c r="AI20" s="733" t="s">
        <v>88</v>
      </c>
      <c r="AL20" s="3494"/>
      <c r="AM20" s="3494"/>
      <c r="AO20" s="3314"/>
      <c r="AP20" s="3314"/>
      <c r="AQ20" s="3314"/>
      <c r="AS20" s="3382"/>
      <c r="AT20" s="3383"/>
      <c r="AU20" s="3383"/>
      <c r="AV20" s="3383"/>
      <c r="AW20" s="3346"/>
      <c r="AX20" s="3347"/>
      <c r="AY20" s="3377"/>
      <c r="AZ20" s="3379"/>
    </row>
    <row r="21" spans="2:57" ht="18" customHeight="1">
      <c r="B21" s="3315"/>
      <c r="C21" s="3328"/>
      <c r="D21" s="3329"/>
      <c r="E21" s="3329"/>
      <c r="F21" s="3430"/>
      <c r="G21" s="3332"/>
      <c r="H21" s="3332"/>
      <c r="I21" s="3334"/>
      <c r="J21" s="3334"/>
      <c r="K21" s="3334"/>
      <c r="L21" s="3334"/>
      <c r="M21" s="3337"/>
      <c r="N21" s="3338"/>
      <c r="O21" s="3338"/>
      <c r="P21" s="737"/>
      <c r="Q21" s="3323"/>
      <c r="R21" s="3324"/>
      <c r="S21" s="3324"/>
      <c r="T21" s="738"/>
      <c r="U21" s="3339"/>
      <c r="V21" s="3321"/>
      <c r="W21" s="3321"/>
      <c r="X21" s="3321"/>
      <c r="Y21" s="3341"/>
      <c r="Z21" s="3341"/>
      <c r="AA21" s="3317"/>
      <c r="AB21" s="3317"/>
      <c r="AC21" s="3318"/>
      <c r="AD21" s="3321"/>
      <c r="AE21" s="739"/>
      <c r="AI21" s="733" t="s">
        <v>93</v>
      </c>
      <c r="AL21" s="3493"/>
      <c r="AM21" s="3494"/>
      <c r="AO21" s="3312" t="s">
        <v>689</v>
      </c>
      <c r="AP21" s="3313"/>
      <c r="AQ21" s="3313"/>
    </row>
    <row r="22" spans="2:57" ht="18" customHeight="1">
      <c r="B22" s="3315"/>
      <c r="C22" s="3330"/>
      <c r="D22" s="3331"/>
      <c r="E22" s="3331"/>
      <c r="F22" s="3333"/>
      <c r="G22" s="3333"/>
      <c r="H22" s="3333"/>
      <c r="I22" s="3335"/>
      <c r="J22" s="3336"/>
      <c r="K22" s="3335"/>
      <c r="L22" s="3335"/>
      <c r="M22" s="3323"/>
      <c r="N22" s="3324"/>
      <c r="O22" s="3324"/>
      <c r="P22" s="740"/>
      <c r="Q22" s="3325"/>
      <c r="R22" s="3326"/>
      <c r="S22" s="3326"/>
      <c r="T22" s="748"/>
      <c r="U22" s="3340"/>
      <c r="V22" s="3322"/>
      <c r="W22" s="3322"/>
      <c r="X22" s="3322"/>
      <c r="Y22" s="3327"/>
      <c r="Z22" s="3327"/>
      <c r="AA22" s="3319"/>
      <c r="AB22" s="3319"/>
      <c r="AC22" s="3320"/>
      <c r="AD22" s="3322"/>
      <c r="AE22" s="730"/>
      <c r="AI22" s="733" t="s">
        <v>94</v>
      </c>
      <c r="AL22" s="3494"/>
      <c r="AM22" s="3494"/>
      <c r="AO22" s="3314"/>
      <c r="AP22" s="3314"/>
      <c r="AQ22" s="3314"/>
    </row>
    <row r="23" spans="2:57" ht="18" customHeight="1">
      <c r="B23" s="3315"/>
      <c r="C23" s="3328"/>
      <c r="D23" s="3329"/>
      <c r="E23" s="3329"/>
      <c r="F23" s="3430"/>
      <c r="G23" s="3332"/>
      <c r="H23" s="3332"/>
      <c r="I23" s="3334"/>
      <c r="J23" s="3334"/>
      <c r="K23" s="3334"/>
      <c r="L23" s="3334"/>
      <c r="M23" s="3337"/>
      <c r="N23" s="3338"/>
      <c r="O23" s="3338"/>
      <c r="P23" s="737"/>
      <c r="Q23" s="3323"/>
      <c r="R23" s="3324"/>
      <c r="S23" s="3324"/>
      <c r="T23" s="738"/>
      <c r="U23" s="3339"/>
      <c r="V23" s="3321"/>
      <c r="W23" s="3321"/>
      <c r="X23" s="3321"/>
      <c r="Y23" s="3341"/>
      <c r="Z23" s="3341"/>
      <c r="AA23" s="3317"/>
      <c r="AB23" s="3317"/>
      <c r="AC23" s="3318"/>
      <c r="AD23" s="3321"/>
      <c r="AE23" s="739"/>
      <c r="AI23" s="733" t="s">
        <v>95</v>
      </c>
      <c r="AL23" s="1324"/>
      <c r="AM23" s="1324"/>
      <c r="AO23" s="3491" t="s">
        <v>1789</v>
      </c>
      <c r="AP23" s="3491"/>
      <c r="AQ23" s="3491"/>
    </row>
    <row r="24" spans="2:57" ht="18" customHeight="1">
      <c r="B24" s="3315"/>
      <c r="C24" s="3330"/>
      <c r="D24" s="3331"/>
      <c r="E24" s="3331"/>
      <c r="F24" s="3333"/>
      <c r="G24" s="3333"/>
      <c r="H24" s="3333"/>
      <c r="I24" s="3335"/>
      <c r="J24" s="3336"/>
      <c r="K24" s="3335"/>
      <c r="L24" s="3335"/>
      <c r="M24" s="3323"/>
      <c r="N24" s="3324"/>
      <c r="O24" s="3324"/>
      <c r="P24" s="740"/>
      <c r="Q24" s="3325"/>
      <c r="R24" s="3326"/>
      <c r="S24" s="3326"/>
      <c r="T24" s="748"/>
      <c r="U24" s="3340"/>
      <c r="V24" s="3322"/>
      <c r="W24" s="3322"/>
      <c r="X24" s="3322"/>
      <c r="Y24" s="3327"/>
      <c r="Z24" s="3327"/>
      <c r="AA24" s="3319"/>
      <c r="AB24" s="3319"/>
      <c r="AC24" s="3320"/>
      <c r="AD24" s="3322"/>
      <c r="AE24" s="730"/>
      <c r="AI24" s="733" t="s">
        <v>96</v>
      </c>
      <c r="AL24" s="1324"/>
      <c r="AM24" s="1324"/>
      <c r="AO24" s="3492"/>
      <c r="AP24" s="3492"/>
      <c r="AQ24" s="3492"/>
    </row>
    <row r="25" spans="2:57" ht="18" customHeight="1">
      <c r="B25" s="749">
        <v>11</v>
      </c>
      <c r="C25" s="3328"/>
      <c r="D25" s="3329"/>
      <c r="E25" s="3329"/>
      <c r="F25" s="3430"/>
      <c r="G25" s="3332"/>
      <c r="H25" s="3332"/>
      <c r="I25" s="3334"/>
      <c r="J25" s="3334"/>
      <c r="K25" s="3334"/>
      <c r="L25" s="3334"/>
      <c r="M25" s="3337"/>
      <c r="N25" s="3338"/>
      <c r="O25" s="3338"/>
      <c r="P25" s="737"/>
      <c r="Q25" s="3323"/>
      <c r="R25" s="3324"/>
      <c r="S25" s="3324"/>
      <c r="T25" s="738"/>
      <c r="U25" s="3339"/>
      <c r="V25" s="3321"/>
      <c r="W25" s="3321"/>
      <c r="X25" s="3321"/>
      <c r="Y25" s="3341"/>
      <c r="Z25" s="3341"/>
      <c r="AA25" s="3317"/>
      <c r="AB25" s="3317"/>
      <c r="AC25" s="3318"/>
      <c r="AD25" s="3321"/>
      <c r="AE25" s="739"/>
      <c r="AI25" s="733" t="s">
        <v>47</v>
      </c>
      <c r="AO25" s="3491" t="s">
        <v>1790</v>
      </c>
      <c r="AP25" s="3491"/>
      <c r="AQ25" s="3491"/>
    </row>
    <row r="26" spans="2:57" ht="18" customHeight="1">
      <c r="B26" s="3316" t="s">
        <v>85</v>
      </c>
      <c r="C26" s="3330"/>
      <c r="D26" s="3331"/>
      <c r="E26" s="3331"/>
      <c r="F26" s="3333"/>
      <c r="G26" s="3333"/>
      <c r="H26" s="3333"/>
      <c r="I26" s="3335"/>
      <c r="J26" s="3336"/>
      <c r="K26" s="3335"/>
      <c r="L26" s="3335"/>
      <c r="M26" s="3323"/>
      <c r="N26" s="3324"/>
      <c r="O26" s="3324"/>
      <c r="P26" s="740"/>
      <c r="Q26" s="3325"/>
      <c r="R26" s="3326"/>
      <c r="S26" s="3326"/>
      <c r="T26" s="748"/>
      <c r="U26" s="3340"/>
      <c r="V26" s="3322"/>
      <c r="W26" s="3322"/>
      <c r="X26" s="3322"/>
      <c r="Y26" s="3327"/>
      <c r="Z26" s="3327"/>
      <c r="AA26" s="3319"/>
      <c r="AB26" s="3319"/>
      <c r="AC26" s="3320"/>
      <c r="AD26" s="3322"/>
      <c r="AE26" s="730"/>
      <c r="AI26" s="733" t="s">
        <v>49</v>
      </c>
      <c r="AO26" s="3492"/>
      <c r="AP26" s="3492"/>
      <c r="AQ26" s="3492"/>
    </row>
    <row r="27" spans="2:57" ht="18" customHeight="1">
      <c r="B27" s="3316"/>
      <c r="C27" s="3328"/>
      <c r="D27" s="3329"/>
      <c r="E27" s="3329"/>
      <c r="F27" s="3430"/>
      <c r="G27" s="3332"/>
      <c r="H27" s="3332"/>
      <c r="I27" s="3334"/>
      <c r="J27" s="3334"/>
      <c r="K27" s="3334"/>
      <c r="L27" s="3334"/>
      <c r="M27" s="3337"/>
      <c r="N27" s="3338"/>
      <c r="O27" s="3338"/>
      <c r="P27" s="737"/>
      <c r="Q27" s="3323"/>
      <c r="R27" s="3324"/>
      <c r="S27" s="3324"/>
      <c r="T27" s="738"/>
      <c r="U27" s="3339"/>
      <c r="V27" s="3321"/>
      <c r="W27" s="3321"/>
      <c r="X27" s="3321"/>
      <c r="Y27" s="3341"/>
      <c r="Z27" s="3341"/>
      <c r="AA27" s="3317"/>
      <c r="AB27" s="3317"/>
      <c r="AC27" s="3318"/>
      <c r="AD27" s="3321"/>
      <c r="AE27" s="739"/>
      <c r="AI27" s="733" t="s">
        <v>97</v>
      </c>
      <c r="AO27" s="3312" t="s">
        <v>1787</v>
      </c>
      <c r="AP27" s="3313"/>
      <c r="AQ27" s="3313"/>
    </row>
    <row r="28" spans="2:57" ht="18" customHeight="1">
      <c r="B28" s="3316"/>
      <c r="C28" s="3330"/>
      <c r="D28" s="3331"/>
      <c r="E28" s="3331"/>
      <c r="F28" s="3333"/>
      <c r="G28" s="3333"/>
      <c r="H28" s="3333"/>
      <c r="I28" s="3335"/>
      <c r="J28" s="3336"/>
      <c r="K28" s="3335"/>
      <c r="L28" s="3335"/>
      <c r="M28" s="3323"/>
      <c r="N28" s="3324"/>
      <c r="O28" s="3324"/>
      <c r="P28" s="740"/>
      <c r="Q28" s="3325"/>
      <c r="R28" s="3326"/>
      <c r="S28" s="3326"/>
      <c r="T28" s="748"/>
      <c r="U28" s="3340"/>
      <c r="V28" s="3322"/>
      <c r="W28" s="3322"/>
      <c r="X28" s="3322"/>
      <c r="Y28" s="3327"/>
      <c r="Z28" s="3327"/>
      <c r="AA28" s="3319"/>
      <c r="AB28" s="3319"/>
      <c r="AC28" s="3320"/>
      <c r="AD28" s="3322"/>
      <c r="AE28" s="730"/>
      <c r="AI28" s="733" t="s">
        <v>98</v>
      </c>
      <c r="AO28" s="3314"/>
      <c r="AP28" s="3314"/>
      <c r="AQ28" s="3314"/>
    </row>
    <row r="29" spans="2:57" ht="18" customHeight="1">
      <c r="B29" s="3316"/>
      <c r="C29" s="3328"/>
      <c r="D29" s="3329"/>
      <c r="E29" s="3329"/>
      <c r="F29" s="3430"/>
      <c r="G29" s="3332"/>
      <c r="H29" s="3332"/>
      <c r="I29" s="3334"/>
      <c r="J29" s="3334"/>
      <c r="K29" s="3334"/>
      <c r="L29" s="3334"/>
      <c r="M29" s="3337"/>
      <c r="N29" s="3338"/>
      <c r="O29" s="3338"/>
      <c r="P29" s="737"/>
      <c r="Q29" s="3323"/>
      <c r="R29" s="3324"/>
      <c r="S29" s="3324"/>
      <c r="T29" s="738"/>
      <c r="U29" s="3339"/>
      <c r="V29" s="3321"/>
      <c r="W29" s="3321"/>
      <c r="X29" s="3321"/>
      <c r="Y29" s="3341"/>
      <c r="Z29" s="3341"/>
      <c r="AA29" s="3317"/>
      <c r="AB29" s="3317"/>
      <c r="AC29" s="3318"/>
      <c r="AD29" s="3321"/>
      <c r="AE29" s="739"/>
      <c r="AI29" s="733" t="s">
        <v>99</v>
      </c>
      <c r="AO29" s="3313" t="s">
        <v>690</v>
      </c>
      <c r="AP29" s="3313"/>
      <c r="AQ29" s="3313"/>
    </row>
    <row r="30" spans="2:57" ht="18" customHeight="1">
      <c r="B30" s="3316"/>
      <c r="C30" s="3330"/>
      <c r="D30" s="3331"/>
      <c r="E30" s="3331"/>
      <c r="F30" s="3333"/>
      <c r="G30" s="3333"/>
      <c r="H30" s="3333"/>
      <c r="I30" s="3335"/>
      <c r="J30" s="3336"/>
      <c r="K30" s="3335"/>
      <c r="L30" s="3335"/>
      <c r="M30" s="3323"/>
      <c r="N30" s="3324"/>
      <c r="O30" s="3324"/>
      <c r="P30" s="740"/>
      <c r="Q30" s="3325"/>
      <c r="R30" s="3326"/>
      <c r="S30" s="3326"/>
      <c r="T30" s="748"/>
      <c r="U30" s="3340"/>
      <c r="V30" s="3322"/>
      <c r="W30" s="3322"/>
      <c r="X30" s="3322"/>
      <c r="Y30" s="3327"/>
      <c r="Z30" s="3327"/>
      <c r="AA30" s="3319"/>
      <c r="AB30" s="3319"/>
      <c r="AC30" s="3320"/>
      <c r="AD30" s="3322"/>
      <c r="AE30" s="730"/>
      <c r="AI30" s="733" t="s">
        <v>100</v>
      </c>
      <c r="AO30" s="3314"/>
      <c r="AP30" s="3314"/>
      <c r="AQ30" s="3314"/>
    </row>
    <row r="31" spans="2:57" ht="18" customHeight="1">
      <c r="B31" s="3316"/>
      <c r="C31" s="3328"/>
      <c r="D31" s="3329"/>
      <c r="E31" s="3329"/>
      <c r="F31" s="3430"/>
      <c r="G31" s="3332"/>
      <c r="H31" s="3332"/>
      <c r="I31" s="3334"/>
      <c r="J31" s="3334"/>
      <c r="K31" s="3334"/>
      <c r="L31" s="3334"/>
      <c r="M31" s="3337"/>
      <c r="N31" s="3338"/>
      <c r="O31" s="3338"/>
      <c r="P31" s="737"/>
      <c r="Q31" s="3323"/>
      <c r="R31" s="3324"/>
      <c r="S31" s="3324"/>
      <c r="T31" s="738"/>
      <c r="U31" s="3339"/>
      <c r="V31" s="3321"/>
      <c r="W31" s="3321"/>
      <c r="X31" s="3321"/>
      <c r="Y31" s="3341"/>
      <c r="Z31" s="3341"/>
      <c r="AA31" s="3317"/>
      <c r="AB31" s="3317"/>
      <c r="AC31" s="3318"/>
      <c r="AD31" s="3321"/>
      <c r="AE31" s="739"/>
      <c r="AI31" s="733" t="s">
        <v>101</v>
      </c>
      <c r="AO31" s="3313" t="s">
        <v>691</v>
      </c>
      <c r="AP31" s="3313"/>
      <c r="AQ31" s="3313"/>
    </row>
    <row r="32" spans="2:57" ht="18" customHeight="1">
      <c r="B32" s="3316"/>
      <c r="C32" s="3330"/>
      <c r="D32" s="3331"/>
      <c r="E32" s="3331"/>
      <c r="F32" s="3333"/>
      <c r="G32" s="3333"/>
      <c r="H32" s="3333"/>
      <c r="I32" s="3335"/>
      <c r="J32" s="3336"/>
      <c r="K32" s="3335"/>
      <c r="L32" s="3335"/>
      <c r="M32" s="3323"/>
      <c r="N32" s="3324"/>
      <c r="O32" s="3324"/>
      <c r="P32" s="740"/>
      <c r="Q32" s="3325"/>
      <c r="R32" s="3326"/>
      <c r="S32" s="3326"/>
      <c r="T32" s="748"/>
      <c r="U32" s="3340"/>
      <c r="V32" s="3322"/>
      <c r="W32" s="3322"/>
      <c r="X32" s="3322"/>
      <c r="Y32" s="3327"/>
      <c r="Z32" s="3327"/>
      <c r="AA32" s="3319"/>
      <c r="AB32" s="3319"/>
      <c r="AC32" s="3320"/>
      <c r="AD32" s="3322"/>
      <c r="AE32" s="730"/>
      <c r="AI32" s="733" t="s">
        <v>102</v>
      </c>
      <c r="AO32" s="3314"/>
      <c r="AP32" s="3314"/>
      <c r="AQ32" s="3314"/>
    </row>
    <row r="33" spans="2:58" ht="18" customHeight="1">
      <c r="B33" s="3316"/>
      <c r="C33" s="3328"/>
      <c r="D33" s="3329"/>
      <c r="E33" s="3329"/>
      <c r="F33" s="3430"/>
      <c r="G33" s="3332"/>
      <c r="H33" s="3332"/>
      <c r="I33" s="3334"/>
      <c r="J33" s="3334"/>
      <c r="K33" s="3334"/>
      <c r="L33" s="3334"/>
      <c r="M33" s="3337"/>
      <c r="N33" s="3338"/>
      <c r="O33" s="3338"/>
      <c r="P33" s="737"/>
      <c r="Q33" s="3323"/>
      <c r="R33" s="3324"/>
      <c r="S33" s="3324"/>
      <c r="T33" s="738"/>
      <c r="U33" s="3339"/>
      <c r="V33" s="3321"/>
      <c r="W33" s="3321"/>
      <c r="X33" s="3321"/>
      <c r="Y33" s="3341"/>
      <c r="Z33" s="3341"/>
      <c r="AA33" s="3317"/>
      <c r="AB33" s="3317"/>
      <c r="AC33" s="3318"/>
      <c r="AD33" s="3321"/>
      <c r="AE33" s="739"/>
      <c r="AI33" s="733" t="s">
        <v>103</v>
      </c>
      <c r="AO33" s="3313" t="s">
        <v>692</v>
      </c>
      <c r="AP33" s="3313"/>
      <c r="AQ33" s="3313"/>
    </row>
    <row r="34" spans="2:58" ht="18" customHeight="1">
      <c r="B34" s="3316"/>
      <c r="C34" s="3330"/>
      <c r="D34" s="3331"/>
      <c r="E34" s="3331"/>
      <c r="F34" s="3333"/>
      <c r="G34" s="3333"/>
      <c r="H34" s="3333"/>
      <c r="I34" s="3335"/>
      <c r="J34" s="3336"/>
      <c r="K34" s="3335"/>
      <c r="L34" s="3335"/>
      <c r="M34" s="3323"/>
      <c r="N34" s="3324"/>
      <c r="O34" s="3324"/>
      <c r="P34" s="740"/>
      <c r="Q34" s="3325"/>
      <c r="R34" s="3326"/>
      <c r="S34" s="3326"/>
      <c r="T34" s="748"/>
      <c r="U34" s="3340"/>
      <c r="V34" s="3322"/>
      <c r="W34" s="3322"/>
      <c r="X34" s="3322"/>
      <c r="Y34" s="3327"/>
      <c r="Z34" s="3327"/>
      <c r="AA34" s="3319"/>
      <c r="AB34" s="3319"/>
      <c r="AC34" s="3320"/>
      <c r="AD34" s="3322"/>
      <c r="AE34" s="730"/>
      <c r="AI34" s="733" t="s">
        <v>61</v>
      </c>
      <c r="AO34" s="3314"/>
      <c r="AP34" s="3314"/>
      <c r="AQ34" s="3314"/>
    </row>
    <row r="35" spans="2:58" ht="18" customHeight="1">
      <c r="B35" s="1417"/>
      <c r="C35" s="3328"/>
      <c r="D35" s="3329"/>
      <c r="E35" s="3375"/>
      <c r="F35" s="3430"/>
      <c r="G35" s="3332"/>
      <c r="H35" s="3332"/>
      <c r="I35" s="3334"/>
      <c r="J35" s="3334"/>
      <c r="K35" s="3334"/>
      <c r="L35" s="3334"/>
      <c r="M35" s="3337"/>
      <c r="N35" s="3338"/>
      <c r="O35" s="3338"/>
      <c r="P35" s="737"/>
      <c r="Q35" s="3323"/>
      <c r="R35" s="3324"/>
      <c r="S35" s="3324"/>
      <c r="T35" s="738"/>
      <c r="U35" s="3339"/>
      <c r="V35" s="3321"/>
      <c r="W35" s="3321"/>
      <c r="X35" s="3321"/>
      <c r="Y35" s="3341"/>
      <c r="Z35" s="3341"/>
      <c r="AA35" s="3317"/>
      <c r="AB35" s="3317"/>
      <c r="AC35" s="3318"/>
      <c r="AD35" s="3321"/>
      <c r="AE35" s="739"/>
      <c r="AI35" s="733" t="s">
        <v>104</v>
      </c>
      <c r="AO35" s="3313" t="s">
        <v>693</v>
      </c>
      <c r="AP35" s="3313"/>
      <c r="AQ35" s="3313"/>
    </row>
    <row r="36" spans="2:58" ht="18" customHeight="1">
      <c r="B36" s="1417"/>
      <c r="C36" s="3330"/>
      <c r="D36" s="3331"/>
      <c r="E36" s="3376"/>
      <c r="F36" s="3333"/>
      <c r="G36" s="3333"/>
      <c r="H36" s="3333"/>
      <c r="I36" s="3335"/>
      <c r="J36" s="3336"/>
      <c r="K36" s="3335"/>
      <c r="L36" s="3335"/>
      <c r="M36" s="3323"/>
      <c r="N36" s="3324"/>
      <c r="O36" s="3324"/>
      <c r="P36" s="740"/>
      <c r="Q36" s="3325"/>
      <c r="R36" s="3326"/>
      <c r="S36" s="3326"/>
      <c r="T36" s="748"/>
      <c r="U36" s="3340"/>
      <c r="V36" s="3322"/>
      <c r="W36" s="3322"/>
      <c r="X36" s="3322"/>
      <c r="Y36" s="3327"/>
      <c r="Z36" s="3327"/>
      <c r="AA36" s="3319"/>
      <c r="AB36" s="3319"/>
      <c r="AC36" s="3320"/>
      <c r="AD36" s="3322"/>
      <c r="AE36" s="730"/>
      <c r="AI36" s="733" t="s">
        <v>105</v>
      </c>
      <c r="AO36" s="3314"/>
      <c r="AP36" s="3314"/>
      <c r="AQ36" s="3314"/>
    </row>
    <row r="37" spans="2:58" ht="18" customHeight="1">
      <c r="B37" s="1417"/>
      <c r="C37" s="3328"/>
      <c r="D37" s="3329"/>
      <c r="E37" s="3375"/>
      <c r="F37" s="3430"/>
      <c r="G37" s="3332"/>
      <c r="H37" s="3332"/>
      <c r="I37" s="3334"/>
      <c r="J37" s="3334"/>
      <c r="K37" s="3334"/>
      <c r="L37" s="3334"/>
      <c r="M37" s="3337"/>
      <c r="N37" s="3338"/>
      <c r="O37" s="3338"/>
      <c r="P37" s="737"/>
      <c r="Q37" s="3323"/>
      <c r="R37" s="3324"/>
      <c r="S37" s="3324"/>
      <c r="T37" s="738"/>
      <c r="U37" s="3339"/>
      <c r="V37" s="3321"/>
      <c r="W37" s="3321"/>
      <c r="X37" s="3321"/>
      <c r="Y37" s="3341"/>
      <c r="Z37" s="3341"/>
      <c r="AA37" s="3317"/>
      <c r="AB37" s="3317"/>
      <c r="AC37" s="3318"/>
      <c r="AD37" s="3321"/>
      <c r="AE37" s="739"/>
      <c r="AI37" s="733" t="s">
        <v>106</v>
      </c>
      <c r="AO37" s="3313" t="s">
        <v>694</v>
      </c>
      <c r="AP37" s="3313"/>
      <c r="AQ37" s="3313"/>
    </row>
    <row r="38" spans="2:58" ht="18" customHeight="1">
      <c r="B38" s="1417"/>
      <c r="C38" s="3330"/>
      <c r="D38" s="3331"/>
      <c r="E38" s="3376"/>
      <c r="F38" s="3333"/>
      <c r="G38" s="3333"/>
      <c r="H38" s="3333"/>
      <c r="I38" s="3335"/>
      <c r="J38" s="3336"/>
      <c r="K38" s="3335"/>
      <c r="L38" s="3335"/>
      <c r="M38" s="3323"/>
      <c r="N38" s="3324"/>
      <c r="O38" s="3324"/>
      <c r="P38" s="740"/>
      <c r="Q38" s="3325"/>
      <c r="R38" s="3326"/>
      <c r="S38" s="3326"/>
      <c r="T38" s="748"/>
      <c r="U38" s="3340"/>
      <c r="V38" s="3322"/>
      <c r="W38" s="3322"/>
      <c r="X38" s="3322"/>
      <c r="Y38" s="3327"/>
      <c r="Z38" s="3327"/>
      <c r="AA38" s="3319"/>
      <c r="AB38" s="3319"/>
      <c r="AC38" s="3320"/>
      <c r="AD38" s="3322"/>
      <c r="AE38" s="730"/>
      <c r="AI38" s="733" t="s">
        <v>62</v>
      </c>
      <c r="AO38" s="3314"/>
      <c r="AP38" s="3314"/>
      <c r="AQ38" s="3314"/>
    </row>
    <row r="39" spans="2:58" ht="18" customHeight="1">
      <c r="B39" s="1417"/>
      <c r="C39" s="3328"/>
      <c r="D39" s="3329"/>
      <c r="E39" s="3375"/>
      <c r="F39" s="3430"/>
      <c r="G39" s="3332"/>
      <c r="H39" s="3332"/>
      <c r="I39" s="3334"/>
      <c r="J39" s="3334"/>
      <c r="K39" s="3334"/>
      <c r="L39" s="3334"/>
      <c r="M39" s="3337"/>
      <c r="N39" s="3338"/>
      <c r="O39" s="3338"/>
      <c r="P39" s="737"/>
      <c r="Q39" s="3323"/>
      <c r="R39" s="3324"/>
      <c r="S39" s="3324"/>
      <c r="T39" s="738"/>
      <c r="U39" s="3339"/>
      <c r="V39" s="3321"/>
      <c r="W39" s="3321"/>
      <c r="X39" s="3321"/>
      <c r="Y39" s="3341"/>
      <c r="Z39" s="3341"/>
      <c r="AA39" s="3317"/>
      <c r="AB39" s="3317"/>
      <c r="AC39" s="3318"/>
      <c r="AD39" s="3321"/>
      <c r="AE39" s="739"/>
      <c r="AI39" s="733" t="s">
        <v>684</v>
      </c>
      <c r="AO39" s="3313" t="s">
        <v>695</v>
      </c>
      <c r="AP39" s="3313"/>
      <c r="AQ39" s="3313"/>
    </row>
    <row r="40" spans="2:58" ht="18" customHeight="1">
      <c r="B40" s="1417"/>
      <c r="C40" s="3330"/>
      <c r="D40" s="3331"/>
      <c r="E40" s="3376"/>
      <c r="F40" s="3333"/>
      <c r="G40" s="3333"/>
      <c r="H40" s="3333"/>
      <c r="I40" s="3335"/>
      <c r="J40" s="3336"/>
      <c r="K40" s="3335"/>
      <c r="L40" s="3335"/>
      <c r="M40" s="3323"/>
      <c r="N40" s="3324"/>
      <c r="O40" s="3324"/>
      <c r="P40" s="740"/>
      <c r="Q40" s="3325"/>
      <c r="R40" s="3326"/>
      <c r="S40" s="3326"/>
      <c r="T40" s="748"/>
      <c r="U40" s="3340"/>
      <c r="V40" s="3322"/>
      <c r="W40" s="3322"/>
      <c r="X40" s="3322"/>
      <c r="Y40" s="3327"/>
      <c r="Z40" s="3327"/>
      <c r="AA40" s="3319"/>
      <c r="AB40" s="3319"/>
      <c r="AC40" s="3320"/>
      <c r="AD40" s="3322"/>
      <c r="AE40" s="730"/>
      <c r="AI40" s="733" t="s">
        <v>107</v>
      </c>
      <c r="AO40" s="3314"/>
      <c r="AP40" s="3314"/>
      <c r="AQ40" s="3314"/>
    </row>
    <row r="41" spans="2:58" ht="18" customHeight="1">
      <c r="C41" s="3328"/>
      <c r="D41" s="3329"/>
      <c r="E41" s="3375"/>
      <c r="F41" s="3430"/>
      <c r="G41" s="3332"/>
      <c r="H41" s="3332"/>
      <c r="I41" s="3334"/>
      <c r="J41" s="3334"/>
      <c r="K41" s="3334"/>
      <c r="L41" s="3334"/>
      <c r="M41" s="3337"/>
      <c r="N41" s="3338"/>
      <c r="O41" s="3338"/>
      <c r="P41" s="737"/>
      <c r="Q41" s="3323"/>
      <c r="R41" s="3324"/>
      <c r="S41" s="3324"/>
      <c r="T41" s="738"/>
      <c r="U41" s="3339"/>
      <c r="V41" s="3321"/>
      <c r="W41" s="3321"/>
      <c r="X41" s="3321"/>
      <c r="Y41" s="3341"/>
      <c r="Z41" s="3341"/>
      <c r="AA41" s="3317"/>
      <c r="AB41" s="3317"/>
      <c r="AC41" s="3318"/>
      <c r="AD41" s="3321"/>
      <c r="AE41" s="739"/>
      <c r="AO41" s="3313" t="s">
        <v>696</v>
      </c>
      <c r="AP41" s="3313"/>
      <c r="AQ41" s="3313"/>
    </row>
    <row r="42" spans="2:58" ht="18" customHeight="1">
      <c r="C42" s="3330"/>
      <c r="D42" s="3331"/>
      <c r="E42" s="3376"/>
      <c r="F42" s="3333"/>
      <c r="G42" s="3333"/>
      <c r="H42" s="3333"/>
      <c r="I42" s="3335"/>
      <c r="J42" s="3336"/>
      <c r="K42" s="3335"/>
      <c r="L42" s="3335"/>
      <c r="M42" s="3323"/>
      <c r="N42" s="3324"/>
      <c r="O42" s="3324"/>
      <c r="P42" s="740"/>
      <c r="Q42" s="3325"/>
      <c r="R42" s="3326"/>
      <c r="S42" s="3326"/>
      <c r="T42" s="748"/>
      <c r="U42" s="3340"/>
      <c r="V42" s="3322"/>
      <c r="W42" s="3322"/>
      <c r="X42" s="3322"/>
      <c r="Y42" s="3327"/>
      <c r="Z42" s="3327"/>
      <c r="AA42" s="3319"/>
      <c r="AB42" s="3319"/>
      <c r="AC42" s="3320"/>
      <c r="AD42" s="3322"/>
      <c r="AE42" s="730"/>
      <c r="AO42" s="3314"/>
      <c r="AP42" s="3314"/>
      <c r="AQ42" s="3314"/>
    </row>
    <row r="43" spans="2:58" ht="24.75" customHeight="1">
      <c r="C43" s="3363" t="s">
        <v>669</v>
      </c>
      <c r="D43" s="3366" t="s">
        <v>670</v>
      </c>
      <c r="E43" s="3367"/>
      <c r="F43" s="3368"/>
      <c r="G43" s="3369" t="s">
        <v>676</v>
      </c>
      <c r="H43" s="3370"/>
      <c r="I43" s="3370"/>
      <c r="J43" s="3371"/>
      <c r="K43" s="3466" t="str">
        <f>IF(氏名１="","",氏名１)</f>
        <v/>
      </c>
      <c r="L43" s="3467"/>
      <c r="M43" s="3467"/>
      <c r="N43" s="3467"/>
      <c r="O43" s="3468"/>
      <c r="P43" s="3469" t="str">
        <f>IF(氏名２="","",氏名２)</f>
        <v/>
      </c>
      <c r="Q43" s="3467"/>
      <c r="R43" s="3467"/>
      <c r="S43" s="3467"/>
      <c r="T43" s="3467"/>
      <c r="U43" s="3468"/>
      <c r="V43" s="3500" t="str">
        <f>IF(氏名３="","",氏名３)</f>
        <v/>
      </c>
      <c r="W43" s="3500"/>
      <c r="X43" s="3500"/>
      <c r="Y43" s="3500"/>
      <c r="Z43" s="3500"/>
      <c r="AA43" s="3497" t="str">
        <f>IF(氏名４="","",氏名４)</f>
        <v/>
      </c>
      <c r="AB43" s="3498"/>
      <c r="AC43" s="3499"/>
      <c r="AD43" s="3500" t="str">
        <f>IF(氏名５="","",氏名５)</f>
        <v/>
      </c>
      <c r="AE43" s="3469"/>
      <c r="AO43" s="3312" t="s">
        <v>1788</v>
      </c>
      <c r="AP43" s="3313"/>
      <c r="AQ43" s="3313"/>
    </row>
    <row r="44" spans="2:58" ht="24.75" customHeight="1">
      <c r="C44" s="3364"/>
      <c r="D44" s="3349" t="s">
        <v>671</v>
      </c>
      <c r="E44" s="3349"/>
      <c r="F44" s="744" t="s">
        <v>674</v>
      </c>
      <c r="G44" s="3501">
        <f>SUM(K44:AD44)+G93</f>
        <v>0</v>
      </c>
      <c r="H44" s="3502"/>
      <c r="I44" s="3502"/>
      <c r="J44" s="745" t="s">
        <v>15</v>
      </c>
      <c r="K44" s="3472"/>
      <c r="L44" s="3324"/>
      <c r="M44" s="3324"/>
      <c r="N44" s="3324"/>
      <c r="O44" s="746" t="s">
        <v>15</v>
      </c>
      <c r="P44" s="3323"/>
      <c r="Q44" s="3324"/>
      <c r="R44" s="3324"/>
      <c r="S44" s="3324"/>
      <c r="T44" s="3324"/>
      <c r="U44" s="746" t="s">
        <v>15</v>
      </c>
      <c r="V44" s="3323"/>
      <c r="W44" s="3324"/>
      <c r="X44" s="3324"/>
      <c r="Y44" s="3361" t="s">
        <v>215</v>
      </c>
      <c r="Z44" s="3362"/>
      <c r="AA44" s="3323"/>
      <c r="AB44" s="3324"/>
      <c r="AC44" s="745" t="s">
        <v>15</v>
      </c>
      <c r="AD44" s="1326"/>
      <c r="AE44" s="745" t="s">
        <v>15</v>
      </c>
      <c r="AO44" s="3314"/>
      <c r="AP44" s="3314"/>
      <c r="AQ44" s="3314"/>
    </row>
    <row r="45" spans="2:58" ht="24.75" customHeight="1">
      <c r="C45" s="3364"/>
      <c r="D45" s="3349" t="s">
        <v>672</v>
      </c>
      <c r="E45" s="3349"/>
      <c r="F45" s="744" t="s">
        <v>11</v>
      </c>
      <c r="G45" s="3501">
        <f>SUM(K45:AD45)+G94</f>
        <v>0</v>
      </c>
      <c r="H45" s="3502"/>
      <c r="I45" s="3502"/>
      <c r="J45" s="741"/>
      <c r="K45" s="3472"/>
      <c r="L45" s="3324"/>
      <c r="M45" s="3324"/>
      <c r="N45" s="3324"/>
      <c r="O45" s="742"/>
      <c r="P45" s="3323"/>
      <c r="Q45" s="3324"/>
      <c r="R45" s="3324"/>
      <c r="S45" s="3324"/>
      <c r="T45" s="3324"/>
      <c r="U45" s="742"/>
      <c r="V45" s="3323"/>
      <c r="W45" s="3324"/>
      <c r="X45" s="3324"/>
      <c r="Y45" s="3346"/>
      <c r="Z45" s="3347"/>
      <c r="AA45" s="3323"/>
      <c r="AB45" s="3324"/>
      <c r="AC45" s="741"/>
      <c r="AD45" s="1326"/>
      <c r="AE45" s="741"/>
      <c r="AO45" s="3313" t="s">
        <v>576</v>
      </c>
      <c r="AP45" s="3313"/>
      <c r="AQ45" s="3313"/>
    </row>
    <row r="46" spans="2:58" ht="24.75" customHeight="1">
      <c r="C46" s="3365"/>
      <c r="D46" s="3348" t="s">
        <v>673</v>
      </c>
      <c r="E46" s="3349"/>
      <c r="F46" s="744" t="s">
        <v>675</v>
      </c>
      <c r="G46" s="3503">
        <f>G44+G45</f>
        <v>0</v>
      </c>
      <c r="H46" s="3504"/>
      <c r="I46" s="3504"/>
      <c r="J46" s="743"/>
      <c r="K46" s="3475">
        <f>K44+K45</f>
        <v>0</v>
      </c>
      <c r="L46" s="3476"/>
      <c r="M46" s="3476"/>
      <c r="N46" s="3476"/>
      <c r="O46" s="742"/>
      <c r="P46" s="3477">
        <f>P44+P45</f>
        <v>0</v>
      </c>
      <c r="Q46" s="3476"/>
      <c r="R46" s="3476"/>
      <c r="S46" s="3476"/>
      <c r="T46" s="3476"/>
      <c r="U46" s="742"/>
      <c r="V46" s="3477">
        <f>V44+V45</f>
        <v>0</v>
      </c>
      <c r="W46" s="3476"/>
      <c r="X46" s="3476"/>
      <c r="Y46" s="3346"/>
      <c r="Z46" s="3347"/>
      <c r="AA46" s="3477">
        <f>AA44+AA45</f>
        <v>0</v>
      </c>
      <c r="AB46" s="3476"/>
      <c r="AC46" s="741"/>
      <c r="AD46" s="1327">
        <f>AD44+AD45</f>
        <v>0</v>
      </c>
      <c r="AE46" s="741"/>
      <c r="AO46" s="3314"/>
      <c r="AP46" s="3314"/>
      <c r="AQ46" s="3314"/>
    </row>
    <row r="47" spans="2:58" ht="11.25" customHeight="1">
      <c r="C47" s="747" t="s">
        <v>677</v>
      </c>
      <c r="D47" s="2421" t="s">
        <v>681</v>
      </c>
      <c r="E47" s="2421"/>
      <c r="F47" s="2421"/>
      <c r="G47" s="2421"/>
      <c r="H47" s="2421"/>
      <c r="I47" s="2421"/>
      <c r="J47" s="2421"/>
      <c r="K47" s="2421"/>
      <c r="L47" s="2421"/>
      <c r="M47" s="2421"/>
      <c r="N47" s="2421"/>
      <c r="O47" s="2421"/>
      <c r="P47" s="2421"/>
      <c r="Q47" s="2421"/>
      <c r="R47" s="2421"/>
      <c r="S47" s="2421"/>
      <c r="T47" s="2421"/>
      <c r="U47" s="2421"/>
      <c r="V47" s="2421"/>
      <c r="W47" s="2421"/>
      <c r="X47" s="2421"/>
      <c r="Y47" s="653"/>
      <c r="Z47" s="653"/>
      <c r="AA47" s="653"/>
      <c r="AB47" s="653"/>
      <c r="AC47" s="653"/>
      <c r="AD47" s="653"/>
      <c r="AE47" s="653"/>
      <c r="AL47" s="3511" t="s">
        <v>1242</v>
      </c>
      <c r="AM47" s="3511"/>
      <c r="AN47" s="3511"/>
      <c r="AO47" s="3511"/>
      <c r="AP47" s="3511"/>
      <c r="AQ47" s="3511"/>
      <c r="AR47" s="3511"/>
      <c r="AS47" s="3511"/>
      <c r="AT47" s="3511"/>
      <c r="AU47" s="3511"/>
      <c r="AV47" s="3511"/>
      <c r="AW47" s="3511"/>
      <c r="AX47" s="3511"/>
      <c r="AY47" s="3511"/>
      <c r="AZ47" s="3511"/>
      <c r="BA47" s="1132"/>
      <c r="BB47" s="1132"/>
      <c r="BC47" s="1132"/>
      <c r="BD47" s="1133" t="s">
        <v>1243</v>
      </c>
      <c r="BE47" s="1132"/>
      <c r="BF47" s="1132"/>
    </row>
    <row r="48" spans="2:58" ht="11.25" customHeight="1">
      <c r="C48" s="653"/>
      <c r="D48" s="2421" t="s">
        <v>682</v>
      </c>
      <c r="E48" s="2421"/>
      <c r="F48" s="2421"/>
      <c r="G48" s="2421"/>
      <c r="H48" s="2421"/>
      <c r="I48" s="2421"/>
      <c r="J48" s="2421"/>
      <c r="K48" s="2421"/>
      <c r="L48" s="2421"/>
      <c r="M48" s="2421"/>
      <c r="N48" s="2421"/>
      <c r="O48" s="2421"/>
      <c r="P48" s="2421"/>
      <c r="Q48" s="2421"/>
      <c r="R48" s="2421"/>
      <c r="S48" s="2421"/>
      <c r="T48" s="2421"/>
      <c r="U48" s="2421"/>
      <c r="V48" s="2421"/>
      <c r="W48" s="2421"/>
      <c r="X48" s="2421"/>
      <c r="Y48" s="2421"/>
      <c r="Z48" s="2421"/>
      <c r="AA48" s="2421"/>
      <c r="AB48" s="2421"/>
      <c r="AC48" s="2421"/>
      <c r="AD48" s="2421"/>
      <c r="AE48" s="653"/>
      <c r="AL48" s="3511"/>
      <c r="AM48" s="3511"/>
      <c r="AN48" s="3511"/>
      <c r="AO48" s="3511"/>
      <c r="AP48" s="3511"/>
      <c r="AQ48" s="3511"/>
      <c r="AR48" s="3511"/>
      <c r="AS48" s="3511"/>
      <c r="AT48" s="3511"/>
      <c r="AU48" s="3511"/>
      <c r="AV48" s="3511"/>
      <c r="AW48" s="3511"/>
      <c r="AX48" s="3511"/>
      <c r="AY48" s="3511"/>
      <c r="AZ48" s="3511"/>
      <c r="BA48" s="1132"/>
      <c r="BB48" s="1132"/>
      <c r="BC48" s="1132"/>
      <c r="BD48" s="1129" t="s">
        <v>1244</v>
      </c>
      <c r="BE48" s="1132"/>
      <c r="BF48" s="1132"/>
    </row>
    <row r="49" spans="2:58" ht="11.25" customHeight="1">
      <c r="C49" s="653"/>
      <c r="D49" s="2421" t="s">
        <v>1784</v>
      </c>
      <c r="E49" s="2421"/>
      <c r="F49" s="2421"/>
      <c r="G49" s="2421"/>
      <c r="H49" s="2421"/>
      <c r="I49" s="2421"/>
      <c r="J49" s="2421"/>
      <c r="K49" s="2421"/>
      <c r="L49" s="653"/>
      <c r="M49" s="653"/>
      <c r="N49" s="653"/>
      <c r="O49" s="653"/>
      <c r="P49" s="653"/>
      <c r="Q49" s="653"/>
      <c r="R49" s="653"/>
      <c r="S49" s="653"/>
      <c r="T49" s="653"/>
      <c r="U49" s="653"/>
      <c r="V49" s="653"/>
      <c r="W49" s="653"/>
      <c r="X49" s="653"/>
      <c r="Y49" s="653"/>
      <c r="Z49" s="653"/>
      <c r="AA49" s="653"/>
      <c r="AB49" s="653"/>
      <c r="AC49" s="653"/>
      <c r="AD49" s="653"/>
      <c r="AE49" s="653"/>
      <c r="AL49" s="3511"/>
      <c r="AM49" s="3511"/>
      <c r="AN49" s="3511"/>
      <c r="AO49" s="3511"/>
      <c r="AP49" s="3511"/>
      <c r="AQ49" s="3511"/>
      <c r="AR49" s="3511"/>
      <c r="AS49" s="3511"/>
      <c r="AT49" s="3511"/>
      <c r="AU49" s="3511"/>
      <c r="AV49" s="3511"/>
      <c r="AW49" s="3511"/>
      <c r="AX49" s="3511"/>
      <c r="AY49" s="3511"/>
      <c r="AZ49" s="3511"/>
      <c r="BA49" s="1132"/>
      <c r="BB49" s="1132"/>
      <c r="BC49" s="1132"/>
      <c r="BD49" s="1131" t="s">
        <v>1245</v>
      </c>
      <c r="BE49" s="1132"/>
      <c r="BF49" s="1132"/>
    </row>
    <row r="50" spans="2:58" ht="16.5" customHeight="1">
      <c r="C50" s="3342" t="s">
        <v>1974</v>
      </c>
      <c r="D50" s="3342"/>
      <c r="E50" s="3342"/>
      <c r="AA50" s="3343" t="s">
        <v>678</v>
      </c>
      <c r="AB50" s="3343"/>
      <c r="AC50" s="3343"/>
      <c r="AD50" s="3343"/>
      <c r="AE50" s="3343"/>
    </row>
    <row r="51" spans="2:58">
      <c r="D51" s="3445" t="s">
        <v>645</v>
      </c>
      <c r="E51" s="3445"/>
      <c r="F51" s="3445"/>
      <c r="G51" s="3445"/>
      <c r="H51" s="3445"/>
      <c r="I51" s="3445"/>
      <c r="J51" s="3445"/>
      <c r="K51" s="3445"/>
      <c r="L51" s="3445"/>
      <c r="M51" s="3445"/>
      <c r="N51" s="3445"/>
      <c r="O51" s="3445"/>
      <c r="P51" s="3445"/>
      <c r="Q51" s="3445"/>
      <c r="R51" s="3445"/>
      <c r="S51" s="3445"/>
    </row>
    <row r="52" spans="2:58" ht="13.5" customHeight="1">
      <c r="D52" s="3445"/>
      <c r="E52" s="3445"/>
      <c r="F52" s="3445"/>
      <c r="G52" s="3445"/>
      <c r="H52" s="3445"/>
      <c r="I52" s="3445"/>
      <c r="J52" s="3445"/>
      <c r="K52" s="3445"/>
      <c r="L52" s="3445"/>
      <c r="M52" s="3445"/>
      <c r="N52" s="3445"/>
      <c r="O52" s="3445"/>
      <c r="P52" s="3445"/>
      <c r="Q52" s="3445"/>
      <c r="R52" s="3445"/>
      <c r="S52" s="3445"/>
      <c r="V52" s="1827" t="s">
        <v>30</v>
      </c>
      <c r="W52" s="1827"/>
      <c r="X52" s="1827"/>
      <c r="Y52" s="1827"/>
      <c r="Z52" s="3438"/>
      <c r="AA52" s="3446">
        <f>氏名０</f>
        <v>0</v>
      </c>
      <c r="AB52" s="3447"/>
      <c r="AC52" s="3447"/>
      <c r="AD52" s="3447"/>
      <c r="AE52" s="3447"/>
      <c r="AG52" s="3432" t="s">
        <v>653</v>
      </c>
      <c r="AH52" s="750"/>
      <c r="AI52" s="733"/>
    </row>
    <row r="53" spans="2:58" ht="16.5" customHeight="1">
      <c r="D53" s="3433" t="s">
        <v>646</v>
      </c>
      <c r="E53" s="3433"/>
      <c r="F53" s="3433"/>
      <c r="G53" s="3433"/>
      <c r="H53" s="3433"/>
      <c r="I53" s="3433"/>
      <c r="J53" s="3433"/>
      <c r="K53" s="3433"/>
      <c r="L53" s="3433"/>
      <c r="M53" s="3433"/>
      <c r="N53" s="3433"/>
      <c r="O53" s="3433"/>
      <c r="P53" s="3433"/>
      <c r="Q53" s="3433"/>
      <c r="R53" s="3433"/>
      <c r="S53" s="3433"/>
      <c r="U53" s="735"/>
      <c r="V53" s="2707"/>
      <c r="W53" s="2707"/>
      <c r="X53" s="2707"/>
      <c r="Y53" s="2707"/>
      <c r="Z53" s="2708"/>
      <c r="AA53" s="3448"/>
      <c r="AB53" s="3449"/>
      <c r="AC53" s="3449"/>
      <c r="AD53" s="3449"/>
      <c r="AE53" s="3449"/>
      <c r="AG53" s="3432"/>
      <c r="AH53" s="750"/>
      <c r="AI53" s="733"/>
    </row>
    <row r="54" spans="2:58" ht="12" customHeight="1">
      <c r="B54" s="3315" t="s">
        <v>83</v>
      </c>
      <c r="C54" s="732"/>
      <c r="D54" s="3434" t="s">
        <v>647</v>
      </c>
      <c r="E54" s="3434"/>
      <c r="F54" s="3434"/>
      <c r="G54" s="3434"/>
      <c r="H54" s="3434"/>
      <c r="I54" s="3434"/>
      <c r="J54" s="3434"/>
      <c r="K54" s="3434"/>
      <c r="L54" s="3434"/>
      <c r="M54" s="3434"/>
      <c r="N54" s="3434"/>
      <c r="O54" s="3434"/>
      <c r="P54" s="3434"/>
      <c r="Q54" s="3434"/>
      <c r="R54" s="3434"/>
      <c r="S54" s="3434"/>
      <c r="T54" s="3434"/>
      <c r="U54" s="3434"/>
      <c r="V54" s="3434"/>
      <c r="W54" s="3434"/>
      <c r="X54" s="3434"/>
      <c r="Y54" s="3434"/>
      <c r="Z54" s="3434"/>
      <c r="AA54" s="3434"/>
      <c r="AB54" s="3434"/>
      <c r="AC54" s="3434"/>
      <c r="AD54" s="3434"/>
      <c r="AG54" s="3432"/>
      <c r="AH54" s="750"/>
      <c r="AI54" s="733"/>
    </row>
    <row r="55" spans="2:58" ht="12" customHeight="1">
      <c r="B55" s="3315"/>
      <c r="C55" s="3435" t="s">
        <v>655</v>
      </c>
      <c r="D55" s="3435"/>
      <c r="E55" s="3435"/>
      <c r="F55" s="3435"/>
      <c r="G55" s="3435"/>
      <c r="H55" s="3435"/>
      <c r="I55" s="730"/>
      <c r="J55" s="730"/>
      <c r="K55" s="730"/>
      <c r="L55" s="730"/>
      <c r="M55" s="730"/>
      <c r="N55" s="730"/>
      <c r="O55" s="730"/>
      <c r="P55" s="730"/>
      <c r="Q55" s="730"/>
      <c r="R55" s="730"/>
      <c r="S55" s="730"/>
      <c r="T55" s="730"/>
      <c r="U55" s="730"/>
      <c r="V55" s="730"/>
      <c r="W55" s="730"/>
      <c r="X55" s="730"/>
      <c r="Y55" s="730"/>
      <c r="Z55" s="730"/>
      <c r="AA55" s="730"/>
      <c r="AB55" s="731"/>
      <c r="AC55" s="731"/>
      <c r="AD55" s="731"/>
      <c r="AE55" s="731"/>
      <c r="AG55" s="3262" t="s">
        <v>1783</v>
      </c>
      <c r="AH55" s="734"/>
      <c r="AI55" s="733"/>
    </row>
    <row r="56" spans="2:58" ht="15" customHeight="1">
      <c r="B56" s="3315"/>
      <c r="C56" s="3436" t="s">
        <v>648</v>
      </c>
      <c r="D56" s="3436"/>
      <c r="E56" s="3436"/>
      <c r="F56" s="3436"/>
      <c r="G56" s="3437"/>
      <c r="H56" s="3439" t="s">
        <v>649</v>
      </c>
      <c r="I56" s="3440"/>
      <c r="J56" s="3441"/>
      <c r="K56" s="3442"/>
      <c r="L56" s="3443" t="s">
        <v>662</v>
      </c>
      <c r="M56" s="3441"/>
      <c r="N56" s="3441"/>
      <c r="O56" s="3441"/>
      <c r="P56" s="3441"/>
      <c r="Q56" s="3441"/>
      <c r="R56" s="3441"/>
      <c r="S56" s="3441"/>
      <c r="T56" s="3444"/>
      <c r="U56" s="3443" t="s">
        <v>663</v>
      </c>
      <c r="V56" s="3441"/>
      <c r="W56" s="3441"/>
      <c r="X56" s="3441"/>
      <c r="Y56" s="3441"/>
      <c r="Z56" s="3441"/>
      <c r="AA56" s="3444"/>
      <c r="AB56" s="3443" t="s">
        <v>664</v>
      </c>
      <c r="AC56" s="3441"/>
      <c r="AD56" s="3441"/>
      <c r="AE56" s="3441"/>
      <c r="AG56" s="3262"/>
      <c r="AH56" s="734"/>
      <c r="AI56" s="733"/>
    </row>
    <row r="57" spans="2:58" ht="10.5" customHeight="1">
      <c r="B57" s="3315"/>
      <c r="C57" s="1827"/>
      <c r="D57" s="1827"/>
      <c r="E57" s="1827"/>
      <c r="F57" s="1827"/>
      <c r="G57" s="3438"/>
      <c r="H57" s="3456" t="s">
        <v>650</v>
      </c>
      <c r="I57" s="3436"/>
      <c r="J57" s="3436"/>
      <c r="K57" s="3437"/>
      <c r="L57" s="3412"/>
      <c r="M57" s="3413"/>
      <c r="N57" s="3416" t="s">
        <v>80</v>
      </c>
      <c r="O57" s="3413"/>
      <c r="P57" s="3413"/>
      <c r="Q57" s="3413"/>
      <c r="R57" s="3416" t="s">
        <v>80</v>
      </c>
      <c r="S57" s="3413"/>
      <c r="T57" s="3450"/>
      <c r="U57" s="3412"/>
      <c r="V57" s="3413"/>
      <c r="W57" s="3416" t="s">
        <v>80</v>
      </c>
      <c r="X57" s="3413"/>
      <c r="Y57" s="3413"/>
      <c r="Z57" s="3416" t="s">
        <v>654</v>
      </c>
      <c r="AA57" s="3450"/>
      <c r="AB57" s="3452"/>
      <c r="AC57" s="3453"/>
      <c r="AD57" s="3453"/>
      <c r="AE57" s="3453"/>
      <c r="AG57" s="3262"/>
      <c r="AH57" s="681"/>
      <c r="AI57" s="733"/>
    </row>
    <row r="58" spans="2:58" ht="8.25" customHeight="1">
      <c r="B58" s="3315"/>
      <c r="C58" s="1827"/>
      <c r="D58" s="1827"/>
      <c r="E58" s="1827"/>
      <c r="F58" s="1827"/>
      <c r="G58" s="3438"/>
      <c r="H58" s="3457"/>
      <c r="I58" s="1827"/>
      <c r="J58" s="1827"/>
      <c r="K58" s="3438"/>
      <c r="L58" s="3414"/>
      <c r="M58" s="3415"/>
      <c r="N58" s="3417"/>
      <c r="O58" s="3415"/>
      <c r="P58" s="3415"/>
      <c r="Q58" s="3415"/>
      <c r="R58" s="3417"/>
      <c r="S58" s="3415"/>
      <c r="T58" s="3451"/>
      <c r="U58" s="3414"/>
      <c r="V58" s="3415"/>
      <c r="W58" s="3417"/>
      <c r="X58" s="3415"/>
      <c r="Y58" s="3415"/>
      <c r="Z58" s="3417"/>
      <c r="AA58" s="3451"/>
      <c r="AB58" s="3454"/>
      <c r="AC58" s="3455"/>
      <c r="AD58" s="3455"/>
      <c r="AE58" s="3455"/>
      <c r="AG58" s="3262"/>
      <c r="AH58" s="711"/>
      <c r="AI58" s="733"/>
    </row>
    <row r="59" spans="2:58" ht="16.5" customHeight="1">
      <c r="B59" s="3315"/>
      <c r="C59" s="3409" t="s">
        <v>651</v>
      </c>
      <c r="D59" s="3409"/>
      <c r="E59" s="3409"/>
      <c r="F59" s="3409"/>
      <c r="G59" s="3409"/>
      <c r="H59" s="3409"/>
      <c r="I59" s="3409"/>
      <c r="J59" s="3409"/>
      <c r="K59" s="3409"/>
      <c r="L59" s="3409"/>
      <c r="M59" s="3409"/>
      <c r="N59" s="3409"/>
      <c r="O59" s="3409"/>
      <c r="P59" s="3409"/>
      <c r="Q59" s="3409"/>
      <c r="R59" s="3409"/>
      <c r="S59" s="3409"/>
      <c r="T59" s="3409"/>
      <c r="U59" s="3409"/>
      <c r="V59" s="3409"/>
      <c r="W59" s="3409"/>
      <c r="X59" s="3409"/>
      <c r="Y59" s="3409"/>
      <c r="Z59" s="3409"/>
      <c r="AA59" s="2707" t="s">
        <v>652</v>
      </c>
      <c r="AB59" s="2707"/>
      <c r="AC59" s="2707"/>
      <c r="AD59" s="2707"/>
      <c r="AE59" s="2707"/>
      <c r="AG59" s="3262"/>
      <c r="AH59" s="711"/>
      <c r="AI59" s="733"/>
      <c r="AO59" s="3510" t="s">
        <v>1250</v>
      </c>
      <c r="AP59" s="3510"/>
      <c r="AQ59" s="3510"/>
    </row>
    <row r="60" spans="2:58" ht="13.5" customHeight="1">
      <c r="B60" s="3315"/>
      <c r="C60" s="3410" t="s">
        <v>679</v>
      </c>
      <c r="D60" s="3411"/>
      <c r="E60" s="3411" t="s">
        <v>680</v>
      </c>
      <c r="F60" s="3394" t="s">
        <v>657</v>
      </c>
      <c r="G60" s="3394"/>
      <c r="H60" s="3394"/>
      <c r="I60" s="3388" t="s">
        <v>656</v>
      </c>
      <c r="J60" s="3388"/>
      <c r="K60" s="3388"/>
      <c r="L60" s="3388"/>
      <c r="M60" s="3349" t="s">
        <v>665</v>
      </c>
      <c r="N60" s="3349"/>
      <c r="O60" s="3349"/>
      <c r="P60" s="3349"/>
      <c r="Q60" s="2824" t="s">
        <v>666</v>
      </c>
      <c r="R60" s="3310"/>
      <c r="S60" s="3310"/>
      <c r="T60" s="3311"/>
      <c r="U60" s="3388" t="s">
        <v>658</v>
      </c>
      <c r="V60" s="3388"/>
      <c r="W60" s="3388"/>
      <c r="X60" s="3388"/>
      <c r="Y60" s="3388"/>
      <c r="Z60" s="3389"/>
      <c r="AA60" s="3390" t="s">
        <v>683</v>
      </c>
      <c r="AB60" s="3390"/>
      <c r="AC60" s="3391"/>
      <c r="AD60" s="3394" t="s">
        <v>659</v>
      </c>
      <c r="AE60" s="3389"/>
      <c r="AG60" s="3262"/>
      <c r="AH60" s="711"/>
      <c r="AI60" s="733"/>
      <c r="AO60" s="3395" t="s">
        <v>657</v>
      </c>
      <c r="AP60" s="3396"/>
      <c r="AQ60" s="3397"/>
      <c r="AS60" s="3388" t="s">
        <v>658</v>
      </c>
      <c r="AT60" s="3388"/>
      <c r="AU60" s="3388"/>
      <c r="AV60" s="3388"/>
      <c r="AW60" s="3388"/>
      <c r="AX60" s="3388"/>
    </row>
    <row r="61" spans="2:58" ht="13.5" customHeight="1">
      <c r="B61" s="3315"/>
      <c r="C61" s="3410"/>
      <c r="D61" s="3411"/>
      <c r="E61" s="3411"/>
      <c r="F61" s="3394"/>
      <c r="G61" s="3394"/>
      <c r="H61" s="3394"/>
      <c r="I61" s="3388"/>
      <c r="J61" s="3388"/>
      <c r="K61" s="3388"/>
      <c r="L61" s="3388"/>
      <c r="M61" s="3428" t="s">
        <v>667</v>
      </c>
      <c r="N61" s="3429"/>
      <c r="O61" s="3429"/>
      <c r="P61" s="3429"/>
      <c r="Q61" s="3310" t="s">
        <v>668</v>
      </c>
      <c r="R61" s="3310"/>
      <c r="S61" s="3310"/>
      <c r="T61" s="3311"/>
      <c r="U61" s="3388"/>
      <c r="V61" s="3388"/>
      <c r="W61" s="3388"/>
      <c r="X61" s="3388"/>
      <c r="Y61" s="3388"/>
      <c r="Z61" s="3389"/>
      <c r="AA61" s="3392"/>
      <c r="AB61" s="3392"/>
      <c r="AC61" s="3393"/>
      <c r="AD61" s="3388"/>
      <c r="AE61" s="3389"/>
      <c r="AG61" s="3262"/>
      <c r="AH61" s="711"/>
      <c r="AI61" s="733"/>
      <c r="AO61" s="3398"/>
      <c r="AP61" s="3399"/>
      <c r="AQ61" s="3400"/>
      <c r="AS61" s="3388"/>
      <c r="AT61" s="3388"/>
      <c r="AU61" s="3388"/>
      <c r="AV61" s="3388"/>
      <c r="AW61" s="3388"/>
      <c r="AX61" s="3388"/>
    </row>
    <row r="62" spans="2:58" ht="18" customHeight="1">
      <c r="B62" s="3315"/>
      <c r="C62" s="3328"/>
      <c r="D62" s="3329"/>
      <c r="E62" s="3329"/>
      <c r="F62" s="3460"/>
      <c r="G62" s="3460"/>
      <c r="H62" s="3460"/>
      <c r="I62" s="3334"/>
      <c r="J62" s="3334"/>
      <c r="K62" s="3334"/>
      <c r="L62" s="3334"/>
      <c r="M62" s="3337"/>
      <c r="N62" s="3338"/>
      <c r="O62" s="3338"/>
      <c r="P62" s="746"/>
      <c r="Q62" s="3323"/>
      <c r="R62" s="3324"/>
      <c r="S62" s="3324"/>
      <c r="T62" s="1595" t="s">
        <v>130</v>
      </c>
      <c r="U62" s="3339"/>
      <c r="V62" s="3321"/>
      <c r="W62" s="3321"/>
      <c r="X62" s="3321"/>
      <c r="Y62" s="3420" t="s">
        <v>130</v>
      </c>
      <c r="Z62" s="3420"/>
      <c r="AA62" s="3317"/>
      <c r="AB62" s="3317"/>
      <c r="AC62" s="3318"/>
      <c r="AD62" s="3421"/>
      <c r="AE62" s="1594" t="s">
        <v>130</v>
      </c>
      <c r="AG62" s="3262"/>
      <c r="AH62" s="711"/>
      <c r="AO62" s="3313" t="s">
        <v>698</v>
      </c>
      <c r="AP62" s="3313"/>
      <c r="AQ62" s="3313"/>
      <c r="AS62" s="3423">
        <v>1000000</v>
      </c>
      <c r="AT62" s="3424"/>
      <c r="AU62" s="3424"/>
      <c r="AV62" s="3424"/>
      <c r="AW62" s="3420" t="s">
        <v>661</v>
      </c>
      <c r="AX62" s="3427"/>
      <c r="AY62" s="3377" t="s">
        <v>585</v>
      </c>
      <c r="AZ62" s="3379" t="s">
        <v>586</v>
      </c>
    </row>
    <row r="63" spans="2:58" ht="18" customHeight="1">
      <c r="B63" s="3315"/>
      <c r="C63" s="3330"/>
      <c r="D63" s="3331"/>
      <c r="E63" s="3331"/>
      <c r="F63" s="3461"/>
      <c r="G63" s="3461"/>
      <c r="H63" s="3461"/>
      <c r="I63" s="3335"/>
      <c r="J63" s="3336"/>
      <c r="K63" s="3335"/>
      <c r="L63" s="3335"/>
      <c r="M63" s="3323"/>
      <c r="N63" s="3324"/>
      <c r="O63" s="3324"/>
      <c r="P63" s="1601" t="s">
        <v>125</v>
      </c>
      <c r="Q63" s="3325"/>
      <c r="R63" s="3326"/>
      <c r="S63" s="3326"/>
      <c r="T63" s="748"/>
      <c r="U63" s="3340"/>
      <c r="V63" s="3322"/>
      <c r="W63" s="3322"/>
      <c r="X63" s="3322"/>
      <c r="Y63" s="3418"/>
      <c r="Z63" s="3418"/>
      <c r="AA63" s="3319"/>
      <c r="AB63" s="3319"/>
      <c r="AC63" s="3320"/>
      <c r="AD63" s="3422"/>
      <c r="AE63" s="1596"/>
      <c r="AG63" s="3262"/>
      <c r="AH63" s="711"/>
      <c r="AI63" s="733"/>
      <c r="AO63" s="3314"/>
      <c r="AP63" s="3314"/>
      <c r="AQ63" s="3314"/>
      <c r="AS63" s="3425"/>
      <c r="AT63" s="3426"/>
      <c r="AU63" s="3426"/>
      <c r="AV63" s="3426"/>
      <c r="AW63" s="3418"/>
      <c r="AX63" s="3419"/>
      <c r="AY63" s="3377"/>
      <c r="AZ63" s="3379"/>
    </row>
    <row r="64" spans="2:58" ht="18" customHeight="1">
      <c r="B64" s="3315"/>
      <c r="C64" s="3328"/>
      <c r="D64" s="3329"/>
      <c r="E64" s="3485"/>
      <c r="F64" s="3481"/>
      <c r="G64" s="3481"/>
      <c r="H64" s="3481"/>
      <c r="I64" s="3334"/>
      <c r="J64" s="3334"/>
      <c r="K64" s="3334"/>
      <c r="L64" s="3334"/>
      <c r="M64" s="3337"/>
      <c r="N64" s="3338"/>
      <c r="O64" s="3338"/>
      <c r="P64" s="737"/>
      <c r="Q64" s="3323"/>
      <c r="R64" s="3324"/>
      <c r="S64" s="3324"/>
      <c r="T64" s="1362"/>
      <c r="U64" s="3339"/>
      <c r="V64" s="3321"/>
      <c r="W64" s="3321"/>
      <c r="X64" s="3321"/>
      <c r="Y64" s="3341"/>
      <c r="Z64" s="3341"/>
      <c r="AA64" s="3317"/>
      <c r="AB64" s="3317"/>
      <c r="AC64" s="3318"/>
      <c r="AD64" s="3321"/>
      <c r="AE64" s="739"/>
      <c r="AG64" s="711"/>
      <c r="AH64" s="711"/>
      <c r="AI64" s="733"/>
      <c r="AO64" s="3312" t="s">
        <v>575</v>
      </c>
      <c r="AP64" s="3313"/>
      <c r="AQ64" s="3313"/>
      <c r="AS64" s="3405">
        <v>1000000</v>
      </c>
      <c r="AT64" s="3406"/>
      <c r="AU64" s="3406"/>
      <c r="AV64" s="3406"/>
      <c r="AW64" s="3401"/>
      <c r="AX64" s="3402"/>
      <c r="AY64" s="3377" t="s">
        <v>585</v>
      </c>
      <c r="AZ64" s="3379" t="s">
        <v>587</v>
      </c>
    </row>
    <row r="65" spans="2:57" ht="18" customHeight="1">
      <c r="B65" s="3315"/>
      <c r="C65" s="3330"/>
      <c r="D65" s="3331"/>
      <c r="E65" s="3486"/>
      <c r="F65" s="3482"/>
      <c r="G65" s="3482"/>
      <c r="H65" s="3482"/>
      <c r="I65" s="3335"/>
      <c r="J65" s="3336"/>
      <c r="K65" s="3335"/>
      <c r="L65" s="3335"/>
      <c r="M65" s="3323"/>
      <c r="N65" s="3324"/>
      <c r="O65" s="3324"/>
      <c r="P65" s="740"/>
      <c r="Q65" s="3325"/>
      <c r="R65" s="3326"/>
      <c r="S65" s="3326"/>
      <c r="T65" s="748"/>
      <c r="U65" s="3340"/>
      <c r="V65" s="3322"/>
      <c r="W65" s="3322"/>
      <c r="X65" s="3322"/>
      <c r="Y65" s="3327"/>
      <c r="Z65" s="3327"/>
      <c r="AA65" s="3319"/>
      <c r="AB65" s="3319"/>
      <c r="AC65" s="3320"/>
      <c r="AD65" s="3322"/>
      <c r="AE65" s="730"/>
      <c r="AI65" s="733"/>
      <c r="AO65" s="3314"/>
      <c r="AP65" s="3314"/>
      <c r="AQ65" s="3314"/>
      <c r="AS65" s="3407"/>
      <c r="AT65" s="3408"/>
      <c r="AU65" s="3408"/>
      <c r="AV65" s="3408"/>
      <c r="AW65" s="3403"/>
      <c r="AX65" s="3404"/>
      <c r="AY65" s="3377"/>
      <c r="AZ65" s="3379"/>
    </row>
    <row r="66" spans="2:57" ht="18" customHeight="1">
      <c r="B66" s="3315"/>
      <c r="C66" s="3328"/>
      <c r="D66" s="3329"/>
      <c r="E66" s="3329"/>
      <c r="F66" s="3481"/>
      <c r="G66" s="3481"/>
      <c r="H66" s="3481"/>
      <c r="I66" s="3334"/>
      <c r="J66" s="3334"/>
      <c r="K66" s="3334"/>
      <c r="L66" s="3334"/>
      <c r="M66" s="3337"/>
      <c r="N66" s="3338"/>
      <c r="O66" s="3338"/>
      <c r="P66" s="737"/>
      <c r="Q66" s="3323"/>
      <c r="R66" s="3324"/>
      <c r="S66" s="3324"/>
      <c r="T66" s="1362"/>
      <c r="U66" s="3339"/>
      <c r="V66" s="3321"/>
      <c r="W66" s="3321"/>
      <c r="X66" s="3321"/>
      <c r="Y66" s="3341"/>
      <c r="Z66" s="3341"/>
      <c r="AA66" s="3317"/>
      <c r="AB66" s="3317"/>
      <c r="AC66" s="3318"/>
      <c r="AD66" s="3321"/>
      <c r="AE66" s="739"/>
      <c r="AI66" s="733"/>
      <c r="AO66" s="3312" t="s">
        <v>699</v>
      </c>
      <c r="AP66" s="3313"/>
      <c r="AQ66" s="3313"/>
      <c r="AS66" s="3384">
        <v>1000000</v>
      </c>
      <c r="AT66" s="3385"/>
      <c r="AU66" s="3385"/>
      <c r="AV66" s="3385"/>
      <c r="AW66" s="3346"/>
      <c r="AX66" s="3347"/>
      <c r="AY66" s="3377" t="s">
        <v>585</v>
      </c>
      <c r="AZ66" s="3379" t="s">
        <v>588</v>
      </c>
      <c r="BB66" s="2824" t="s">
        <v>666</v>
      </c>
      <c r="BC66" s="3310"/>
      <c r="BD66" s="3310"/>
      <c r="BE66" s="3311"/>
    </row>
    <row r="67" spans="2:57" ht="18" customHeight="1">
      <c r="B67" s="3315"/>
      <c r="C67" s="3330"/>
      <c r="D67" s="3331"/>
      <c r="E67" s="3331"/>
      <c r="F67" s="3482"/>
      <c r="G67" s="3482"/>
      <c r="H67" s="3482"/>
      <c r="I67" s="3335"/>
      <c r="J67" s="3336"/>
      <c r="K67" s="3335"/>
      <c r="L67" s="3335"/>
      <c r="M67" s="3323"/>
      <c r="N67" s="3324"/>
      <c r="O67" s="3324"/>
      <c r="P67" s="740"/>
      <c r="Q67" s="3325"/>
      <c r="R67" s="3326"/>
      <c r="S67" s="3326"/>
      <c r="T67" s="748"/>
      <c r="U67" s="3340"/>
      <c r="V67" s="3322"/>
      <c r="W67" s="3322"/>
      <c r="X67" s="3322"/>
      <c r="Y67" s="3327"/>
      <c r="Z67" s="3327"/>
      <c r="AA67" s="3319"/>
      <c r="AB67" s="3319"/>
      <c r="AC67" s="3320"/>
      <c r="AD67" s="3322"/>
      <c r="AE67" s="730"/>
      <c r="AI67" s="733"/>
      <c r="AO67" s="3314"/>
      <c r="AP67" s="3314"/>
      <c r="AQ67" s="3314"/>
      <c r="AS67" s="3386"/>
      <c r="AT67" s="3387"/>
      <c r="AU67" s="3387"/>
      <c r="AV67" s="3387"/>
      <c r="AW67" s="3346"/>
      <c r="AX67" s="3347"/>
      <c r="AY67" s="3377"/>
      <c r="AZ67" s="3379"/>
      <c r="BB67" s="2824" t="s">
        <v>668</v>
      </c>
      <c r="BC67" s="3310"/>
      <c r="BD67" s="3310"/>
      <c r="BE67" s="3311"/>
    </row>
    <row r="68" spans="2:57" ht="18" customHeight="1">
      <c r="B68" s="3315"/>
      <c r="C68" s="3328"/>
      <c r="D68" s="3329"/>
      <c r="E68" s="3485"/>
      <c r="F68" s="3481"/>
      <c r="G68" s="3481"/>
      <c r="H68" s="3481"/>
      <c r="I68" s="3334"/>
      <c r="J68" s="3334"/>
      <c r="K68" s="3334"/>
      <c r="L68" s="3334"/>
      <c r="M68" s="3337"/>
      <c r="N68" s="3338"/>
      <c r="O68" s="3338"/>
      <c r="P68" s="737"/>
      <c r="Q68" s="3323"/>
      <c r="R68" s="3324"/>
      <c r="S68" s="3324"/>
      <c r="T68" s="1362"/>
      <c r="U68" s="3339"/>
      <c r="V68" s="3321"/>
      <c r="W68" s="3321"/>
      <c r="X68" s="3321"/>
      <c r="Y68" s="3341"/>
      <c r="Z68" s="3341"/>
      <c r="AA68" s="3317"/>
      <c r="AB68" s="3317"/>
      <c r="AC68" s="3318"/>
      <c r="AD68" s="3321"/>
      <c r="AE68" s="739"/>
      <c r="AI68" s="733"/>
      <c r="AO68" s="3312" t="s">
        <v>700</v>
      </c>
      <c r="AP68" s="3313"/>
      <c r="AQ68" s="3313"/>
      <c r="AS68" s="3380">
        <v>-1000000</v>
      </c>
      <c r="AT68" s="3381"/>
      <c r="AU68" s="3381"/>
      <c r="AV68" s="3381"/>
      <c r="AW68" s="3346"/>
      <c r="AX68" s="3347"/>
      <c r="AY68" s="3377" t="s">
        <v>585</v>
      </c>
      <c r="AZ68" s="3378" t="s">
        <v>589</v>
      </c>
      <c r="BB68" s="1597"/>
      <c r="BC68" s="1597"/>
      <c r="BD68" s="1597"/>
      <c r="BE68" s="1602" t="s">
        <v>109</v>
      </c>
    </row>
    <row r="69" spans="2:57" ht="18" customHeight="1">
      <c r="B69" s="3315"/>
      <c r="C69" s="3330"/>
      <c r="D69" s="3331"/>
      <c r="E69" s="3486"/>
      <c r="F69" s="3482"/>
      <c r="G69" s="3482"/>
      <c r="H69" s="3482"/>
      <c r="I69" s="3335"/>
      <c r="J69" s="3336"/>
      <c r="K69" s="3335"/>
      <c r="L69" s="3335"/>
      <c r="M69" s="3323"/>
      <c r="N69" s="3324"/>
      <c r="O69" s="3324"/>
      <c r="P69" s="740"/>
      <c r="Q69" s="3325"/>
      <c r="R69" s="3326"/>
      <c r="S69" s="3326"/>
      <c r="T69" s="748"/>
      <c r="U69" s="3340"/>
      <c r="V69" s="3322"/>
      <c r="W69" s="3322"/>
      <c r="X69" s="3322"/>
      <c r="Y69" s="3327"/>
      <c r="Z69" s="3327"/>
      <c r="AA69" s="3319"/>
      <c r="AB69" s="3319"/>
      <c r="AC69" s="3320"/>
      <c r="AD69" s="3322"/>
      <c r="AE69" s="730"/>
      <c r="AI69" s="733"/>
      <c r="AO69" s="3314"/>
      <c r="AP69" s="3314"/>
      <c r="AQ69" s="3314"/>
      <c r="AS69" s="3382"/>
      <c r="AT69" s="3383"/>
      <c r="AU69" s="3383"/>
      <c r="AV69" s="3383"/>
      <c r="AW69" s="3346"/>
      <c r="AX69" s="3347"/>
      <c r="AY69" s="3377"/>
      <c r="AZ69" s="3379"/>
      <c r="BB69" s="1597"/>
      <c r="BC69" s="1597"/>
      <c r="BD69" s="1597"/>
      <c r="BE69" s="1602" t="s">
        <v>580</v>
      </c>
    </row>
    <row r="70" spans="2:57" ht="18" customHeight="1">
      <c r="B70" s="3315"/>
      <c r="C70" s="3328"/>
      <c r="D70" s="3329"/>
      <c r="E70" s="3329"/>
      <c r="F70" s="3481"/>
      <c r="G70" s="3481"/>
      <c r="H70" s="3481"/>
      <c r="I70" s="3334"/>
      <c r="J70" s="3334"/>
      <c r="K70" s="3334"/>
      <c r="L70" s="3334"/>
      <c r="M70" s="3337"/>
      <c r="N70" s="3338"/>
      <c r="O70" s="3338"/>
      <c r="P70" s="737"/>
      <c r="Q70" s="3323"/>
      <c r="R70" s="3324"/>
      <c r="S70" s="3324"/>
      <c r="T70" s="1362"/>
      <c r="U70" s="3339"/>
      <c r="V70" s="3321"/>
      <c r="W70" s="3321"/>
      <c r="X70" s="3321"/>
      <c r="Y70" s="3341"/>
      <c r="Z70" s="3341"/>
      <c r="AA70" s="3317"/>
      <c r="AB70" s="3317"/>
      <c r="AC70" s="3318"/>
      <c r="AD70" s="3321"/>
      <c r="AE70" s="739"/>
      <c r="AI70" s="733"/>
      <c r="AO70" s="3312" t="s">
        <v>577</v>
      </c>
      <c r="AP70" s="3313"/>
      <c r="AQ70" s="3313"/>
      <c r="BB70" s="1597"/>
      <c r="BC70" s="1597"/>
      <c r="BD70" s="1597"/>
      <c r="BE70" s="1602" t="s">
        <v>581</v>
      </c>
    </row>
    <row r="71" spans="2:57" ht="18" customHeight="1">
      <c r="B71" s="3315"/>
      <c r="C71" s="3483"/>
      <c r="D71" s="3484"/>
      <c r="E71" s="3331"/>
      <c r="F71" s="3482"/>
      <c r="G71" s="3482"/>
      <c r="H71" s="3482"/>
      <c r="I71" s="3480"/>
      <c r="J71" s="3480"/>
      <c r="K71" s="3480"/>
      <c r="L71" s="3480"/>
      <c r="M71" s="3323"/>
      <c r="N71" s="3324"/>
      <c r="O71" s="3324"/>
      <c r="P71" s="740"/>
      <c r="Q71" s="3325"/>
      <c r="R71" s="3326"/>
      <c r="S71" s="3326"/>
      <c r="T71" s="1356"/>
      <c r="U71" s="3340"/>
      <c r="V71" s="3322"/>
      <c r="W71" s="3322"/>
      <c r="X71" s="3322"/>
      <c r="Y71" s="3327"/>
      <c r="Z71" s="3327"/>
      <c r="AA71" s="3319"/>
      <c r="AB71" s="3319"/>
      <c r="AC71" s="3320"/>
      <c r="AD71" s="3322"/>
      <c r="AE71" s="730"/>
      <c r="AI71" s="733"/>
      <c r="AO71" s="3314"/>
      <c r="AP71" s="3314"/>
      <c r="AQ71" s="3314"/>
      <c r="BB71" s="1597"/>
      <c r="BC71" s="1597"/>
      <c r="BD71" s="1597"/>
      <c r="BE71" s="1602" t="s">
        <v>582</v>
      </c>
    </row>
    <row r="72" spans="2:57" ht="18" customHeight="1">
      <c r="B72" s="3315"/>
      <c r="C72" s="3328"/>
      <c r="D72" s="3329"/>
      <c r="E72" s="3329"/>
      <c r="F72" s="3481"/>
      <c r="G72" s="3481"/>
      <c r="H72" s="3481"/>
      <c r="I72" s="3334"/>
      <c r="J72" s="3334"/>
      <c r="K72" s="3334"/>
      <c r="L72" s="3334"/>
      <c r="M72" s="3337"/>
      <c r="N72" s="3338"/>
      <c r="O72" s="3338"/>
      <c r="P72" s="737"/>
      <c r="Q72" s="3323"/>
      <c r="R72" s="3324"/>
      <c r="S72" s="3324"/>
      <c r="T72" s="1362"/>
      <c r="U72" s="3339"/>
      <c r="V72" s="3321"/>
      <c r="W72" s="3321"/>
      <c r="X72" s="3321"/>
      <c r="Y72" s="3341"/>
      <c r="Z72" s="3341"/>
      <c r="AA72" s="3317"/>
      <c r="AB72" s="3317"/>
      <c r="AC72" s="3318"/>
      <c r="AD72" s="3421"/>
      <c r="AE72" s="739"/>
      <c r="AI72" s="733"/>
      <c r="AO72" s="3313" t="s">
        <v>578</v>
      </c>
      <c r="AP72" s="3313"/>
      <c r="AQ72" s="3313"/>
      <c r="BB72" s="1597"/>
      <c r="BC72" s="1597"/>
      <c r="BD72" s="1597"/>
      <c r="BE72" s="1602" t="s">
        <v>15</v>
      </c>
    </row>
    <row r="73" spans="2:57" ht="18" customHeight="1">
      <c r="B73" s="3315"/>
      <c r="C73" s="3330"/>
      <c r="D73" s="3331"/>
      <c r="E73" s="3331"/>
      <c r="F73" s="3482"/>
      <c r="G73" s="3482"/>
      <c r="H73" s="3482"/>
      <c r="I73" s="3480"/>
      <c r="J73" s="3480"/>
      <c r="K73" s="3480"/>
      <c r="L73" s="3480"/>
      <c r="M73" s="3323"/>
      <c r="N73" s="3324"/>
      <c r="O73" s="3324"/>
      <c r="P73" s="740"/>
      <c r="Q73" s="3325"/>
      <c r="R73" s="3326"/>
      <c r="S73" s="3326"/>
      <c r="T73" s="748"/>
      <c r="U73" s="3340"/>
      <c r="V73" s="3322"/>
      <c r="W73" s="3322"/>
      <c r="X73" s="3322"/>
      <c r="Y73" s="3418"/>
      <c r="Z73" s="3418"/>
      <c r="AA73" s="3319"/>
      <c r="AB73" s="3319"/>
      <c r="AC73" s="3320"/>
      <c r="AD73" s="3422"/>
      <c r="AE73" s="730"/>
      <c r="AI73" s="733"/>
      <c r="AO73" s="3314"/>
      <c r="AP73" s="3314"/>
      <c r="AQ73" s="3314"/>
    </row>
    <row r="74" spans="2:57" ht="18" customHeight="1">
      <c r="B74" s="749">
        <v>11</v>
      </c>
      <c r="C74" s="3328"/>
      <c r="D74" s="3329"/>
      <c r="E74" s="3329"/>
      <c r="F74" s="3481"/>
      <c r="G74" s="3481"/>
      <c r="H74" s="3481"/>
      <c r="I74" s="3334"/>
      <c r="J74" s="3334"/>
      <c r="K74" s="3334"/>
      <c r="L74" s="3334"/>
      <c r="M74" s="3337"/>
      <c r="N74" s="3338"/>
      <c r="O74" s="3338"/>
      <c r="P74" s="737"/>
      <c r="Q74" s="3323"/>
      <c r="R74" s="3324"/>
      <c r="S74" s="3324"/>
      <c r="T74" s="1362"/>
      <c r="U74" s="3339"/>
      <c r="V74" s="3321"/>
      <c r="W74" s="3321"/>
      <c r="X74" s="3321"/>
      <c r="Y74" s="3341"/>
      <c r="Z74" s="3341"/>
      <c r="AA74" s="3317"/>
      <c r="AB74" s="3317"/>
      <c r="AC74" s="3318"/>
      <c r="AD74" s="3421"/>
      <c r="AE74" s="739"/>
      <c r="AI74" s="733"/>
      <c r="AO74" s="3313" t="s">
        <v>579</v>
      </c>
      <c r="AP74" s="3313"/>
      <c r="AQ74" s="3313"/>
    </row>
    <row r="75" spans="2:57" ht="18" customHeight="1">
      <c r="B75" s="3316" t="s">
        <v>85</v>
      </c>
      <c r="C75" s="3330"/>
      <c r="D75" s="3331"/>
      <c r="E75" s="3331"/>
      <c r="F75" s="3482"/>
      <c r="G75" s="3482"/>
      <c r="H75" s="3482"/>
      <c r="I75" s="3480"/>
      <c r="J75" s="3480"/>
      <c r="K75" s="3480"/>
      <c r="L75" s="3480"/>
      <c r="M75" s="3323"/>
      <c r="N75" s="3324"/>
      <c r="O75" s="3324"/>
      <c r="P75" s="740"/>
      <c r="Q75" s="3325"/>
      <c r="R75" s="3326"/>
      <c r="S75" s="3326"/>
      <c r="T75" s="748"/>
      <c r="U75" s="3340"/>
      <c r="V75" s="3322"/>
      <c r="W75" s="3322"/>
      <c r="X75" s="3322"/>
      <c r="Y75" s="3327"/>
      <c r="Z75" s="3327"/>
      <c r="AA75" s="3319"/>
      <c r="AB75" s="3319"/>
      <c r="AC75" s="3320"/>
      <c r="AD75" s="3422"/>
      <c r="AE75" s="730"/>
      <c r="AI75" s="733"/>
      <c r="AO75" s="3314"/>
      <c r="AP75" s="3314"/>
      <c r="AQ75" s="3314"/>
    </row>
    <row r="76" spans="2:57" ht="18" customHeight="1">
      <c r="B76" s="3316"/>
      <c r="C76" s="3328"/>
      <c r="D76" s="3329"/>
      <c r="E76" s="3329"/>
      <c r="F76" s="3481"/>
      <c r="G76" s="3481"/>
      <c r="H76" s="3481"/>
      <c r="I76" s="3334"/>
      <c r="J76" s="3334"/>
      <c r="K76" s="3334"/>
      <c r="L76" s="3334"/>
      <c r="M76" s="3337"/>
      <c r="N76" s="3338"/>
      <c r="O76" s="3338"/>
      <c r="P76" s="737"/>
      <c r="Q76" s="3323"/>
      <c r="R76" s="3324"/>
      <c r="S76" s="3324"/>
      <c r="T76" s="1362"/>
      <c r="U76" s="3339"/>
      <c r="V76" s="3321"/>
      <c r="W76" s="3321"/>
      <c r="X76" s="3321"/>
      <c r="Y76" s="3341"/>
      <c r="Z76" s="3341"/>
      <c r="AA76" s="3317"/>
      <c r="AB76" s="3317"/>
      <c r="AC76" s="3318"/>
      <c r="AD76" s="3421"/>
      <c r="AE76" s="739"/>
      <c r="AI76" s="733"/>
      <c r="AO76" s="3313" t="s">
        <v>701</v>
      </c>
      <c r="AP76" s="3313"/>
      <c r="AQ76" s="3313"/>
    </row>
    <row r="77" spans="2:57" ht="18" customHeight="1">
      <c r="B77" s="3316"/>
      <c r="C77" s="3330"/>
      <c r="D77" s="3331"/>
      <c r="E77" s="3331"/>
      <c r="F77" s="3482"/>
      <c r="G77" s="3482"/>
      <c r="H77" s="3482"/>
      <c r="I77" s="3480"/>
      <c r="J77" s="3480"/>
      <c r="K77" s="3480"/>
      <c r="L77" s="3480"/>
      <c r="M77" s="3323"/>
      <c r="N77" s="3324"/>
      <c r="O77" s="3324"/>
      <c r="P77" s="740"/>
      <c r="Q77" s="3325"/>
      <c r="R77" s="3326"/>
      <c r="S77" s="3326"/>
      <c r="T77" s="748"/>
      <c r="U77" s="3340"/>
      <c r="V77" s="3322"/>
      <c r="W77" s="3322"/>
      <c r="X77" s="3322"/>
      <c r="Y77" s="3327"/>
      <c r="Z77" s="3327"/>
      <c r="AA77" s="3319"/>
      <c r="AB77" s="3319"/>
      <c r="AC77" s="3320"/>
      <c r="AD77" s="3422"/>
      <c r="AE77" s="730"/>
      <c r="AI77" s="733"/>
      <c r="AO77" s="3314"/>
      <c r="AP77" s="3314"/>
      <c r="AQ77" s="3314"/>
    </row>
    <row r="78" spans="2:57" ht="18" customHeight="1">
      <c r="B78" s="3316"/>
      <c r="C78" s="3328"/>
      <c r="D78" s="3329"/>
      <c r="E78" s="3329"/>
      <c r="F78" s="3481"/>
      <c r="G78" s="3481"/>
      <c r="H78" s="3481"/>
      <c r="I78" s="3334"/>
      <c r="J78" s="3334"/>
      <c r="K78" s="3334"/>
      <c r="L78" s="3334"/>
      <c r="M78" s="3337"/>
      <c r="N78" s="3338"/>
      <c r="O78" s="3338"/>
      <c r="P78" s="737"/>
      <c r="Q78" s="3323"/>
      <c r="R78" s="3324"/>
      <c r="S78" s="3324"/>
      <c r="T78" s="1362"/>
      <c r="U78" s="3339"/>
      <c r="V78" s="3321"/>
      <c r="W78" s="3321"/>
      <c r="X78" s="3321"/>
      <c r="Y78" s="3341"/>
      <c r="Z78" s="3341"/>
      <c r="AA78" s="3317"/>
      <c r="AB78" s="3317"/>
      <c r="AC78" s="3318"/>
      <c r="AD78" s="3421"/>
      <c r="AE78" s="739"/>
      <c r="AI78" s="733"/>
      <c r="AO78" s="3313" t="s">
        <v>702</v>
      </c>
      <c r="AP78" s="3313"/>
      <c r="AQ78" s="3313"/>
    </row>
    <row r="79" spans="2:57" ht="18" customHeight="1">
      <c r="B79" s="3316"/>
      <c r="C79" s="3330"/>
      <c r="D79" s="3331"/>
      <c r="E79" s="3331"/>
      <c r="F79" s="3482"/>
      <c r="G79" s="3482"/>
      <c r="H79" s="3482"/>
      <c r="I79" s="3480"/>
      <c r="J79" s="3480"/>
      <c r="K79" s="3480"/>
      <c r="L79" s="3480"/>
      <c r="M79" s="3323"/>
      <c r="N79" s="3324"/>
      <c r="O79" s="3324"/>
      <c r="P79" s="740"/>
      <c r="Q79" s="3325"/>
      <c r="R79" s="3326"/>
      <c r="S79" s="3326"/>
      <c r="T79" s="748"/>
      <c r="U79" s="3340"/>
      <c r="V79" s="3322"/>
      <c r="W79" s="3322"/>
      <c r="X79" s="3322"/>
      <c r="Y79" s="3327"/>
      <c r="Z79" s="3327"/>
      <c r="AA79" s="3319"/>
      <c r="AB79" s="3319"/>
      <c r="AC79" s="3320"/>
      <c r="AD79" s="3422"/>
      <c r="AE79" s="730"/>
      <c r="AI79" s="733"/>
      <c r="AO79" s="3314"/>
      <c r="AP79" s="3314"/>
      <c r="AQ79" s="3314"/>
    </row>
    <row r="80" spans="2:57" ht="18" customHeight="1">
      <c r="B80" s="3316"/>
      <c r="C80" s="3328"/>
      <c r="D80" s="3329"/>
      <c r="E80" s="3329"/>
      <c r="F80" s="3481"/>
      <c r="G80" s="3481"/>
      <c r="H80" s="3481"/>
      <c r="I80" s="3334"/>
      <c r="J80" s="3334"/>
      <c r="K80" s="3334"/>
      <c r="L80" s="3334"/>
      <c r="M80" s="3337"/>
      <c r="N80" s="3338"/>
      <c r="O80" s="3338"/>
      <c r="P80" s="737"/>
      <c r="Q80" s="3323"/>
      <c r="R80" s="3324"/>
      <c r="S80" s="3324"/>
      <c r="T80" s="1362"/>
      <c r="U80" s="3339"/>
      <c r="V80" s="3321"/>
      <c r="W80" s="3321"/>
      <c r="X80" s="3321"/>
      <c r="Y80" s="3341"/>
      <c r="Z80" s="3341"/>
      <c r="AA80" s="3317"/>
      <c r="AB80" s="3317"/>
      <c r="AC80" s="3318"/>
      <c r="AD80" s="3321"/>
      <c r="AE80" s="739"/>
      <c r="AI80" s="733"/>
      <c r="AO80" s="3313" t="s">
        <v>703</v>
      </c>
      <c r="AP80" s="3313"/>
      <c r="AQ80" s="3313"/>
    </row>
    <row r="81" spans="2:43" ht="18" customHeight="1">
      <c r="B81" s="3316"/>
      <c r="C81" s="3330"/>
      <c r="D81" s="3331"/>
      <c r="E81" s="3331"/>
      <c r="F81" s="3482"/>
      <c r="G81" s="3482"/>
      <c r="H81" s="3482"/>
      <c r="I81" s="3480"/>
      <c r="J81" s="3480"/>
      <c r="K81" s="3480"/>
      <c r="L81" s="3480"/>
      <c r="M81" s="3323"/>
      <c r="N81" s="3324"/>
      <c r="O81" s="3324"/>
      <c r="P81" s="740"/>
      <c r="Q81" s="3325"/>
      <c r="R81" s="3326"/>
      <c r="S81" s="3326"/>
      <c r="T81" s="748"/>
      <c r="U81" s="3340"/>
      <c r="V81" s="3322"/>
      <c r="W81" s="3322"/>
      <c r="X81" s="3322"/>
      <c r="Y81" s="3327"/>
      <c r="Z81" s="3327"/>
      <c r="AA81" s="3319"/>
      <c r="AB81" s="3319"/>
      <c r="AC81" s="3320"/>
      <c r="AD81" s="3322"/>
      <c r="AE81" s="730"/>
      <c r="AI81" s="733"/>
      <c r="AO81" s="3314"/>
      <c r="AP81" s="3314"/>
      <c r="AQ81" s="3314"/>
    </row>
    <row r="82" spans="2:43" ht="18" customHeight="1">
      <c r="B82" s="3316"/>
      <c r="C82" s="3328"/>
      <c r="D82" s="3329"/>
      <c r="E82" s="3329"/>
      <c r="F82" s="3481"/>
      <c r="G82" s="3481"/>
      <c r="H82" s="3481"/>
      <c r="I82" s="3334"/>
      <c r="J82" s="3334"/>
      <c r="K82" s="3334"/>
      <c r="L82" s="3334"/>
      <c r="M82" s="3337"/>
      <c r="N82" s="3338"/>
      <c r="O82" s="3338"/>
      <c r="P82" s="737"/>
      <c r="Q82" s="3323"/>
      <c r="R82" s="3324"/>
      <c r="S82" s="3324"/>
      <c r="T82" s="1362"/>
      <c r="U82" s="3339"/>
      <c r="V82" s="3321"/>
      <c r="W82" s="3321"/>
      <c r="X82" s="3321"/>
      <c r="Y82" s="3341"/>
      <c r="Z82" s="3341"/>
      <c r="AA82" s="3317"/>
      <c r="AB82" s="3317"/>
      <c r="AC82" s="3318"/>
      <c r="AD82" s="3421"/>
      <c r="AE82" s="739"/>
      <c r="AI82" s="733"/>
      <c r="AO82" s="3313" t="s">
        <v>704</v>
      </c>
      <c r="AP82" s="3313"/>
      <c r="AQ82" s="3313"/>
    </row>
    <row r="83" spans="2:43" ht="18" customHeight="1">
      <c r="B83" s="3316"/>
      <c r="C83" s="3330"/>
      <c r="D83" s="3331"/>
      <c r="E83" s="3331"/>
      <c r="F83" s="3482"/>
      <c r="G83" s="3482"/>
      <c r="H83" s="3482"/>
      <c r="I83" s="3480"/>
      <c r="J83" s="3480"/>
      <c r="K83" s="3480"/>
      <c r="L83" s="3480"/>
      <c r="M83" s="3323"/>
      <c r="N83" s="3324"/>
      <c r="O83" s="3324"/>
      <c r="P83" s="740"/>
      <c r="Q83" s="3325"/>
      <c r="R83" s="3326"/>
      <c r="S83" s="3326"/>
      <c r="T83" s="748"/>
      <c r="U83" s="3340"/>
      <c r="V83" s="3322"/>
      <c r="W83" s="3322"/>
      <c r="X83" s="3322"/>
      <c r="Y83" s="3327"/>
      <c r="Z83" s="3327"/>
      <c r="AA83" s="3319"/>
      <c r="AB83" s="3319"/>
      <c r="AC83" s="3320"/>
      <c r="AD83" s="3422"/>
      <c r="AE83" s="730"/>
      <c r="AI83" s="733"/>
      <c r="AO83" s="3314"/>
      <c r="AP83" s="3314"/>
      <c r="AQ83" s="3314"/>
    </row>
    <row r="84" spans="2:43" ht="18" customHeight="1">
      <c r="B84" s="1417"/>
      <c r="C84" s="3328"/>
      <c r="D84" s="3329"/>
      <c r="E84" s="3329"/>
      <c r="F84" s="3481"/>
      <c r="G84" s="3481"/>
      <c r="H84" s="3481"/>
      <c r="I84" s="3334"/>
      <c r="J84" s="3334"/>
      <c r="K84" s="3334"/>
      <c r="L84" s="3334"/>
      <c r="M84" s="3337"/>
      <c r="N84" s="3338"/>
      <c r="O84" s="3338"/>
      <c r="P84" s="737"/>
      <c r="Q84" s="3323"/>
      <c r="R84" s="3324"/>
      <c r="S84" s="3324"/>
      <c r="T84" s="1362"/>
      <c r="U84" s="3339"/>
      <c r="V84" s="3321"/>
      <c r="W84" s="3321"/>
      <c r="X84" s="3321"/>
      <c r="Y84" s="3341"/>
      <c r="Z84" s="3341"/>
      <c r="AA84" s="3317"/>
      <c r="AB84" s="3317"/>
      <c r="AC84" s="3318"/>
      <c r="AD84" s="3421"/>
      <c r="AE84" s="739"/>
      <c r="AI84" s="733"/>
      <c r="AO84" s="3313" t="s">
        <v>576</v>
      </c>
      <c r="AP84" s="3313"/>
      <c r="AQ84" s="3313"/>
    </row>
    <row r="85" spans="2:43" ht="18" customHeight="1">
      <c r="B85" s="1417"/>
      <c r="C85" s="3330"/>
      <c r="D85" s="3331"/>
      <c r="E85" s="3331"/>
      <c r="F85" s="3482"/>
      <c r="G85" s="3482"/>
      <c r="H85" s="3482"/>
      <c r="I85" s="3480"/>
      <c r="J85" s="3480"/>
      <c r="K85" s="3480"/>
      <c r="L85" s="3480"/>
      <c r="M85" s="3323"/>
      <c r="N85" s="3324"/>
      <c r="O85" s="3324"/>
      <c r="P85" s="740"/>
      <c r="Q85" s="3325"/>
      <c r="R85" s="3326"/>
      <c r="S85" s="3326"/>
      <c r="T85" s="748"/>
      <c r="U85" s="3340"/>
      <c r="V85" s="3322"/>
      <c r="W85" s="3322"/>
      <c r="X85" s="3322"/>
      <c r="Y85" s="3327"/>
      <c r="Z85" s="3327"/>
      <c r="AA85" s="3319"/>
      <c r="AB85" s="3319"/>
      <c r="AC85" s="3320"/>
      <c r="AD85" s="3422"/>
      <c r="AE85" s="730"/>
      <c r="AI85" s="733"/>
      <c r="AO85" s="3314"/>
      <c r="AP85" s="3314"/>
      <c r="AQ85" s="3314"/>
    </row>
    <row r="86" spans="2:43" ht="18" customHeight="1">
      <c r="B86" s="1417"/>
      <c r="C86" s="3328"/>
      <c r="D86" s="3329"/>
      <c r="E86" s="3329"/>
      <c r="F86" s="3481"/>
      <c r="G86" s="3481"/>
      <c r="H86" s="3481"/>
      <c r="I86" s="3334"/>
      <c r="J86" s="3334"/>
      <c r="K86" s="3334"/>
      <c r="L86" s="3334"/>
      <c r="M86" s="3337"/>
      <c r="N86" s="3338"/>
      <c r="O86" s="3338"/>
      <c r="P86" s="737"/>
      <c r="Q86" s="3323"/>
      <c r="R86" s="3324"/>
      <c r="S86" s="3324"/>
      <c r="T86" s="1362"/>
      <c r="U86" s="3339"/>
      <c r="V86" s="3321"/>
      <c r="W86" s="3321"/>
      <c r="X86" s="3321"/>
      <c r="Y86" s="3341"/>
      <c r="Z86" s="3341"/>
      <c r="AA86" s="3317"/>
      <c r="AB86" s="3317"/>
      <c r="AC86" s="3318"/>
      <c r="AD86" s="3321"/>
      <c r="AE86" s="739"/>
      <c r="AI86" s="733"/>
    </row>
    <row r="87" spans="2:43" ht="18" customHeight="1">
      <c r="B87" s="1417"/>
      <c r="C87" s="3330"/>
      <c r="D87" s="3331"/>
      <c r="E87" s="3331"/>
      <c r="F87" s="3482"/>
      <c r="G87" s="3482"/>
      <c r="H87" s="3482"/>
      <c r="I87" s="3480"/>
      <c r="J87" s="3480"/>
      <c r="K87" s="3480"/>
      <c r="L87" s="3480"/>
      <c r="M87" s="3323"/>
      <c r="N87" s="3324"/>
      <c r="O87" s="3324"/>
      <c r="P87" s="740"/>
      <c r="Q87" s="3325"/>
      <c r="R87" s="3326"/>
      <c r="S87" s="3326"/>
      <c r="T87" s="748"/>
      <c r="U87" s="3340"/>
      <c r="V87" s="3322"/>
      <c r="W87" s="3322"/>
      <c r="X87" s="3322"/>
      <c r="Y87" s="3327"/>
      <c r="Z87" s="3327"/>
      <c r="AA87" s="3319"/>
      <c r="AB87" s="3319"/>
      <c r="AC87" s="3320"/>
      <c r="AD87" s="3322"/>
      <c r="AE87" s="730"/>
      <c r="AI87" s="733"/>
    </row>
    <row r="88" spans="2:43" ht="18" customHeight="1">
      <c r="B88" s="1417"/>
      <c r="C88" s="3328"/>
      <c r="D88" s="3329"/>
      <c r="E88" s="3329"/>
      <c r="F88" s="3481"/>
      <c r="G88" s="3481"/>
      <c r="H88" s="3481"/>
      <c r="I88" s="3334"/>
      <c r="J88" s="3334"/>
      <c r="K88" s="3334"/>
      <c r="L88" s="3334"/>
      <c r="M88" s="3337"/>
      <c r="N88" s="3338"/>
      <c r="O88" s="3338"/>
      <c r="P88" s="737"/>
      <c r="Q88" s="3323"/>
      <c r="R88" s="3324"/>
      <c r="S88" s="3324"/>
      <c r="T88" s="1362"/>
      <c r="U88" s="3339"/>
      <c r="V88" s="3321"/>
      <c r="W88" s="3321"/>
      <c r="X88" s="3321"/>
      <c r="Y88" s="3341"/>
      <c r="Z88" s="3341"/>
      <c r="AA88" s="3317"/>
      <c r="AB88" s="3317"/>
      <c r="AC88" s="3318"/>
      <c r="AD88" s="3421"/>
      <c r="AE88" s="739"/>
      <c r="AI88" s="733"/>
    </row>
    <row r="89" spans="2:43" ht="18" customHeight="1">
      <c r="B89" s="1417"/>
      <c r="C89" s="3330"/>
      <c r="D89" s="3331"/>
      <c r="E89" s="3331"/>
      <c r="F89" s="3482"/>
      <c r="G89" s="3482"/>
      <c r="H89" s="3482"/>
      <c r="I89" s="3480"/>
      <c r="J89" s="3480"/>
      <c r="K89" s="3480"/>
      <c r="L89" s="3480"/>
      <c r="M89" s="3323"/>
      <c r="N89" s="3324"/>
      <c r="O89" s="3324"/>
      <c r="P89" s="740"/>
      <c r="Q89" s="3325"/>
      <c r="R89" s="3326"/>
      <c r="S89" s="3326"/>
      <c r="T89" s="748"/>
      <c r="U89" s="3340"/>
      <c r="V89" s="3322"/>
      <c r="W89" s="3322"/>
      <c r="X89" s="3322"/>
      <c r="Y89" s="3327"/>
      <c r="Z89" s="3327"/>
      <c r="AA89" s="3319"/>
      <c r="AB89" s="3319"/>
      <c r="AC89" s="3320"/>
      <c r="AD89" s="3422"/>
      <c r="AE89" s="730"/>
      <c r="AI89" s="733"/>
    </row>
    <row r="90" spans="2:43" ht="18" customHeight="1">
      <c r="C90" s="3328"/>
      <c r="D90" s="3329"/>
      <c r="E90" s="3329"/>
      <c r="F90" s="3478"/>
      <c r="G90" s="3478"/>
      <c r="H90" s="3478"/>
      <c r="I90" s="3334"/>
      <c r="J90" s="3334"/>
      <c r="K90" s="3334"/>
      <c r="L90" s="3334"/>
      <c r="M90" s="3337"/>
      <c r="N90" s="3338"/>
      <c r="O90" s="3338"/>
      <c r="P90" s="737"/>
      <c r="Q90" s="3323"/>
      <c r="R90" s="3324"/>
      <c r="S90" s="3324"/>
      <c r="T90" s="1362"/>
      <c r="U90" s="3339"/>
      <c r="V90" s="3321"/>
      <c r="W90" s="3321"/>
      <c r="X90" s="3321"/>
      <c r="Y90" s="3341"/>
      <c r="Z90" s="3341"/>
      <c r="AA90" s="3317"/>
      <c r="AB90" s="3317"/>
      <c r="AC90" s="3318"/>
      <c r="AD90" s="3421"/>
      <c r="AE90" s="739"/>
    </row>
    <row r="91" spans="2:43" ht="18" customHeight="1">
      <c r="C91" s="3330"/>
      <c r="D91" s="3331"/>
      <c r="E91" s="3331"/>
      <c r="F91" s="3479"/>
      <c r="G91" s="3479"/>
      <c r="H91" s="3479"/>
      <c r="I91" s="3480"/>
      <c r="J91" s="3480"/>
      <c r="K91" s="3480"/>
      <c r="L91" s="3480"/>
      <c r="M91" s="3323"/>
      <c r="N91" s="3324"/>
      <c r="O91" s="3324"/>
      <c r="P91" s="740"/>
      <c r="Q91" s="3325"/>
      <c r="R91" s="3326"/>
      <c r="S91" s="3326"/>
      <c r="T91" s="748"/>
      <c r="U91" s="3340"/>
      <c r="V91" s="3322"/>
      <c r="W91" s="3322"/>
      <c r="X91" s="3322"/>
      <c r="Y91" s="3327"/>
      <c r="Z91" s="3327"/>
      <c r="AA91" s="3319"/>
      <c r="AB91" s="3319"/>
      <c r="AC91" s="3320"/>
      <c r="AD91" s="3422"/>
      <c r="AE91" s="730"/>
    </row>
    <row r="92" spans="2:43" ht="24.75" customHeight="1">
      <c r="C92" s="3363" t="s">
        <v>669</v>
      </c>
      <c r="D92" s="3366" t="s">
        <v>670</v>
      </c>
      <c r="E92" s="3367"/>
      <c r="F92" s="3368"/>
      <c r="G92" s="3369" t="s">
        <v>676</v>
      </c>
      <c r="H92" s="3370"/>
      <c r="I92" s="3370"/>
      <c r="J92" s="3371"/>
      <c r="K92" s="3466" t="str">
        <f>IF(氏名６="","",氏名６)</f>
        <v/>
      </c>
      <c r="L92" s="3467"/>
      <c r="M92" s="3467"/>
      <c r="N92" s="3467"/>
      <c r="O92" s="3468"/>
      <c r="P92" s="3469" t="str">
        <f>IF(氏名７="","",氏名７)</f>
        <v/>
      </c>
      <c r="Q92" s="3467"/>
      <c r="R92" s="3467"/>
      <c r="S92" s="3467"/>
      <c r="T92" s="3467"/>
      <c r="U92" s="3468"/>
      <c r="V92" s="3358"/>
      <c r="W92" s="3358"/>
      <c r="X92" s="3358"/>
      <c r="Y92" s="3358"/>
      <c r="Z92" s="3358"/>
      <c r="AA92" s="3355"/>
      <c r="AB92" s="3356"/>
      <c r="AC92" s="3357"/>
      <c r="AD92" s="3358"/>
      <c r="AE92" s="3359"/>
    </row>
    <row r="93" spans="2:43" ht="24.75" customHeight="1">
      <c r="C93" s="3364"/>
      <c r="D93" s="3349" t="s">
        <v>671</v>
      </c>
      <c r="E93" s="3349"/>
      <c r="F93" s="744" t="s">
        <v>674</v>
      </c>
      <c r="G93" s="3470">
        <f>SUM(K93:T93)</f>
        <v>0</v>
      </c>
      <c r="H93" s="3471"/>
      <c r="I93" s="3471"/>
      <c r="J93" s="745" t="s">
        <v>15</v>
      </c>
      <c r="K93" s="3472"/>
      <c r="L93" s="3324"/>
      <c r="M93" s="3324"/>
      <c r="N93" s="3324"/>
      <c r="O93" s="746" t="s">
        <v>15</v>
      </c>
      <c r="P93" s="3323"/>
      <c r="Q93" s="3324"/>
      <c r="R93" s="3324"/>
      <c r="S93" s="3324"/>
      <c r="T93" s="3324"/>
      <c r="U93" s="746" t="s">
        <v>15</v>
      </c>
      <c r="V93" s="3344"/>
      <c r="W93" s="3345"/>
      <c r="X93" s="3345"/>
      <c r="Y93" s="3361" t="s">
        <v>215</v>
      </c>
      <c r="Z93" s="3362"/>
      <c r="AA93" s="3344"/>
      <c r="AB93" s="3345"/>
      <c r="AC93" s="745" t="s">
        <v>15</v>
      </c>
      <c r="AD93" s="752"/>
      <c r="AE93" s="745" t="s">
        <v>15</v>
      </c>
    </row>
    <row r="94" spans="2:43" ht="24.75" customHeight="1">
      <c r="C94" s="3364"/>
      <c r="D94" s="3349" t="s">
        <v>672</v>
      </c>
      <c r="E94" s="3349"/>
      <c r="F94" s="744" t="s">
        <v>11</v>
      </c>
      <c r="G94" s="3470">
        <f>SUM(K94:T94)</f>
        <v>0</v>
      </c>
      <c r="H94" s="3471"/>
      <c r="I94" s="3471"/>
      <c r="J94" s="741"/>
      <c r="K94" s="3472"/>
      <c r="L94" s="3324"/>
      <c r="M94" s="3324"/>
      <c r="N94" s="3324"/>
      <c r="O94" s="742"/>
      <c r="P94" s="3323"/>
      <c r="Q94" s="3324"/>
      <c r="R94" s="3324"/>
      <c r="S94" s="3324"/>
      <c r="T94" s="3324"/>
      <c r="U94" s="742"/>
      <c r="V94" s="3344"/>
      <c r="W94" s="3345"/>
      <c r="X94" s="3345"/>
      <c r="Y94" s="3346"/>
      <c r="Z94" s="3347"/>
      <c r="AA94" s="3344"/>
      <c r="AB94" s="3345"/>
      <c r="AC94" s="741"/>
      <c r="AD94" s="752"/>
      <c r="AE94" s="741"/>
    </row>
    <row r="95" spans="2:43" ht="24.75" customHeight="1">
      <c r="C95" s="3365"/>
      <c r="D95" s="3348" t="s">
        <v>673</v>
      </c>
      <c r="E95" s="3349"/>
      <c r="F95" s="744" t="s">
        <v>675</v>
      </c>
      <c r="G95" s="3473">
        <f>G93+G94</f>
        <v>0</v>
      </c>
      <c r="H95" s="3474"/>
      <c r="I95" s="3474"/>
      <c r="J95" s="743"/>
      <c r="K95" s="3475">
        <f>K93+K94</f>
        <v>0</v>
      </c>
      <c r="L95" s="3476"/>
      <c r="M95" s="3476"/>
      <c r="N95" s="3476"/>
      <c r="O95" s="742"/>
      <c r="P95" s="3477">
        <f>P93+P94</f>
        <v>0</v>
      </c>
      <c r="Q95" s="3476"/>
      <c r="R95" s="3476"/>
      <c r="S95" s="3476"/>
      <c r="T95" s="3476"/>
      <c r="U95" s="742"/>
      <c r="V95" s="3354"/>
      <c r="W95" s="3353"/>
      <c r="X95" s="3353"/>
      <c r="Y95" s="3346"/>
      <c r="Z95" s="3347"/>
      <c r="AA95" s="3354"/>
      <c r="AB95" s="3353"/>
      <c r="AC95" s="741"/>
      <c r="AD95" s="751"/>
      <c r="AE95" s="741"/>
    </row>
    <row r="96" spans="2:43" ht="11.25" customHeight="1">
      <c r="C96" s="747" t="s">
        <v>677</v>
      </c>
      <c r="D96" s="2421" t="s">
        <v>681</v>
      </c>
      <c r="E96" s="2421"/>
      <c r="F96" s="2421"/>
      <c r="G96" s="2421"/>
      <c r="H96" s="2421"/>
      <c r="I96" s="2421"/>
      <c r="J96" s="2421"/>
      <c r="K96" s="2421"/>
      <c r="L96" s="2421"/>
      <c r="M96" s="2421"/>
      <c r="N96" s="2421"/>
      <c r="O96" s="2421"/>
      <c r="P96" s="2421"/>
      <c r="Q96" s="2421"/>
      <c r="R96" s="2421"/>
      <c r="S96" s="2421"/>
      <c r="T96" s="2421"/>
      <c r="U96" s="2421"/>
      <c r="V96" s="2421"/>
      <c r="W96" s="2421"/>
      <c r="X96" s="2421"/>
      <c r="Y96" s="653"/>
      <c r="Z96" s="653"/>
      <c r="AA96" s="653"/>
      <c r="AB96" s="653"/>
      <c r="AC96" s="653"/>
      <c r="AD96" s="653"/>
      <c r="AE96" s="653"/>
    </row>
    <row r="97" spans="2:57" ht="11.25" customHeight="1">
      <c r="C97" s="653"/>
      <c r="D97" s="2421" t="s">
        <v>682</v>
      </c>
      <c r="E97" s="2421"/>
      <c r="F97" s="2421"/>
      <c r="G97" s="2421"/>
      <c r="H97" s="2421"/>
      <c r="I97" s="2421"/>
      <c r="J97" s="2421"/>
      <c r="K97" s="2421"/>
      <c r="L97" s="2421"/>
      <c r="M97" s="2421"/>
      <c r="N97" s="2421"/>
      <c r="O97" s="2421"/>
      <c r="P97" s="2421"/>
      <c r="Q97" s="2421"/>
      <c r="R97" s="2421"/>
      <c r="S97" s="2421"/>
      <c r="T97" s="2421"/>
      <c r="U97" s="2421"/>
      <c r="V97" s="2421"/>
      <c r="W97" s="2421"/>
      <c r="X97" s="2421"/>
      <c r="Y97" s="2421"/>
      <c r="Z97" s="2421"/>
      <c r="AA97" s="2421"/>
      <c r="AB97" s="2421"/>
      <c r="AC97" s="2421"/>
      <c r="AD97" s="2421"/>
      <c r="AE97" s="653"/>
    </row>
    <row r="98" spans="2:57" ht="11.25" customHeight="1">
      <c r="C98" s="653"/>
      <c r="D98" s="2421" t="s">
        <v>1785</v>
      </c>
      <c r="E98" s="2421"/>
      <c r="F98" s="2421"/>
      <c r="G98" s="2421"/>
      <c r="H98" s="2421"/>
      <c r="I98" s="2421"/>
      <c r="J98" s="2421"/>
      <c r="K98" s="2421"/>
      <c r="L98" s="653"/>
      <c r="M98" s="653"/>
      <c r="N98" s="653"/>
      <c r="O98" s="653"/>
      <c r="P98" s="653"/>
      <c r="Q98" s="653"/>
      <c r="R98" s="653"/>
      <c r="S98" s="653"/>
      <c r="T98" s="653"/>
      <c r="U98" s="653"/>
      <c r="V98" s="653"/>
      <c r="W98" s="653"/>
      <c r="X98" s="653"/>
      <c r="Y98" s="653"/>
      <c r="Z98" s="653"/>
      <c r="AA98" s="653"/>
      <c r="AB98" s="653"/>
      <c r="AC98" s="653"/>
      <c r="AD98" s="653"/>
      <c r="AE98" s="653"/>
    </row>
    <row r="99" spans="2:57" ht="16.5" customHeight="1">
      <c r="C99" s="3342" t="s">
        <v>1974</v>
      </c>
      <c r="D99" s="3342"/>
      <c r="E99" s="3342"/>
      <c r="AA99" s="3343" t="s">
        <v>678</v>
      </c>
      <c r="AB99" s="3343"/>
      <c r="AC99" s="3343"/>
      <c r="AD99" s="3343"/>
      <c r="AE99" s="3343"/>
    </row>
    <row r="100" spans="2:57">
      <c r="D100" s="3445" t="s">
        <v>645</v>
      </c>
      <c r="E100" s="3445"/>
      <c r="F100" s="3445"/>
      <c r="G100" s="3445"/>
      <c r="H100" s="3445"/>
      <c r="I100" s="3445"/>
      <c r="J100" s="3445"/>
      <c r="K100" s="3445"/>
      <c r="L100" s="3445"/>
      <c r="M100" s="3445"/>
      <c r="N100" s="3445"/>
      <c r="O100" s="3445"/>
      <c r="P100" s="3445"/>
      <c r="Q100" s="3445"/>
      <c r="R100" s="3445"/>
      <c r="S100" s="3445"/>
    </row>
    <row r="101" spans="2:57" ht="13.5" customHeight="1">
      <c r="D101" s="3445"/>
      <c r="E101" s="3445"/>
      <c r="F101" s="3445"/>
      <c r="G101" s="3445"/>
      <c r="H101" s="3445"/>
      <c r="I101" s="3445"/>
      <c r="J101" s="3445"/>
      <c r="K101" s="3445"/>
      <c r="L101" s="3445"/>
      <c r="M101" s="3445"/>
      <c r="N101" s="3445"/>
      <c r="O101" s="3445"/>
      <c r="P101" s="3445"/>
      <c r="Q101" s="3445"/>
      <c r="R101" s="3445"/>
      <c r="S101" s="3445"/>
      <c r="V101" s="1827" t="s">
        <v>30</v>
      </c>
      <c r="W101" s="1827"/>
      <c r="X101" s="1827"/>
      <c r="Y101" s="1827"/>
      <c r="Z101" s="3438"/>
      <c r="AA101" s="3446">
        <f>氏名０</f>
        <v>0</v>
      </c>
      <c r="AB101" s="3447"/>
      <c r="AC101" s="3447"/>
      <c r="AD101" s="3447"/>
      <c r="AE101" s="3447"/>
      <c r="AG101" s="3432" t="s">
        <v>653</v>
      </c>
      <c r="AH101" s="750"/>
      <c r="AI101" s="733"/>
    </row>
    <row r="102" spans="2:57" ht="16.5" customHeight="1">
      <c r="D102" s="3433" t="s">
        <v>646</v>
      </c>
      <c r="E102" s="3433"/>
      <c r="F102" s="3433"/>
      <c r="G102" s="3433"/>
      <c r="H102" s="3433"/>
      <c r="I102" s="3433"/>
      <c r="J102" s="3433"/>
      <c r="K102" s="3433"/>
      <c r="L102" s="3433"/>
      <c r="M102" s="3433"/>
      <c r="N102" s="3433"/>
      <c r="O102" s="3433"/>
      <c r="P102" s="3433"/>
      <c r="Q102" s="3433"/>
      <c r="R102" s="3433"/>
      <c r="S102" s="3433"/>
      <c r="U102" s="735"/>
      <c r="V102" s="2707"/>
      <c r="W102" s="2707"/>
      <c r="X102" s="2707"/>
      <c r="Y102" s="2707"/>
      <c r="Z102" s="2708"/>
      <c r="AA102" s="3448"/>
      <c r="AB102" s="3449"/>
      <c r="AC102" s="3449"/>
      <c r="AD102" s="3449"/>
      <c r="AE102" s="3449"/>
      <c r="AG102" s="3432"/>
      <c r="AH102" s="750"/>
      <c r="AI102" s="733"/>
    </row>
    <row r="103" spans="2:57" ht="12" customHeight="1">
      <c r="B103" s="3315" t="s">
        <v>83</v>
      </c>
      <c r="C103" s="732"/>
      <c r="D103" s="3434" t="s">
        <v>647</v>
      </c>
      <c r="E103" s="3434"/>
      <c r="F103" s="3434"/>
      <c r="G103" s="3434"/>
      <c r="H103" s="3434"/>
      <c r="I103" s="3434"/>
      <c r="J103" s="3434"/>
      <c r="K103" s="3434"/>
      <c r="L103" s="3434"/>
      <c r="M103" s="3434"/>
      <c r="N103" s="3434"/>
      <c r="O103" s="3434"/>
      <c r="P103" s="3434"/>
      <c r="Q103" s="3434"/>
      <c r="R103" s="3434"/>
      <c r="S103" s="3434"/>
      <c r="T103" s="3434"/>
      <c r="U103" s="3434"/>
      <c r="V103" s="3434"/>
      <c r="W103" s="3434"/>
      <c r="X103" s="3434"/>
      <c r="Y103" s="3434"/>
      <c r="Z103" s="3434"/>
      <c r="AA103" s="3434"/>
      <c r="AB103" s="3434"/>
      <c r="AC103" s="3434"/>
      <c r="AD103" s="3434"/>
      <c r="AG103" s="3432"/>
      <c r="AH103" s="750"/>
      <c r="AI103" s="733"/>
    </row>
    <row r="104" spans="2:57" ht="12" customHeight="1">
      <c r="B104" s="3315"/>
      <c r="C104" s="3435" t="s">
        <v>655</v>
      </c>
      <c r="D104" s="3435"/>
      <c r="E104" s="3435"/>
      <c r="F104" s="3435"/>
      <c r="G104" s="3435"/>
      <c r="H104" s="3435"/>
      <c r="I104" s="730"/>
      <c r="J104" s="730"/>
      <c r="K104" s="730"/>
      <c r="L104" s="730"/>
      <c r="M104" s="730"/>
      <c r="N104" s="730"/>
      <c r="O104" s="730"/>
      <c r="P104" s="730"/>
      <c r="Q104" s="730"/>
      <c r="R104" s="730"/>
      <c r="S104" s="730"/>
      <c r="T104" s="730"/>
      <c r="U104" s="730"/>
      <c r="V104" s="730"/>
      <c r="W104" s="730"/>
      <c r="X104" s="730"/>
      <c r="Y104" s="730"/>
      <c r="Z104" s="730"/>
      <c r="AA104" s="730"/>
      <c r="AB104" s="731"/>
      <c r="AC104" s="731"/>
      <c r="AD104" s="731"/>
      <c r="AE104" s="731"/>
      <c r="AG104" s="3262" t="s">
        <v>1783</v>
      </c>
      <c r="AH104" s="734"/>
      <c r="AI104" s="733"/>
    </row>
    <row r="105" spans="2:57" ht="15" customHeight="1">
      <c r="B105" s="3315"/>
      <c r="C105" s="3436" t="s">
        <v>648</v>
      </c>
      <c r="D105" s="3436"/>
      <c r="E105" s="3436"/>
      <c r="F105" s="3436"/>
      <c r="G105" s="3437"/>
      <c r="H105" s="3439" t="s">
        <v>649</v>
      </c>
      <c r="I105" s="3440"/>
      <c r="J105" s="3441"/>
      <c r="K105" s="3442"/>
      <c r="L105" s="3443" t="s">
        <v>662</v>
      </c>
      <c r="M105" s="3441"/>
      <c r="N105" s="3441"/>
      <c r="O105" s="3441"/>
      <c r="P105" s="3441"/>
      <c r="Q105" s="3441"/>
      <c r="R105" s="3441"/>
      <c r="S105" s="3441"/>
      <c r="T105" s="3444"/>
      <c r="U105" s="3443" t="s">
        <v>663</v>
      </c>
      <c r="V105" s="3441"/>
      <c r="W105" s="3441"/>
      <c r="X105" s="3441"/>
      <c r="Y105" s="3441"/>
      <c r="Z105" s="3441"/>
      <c r="AA105" s="3444"/>
      <c r="AB105" s="3443" t="s">
        <v>664</v>
      </c>
      <c r="AC105" s="3441"/>
      <c r="AD105" s="3441"/>
      <c r="AE105" s="3441"/>
      <c r="AG105" s="3262"/>
      <c r="AH105" s="734"/>
      <c r="AI105" s="733"/>
    </row>
    <row r="106" spans="2:57" ht="10.5" customHeight="1">
      <c r="B106" s="3315"/>
      <c r="C106" s="1827"/>
      <c r="D106" s="1827"/>
      <c r="E106" s="1827"/>
      <c r="F106" s="1827"/>
      <c r="G106" s="3438"/>
      <c r="H106" s="3456" t="s">
        <v>650</v>
      </c>
      <c r="I106" s="3436"/>
      <c r="J106" s="3436"/>
      <c r="K106" s="3437"/>
      <c r="L106" s="3412"/>
      <c r="M106" s="3413"/>
      <c r="N106" s="3416" t="s">
        <v>80</v>
      </c>
      <c r="O106" s="3413"/>
      <c r="P106" s="3413"/>
      <c r="Q106" s="3413"/>
      <c r="R106" s="3416" t="s">
        <v>80</v>
      </c>
      <c r="S106" s="3413"/>
      <c r="T106" s="3450"/>
      <c r="U106" s="3412"/>
      <c r="V106" s="3413"/>
      <c r="W106" s="3416" t="s">
        <v>80</v>
      </c>
      <c r="X106" s="3413"/>
      <c r="Y106" s="3413"/>
      <c r="Z106" s="3416" t="s">
        <v>654</v>
      </c>
      <c r="AA106" s="3450"/>
      <c r="AB106" s="3452"/>
      <c r="AC106" s="3453"/>
      <c r="AD106" s="3453"/>
      <c r="AE106" s="3453"/>
      <c r="AG106" s="3262"/>
      <c r="AH106" s="681"/>
      <c r="AI106" s="733"/>
    </row>
    <row r="107" spans="2:57" ht="8.25" customHeight="1">
      <c r="B107" s="3315"/>
      <c r="C107" s="1827"/>
      <c r="D107" s="1827"/>
      <c r="E107" s="1827"/>
      <c r="F107" s="1827"/>
      <c r="G107" s="3438"/>
      <c r="H107" s="3457"/>
      <c r="I107" s="1827"/>
      <c r="J107" s="1827"/>
      <c r="K107" s="3438"/>
      <c r="L107" s="3414"/>
      <c r="M107" s="3415"/>
      <c r="N107" s="3417"/>
      <c r="O107" s="3415"/>
      <c r="P107" s="3415"/>
      <c r="Q107" s="3415"/>
      <c r="R107" s="3417"/>
      <c r="S107" s="3415"/>
      <c r="T107" s="3451"/>
      <c r="U107" s="3414"/>
      <c r="V107" s="3415"/>
      <c r="W107" s="3417"/>
      <c r="X107" s="3415"/>
      <c r="Y107" s="3415"/>
      <c r="Z107" s="3417"/>
      <c r="AA107" s="3451"/>
      <c r="AB107" s="3454"/>
      <c r="AC107" s="3455"/>
      <c r="AD107" s="3455"/>
      <c r="AE107" s="3455"/>
      <c r="AG107" s="3262"/>
      <c r="AH107" s="711"/>
      <c r="AI107" s="733"/>
    </row>
    <row r="108" spans="2:57" ht="16.5" customHeight="1">
      <c r="B108" s="3315"/>
      <c r="C108" s="3409" t="s">
        <v>651</v>
      </c>
      <c r="D108" s="3409"/>
      <c r="E108" s="3409"/>
      <c r="F108" s="3409"/>
      <c r="G108" s="3409"/>
      <c r="H108" s="3409"/>
      <c r="I108" s="3409"/>
      <c r="J108" s="3409"/>
      <c r="K108" s="3409"/>
      <c r="L108" s="3409"/>
      <c r="M108" s="3409"/>
      <c r="N108" s="3409"/>
      <c r="O108" s="3409"/>
      <c r="P108" s="3409"/>
      <c r="Q108" s="3409"/>
      <c r="R108" s="3409"/>
      <c r="S108" s="3409"/>
      <c r="T108" s="3409"/>
      <c r="U108" s="3409"/>
      <c r="V108" s="3409"/>
      <c r="W108" s="3409"/>
      <c r="X108" s="3409"/>
      <c r="Y108" s="3409"/>
      <c r="Z108" s="3409"/>
      <c r="AA108" s="2707" t="s">
        <v>652</v>
      </c>
      <c r="AB108" s="2707"/>
      <c r="AC108" s="2707"/>
      <c r="AD108" s="2707"/>
      <c r="AE108" s="2707"/>
      <c r="AG108" s="3262"/>
      <c r="AH108" s="711"/>
      <c r="AI108" s="733"/>
      <c r="AO108" s="3510" t="s">
        <v>1250</v>
      </c>
      <c r="AP108" s="3510"/>
      <c r="AQ108" s="3510"/>
    </row>
    <row r="109" spans="2:57" ht="13.5" customHeight="1">
      <c r="B109" s="3315"/>
      <c r="C109" s="3410" t="s">
        <v>679</v>
      </c>
      <c r="D109" s="3411"/>
      <c r="E109" s="3411" t="s">
        <v>680</v>
      </c>
      <c r="F109" s="3394" t="s">
        <v>657</v>
      </c>
      <c r="G109" s="3394"/>
      <c r="H109" s="3394"/>
      <c r="I109" s="3388" t="s">
        <v>656</v>
      </c>
      <c r="J109" s="3388"/>
      <c r="K109" s="3388"/>
      <c r="L109" s="3388"/>
      <c r="M109" s="3349" t="s">
        <v>665</v>
      </c>
      <c r="N109" s="3349"/>
      <c r="O109" s="3349"/>
      <c r="P109" s="3349"/>
      <c r="Q109" s="2824" t="s">
        <v>666</v>
      </c>
      <c r="R109" s="3310"/>
      <c r="S109" s="3310"/>
      <c r="T109" s="3311"/>
      <c r="U109" s="3388" t="s">
        <v>658</v>
      </c>
      <c r="V109" s="3388"/>
      <c r="W109" s="3388"/>
      <c r="X109" s="3388"/>
      <c r="Y109" s="3388"/>
      <c r="Z109" s="3389"/>
      <c r="AA109" s="3390" t="s">
        <v>683</v>
      </c>
      <c r="AB109" s="3390"/>
      <c r="AC109" s="3391"/>
      <c r="AD109" s="3394" t="s">
        <v>659</v>
      </c>
      <c r="AE109" s="3389"/>
      <c r="AG109" s="3262"/>
      <c r="AH109" s="711"/>
      <c r="AI109" s="733"/>
      <c r="AO109" s="3395" t="s">
        <v>657</v>
      </c>
      <c r="AP109" s="3396"/>
      <c r="AQ109" s="3397"/>
      <c r="AS109" s="3388" t="s">
        <v>658</v>
      </c>
      <c r="AT109" s="3388"/>
      <c r="AU109" s="3388"/>
      <c r="AV109" s="3388"/>
      <c r="AW109" s="3388"/>
      <c r="AX109" s="3388"/>
      <c r="BB109" s="2824" t="s">
        <v>666</v>
      </c>
      <c r="BC109" s="3310"/>
      <c r="BD109" s="3310"/>
      <c r="BE109" s="3311"/>
    </row>
    <row r="110" spans="2:57" ht="13.5" customHeight="1">
      <c r="B110" s="3315"/>
      <c r="C110" s="3410"/>
      <c r="D110" s="3411"/>
      <c r="E110" s="3411"/>
      <c r="F110" s="3394"/>
      <c r="G110" s="3394"/>
      <c r="H110" s="3394"/>
      <c r="I110" s="3388"/>
      <c r="J110" s="3388"/>
      <c r="K110" s="3388"/>
      <c r="L110" s="3388"/>
      <c r="M110" s="3428" t="s">
        <v>667</v>
      </c>
      <c r="N110" s="3429"/>
      <c r="O110" s="3429"/>
      <c r="P110" s="3429"/>
      <c r="Q110" s="3310" t="s">
        <v>668</v>
      </c>
      <c r="R110" s="3310"/>
      <c r="S110" s="3310"/>
      <c r="T110" s="3311"/>
      <c r="U110" s="3388"/>
      <c r="V110" s="3388"/>
      <c r="W110" s="3388"/>
      <c r="X110" s="3388"/>
      <c r="Y110" s="3388"/>
      <c r="Z110" s="3389"/>
      <c r="AA110" s="3392"/>
      <c r="AB110" s="3392"/>
      <c r="AC110" s="3393"/>
      <c r="AD110" s="3388"/>
      <c r="AE110" s="3389"/>
      <c r="AG110" s="3262"/>
      <c r="AH110" s="711"/>
      <c r="AI110" s="733"/>
      <c r="AO110" s="3398"/>
      <c r="AP110" s="3399"/>
      <c r="AQ110" s="3400"/>
      <c r="AS110" s="3388"/>
      <c r="AT110" s="3388"/>
      <c r="AU110" s="3388"/>
      <c r="AV110" s="3388"/>
      <c r="AW110" s="3388"/>
      <c r="AX110" s="3388"/>
      <c r="BB110" s="2824" t="s">
        <v>668</v>
      </c>
      <c r="BC110" s="3310"/>
      <c r="BD110" s="3310"/>
      <c r="BE110" s="3311"/>
    </row>
    <row r="111" spans="2:57" ht="18" customHeight="1">
      <c r="B111" s="3315"/>
      <c r="C111" s="3328"/>
      <c r="D111" s="3329"/>
      <c r="E111" s="3329"/>
      <c r="F111" s="3460"/>
      <c r="G111" s="3460"/>
      <c r="H111" s="3460"/>
      <c r="I111" s="3334"/>
      <c r="J111" s="3334"/>
      <c r="K111" s="3334"/>
      <c r="L111" s="3334"/>
      <c r="M111" s="3337"/>
      <c r="N111" s="3338"/>
      <c r="O111" s="3338"/>
      <c r="P111" s="746"/>
      <c r="Q111" s="3323"/>
      <c r="R111" s="3324"/>
      <c r="S111" s="3324"/>
      <c r="T111" s="1595" t="s">
        <v>130</v>
      </c>
      <c r="U111" s="3339"/>
      <c r="V111" s="3321"/>
      <c r="W111" s="3321"/>
      <c r="X111" s="3321"/>
      <c r="Y111" s="3420" t="s">
        <v>130</v>
      </c>
      <c r="Z111" s="3420"/>
      <c r="AA111" s="3317"/>
      <c r="AB111" s="3317"/>
      <c r="AC111" s="3318"/>
      <c r="AD111" s="3421"/>
      <c r="AE111" s="1594" t="s">
        <v>130</v>
      </c>
      <c r="AG111" s="3262"/>
      <c r="AH111" s="711"/>
      <c r="AO111" s="3313" t="s">
        <v>698</v>
      </c>
      <c r="AP111" s="3313"/>
      <c r="AQ111" s="3313"/>
      <c r="AS111" s="3423">
        <v>1000000</v>
      </c>
      <c r="AT111" s="3424"/>
      <c r="AU111" s="3424"/>
      <c r="AV111" s="3424"/>
      <c r="AW111" s="3420" t="s">
        <v>661</v>
      </c>
      <c r="AX111" s="3427"/>
      <c r="AY111" s="3377" t="s">
        <v>585</v>
      </c>
      <c r="AZ111" s="3379" t="s">
        <v>586</v>
      </c>
      <c r="BB111" s="1597"/>
      <c r="BC111" s="1597"/>
      <c r="BD111" s="1597"/>
      <c r="BE111" s="1602" t="s">
        <v>109</v>
      </c>
    </row>
    <row r="112" spans="2:57" ht="18" customHeight="1">
      <c r="B112" s="3315"/>
      <c r="C112" s="3330"/>
      <c r="D112" s="3331"/>
      <c r="E112" s="3331"/>
      <c r="F112" s="3461"/>
      <c r="G112" s="3461"/>
      <c r="H112" s="3461"/>
      <c r="I112" s="3335"/>
      <c r="J112" s="3336"/>
      <c r="K112" s="3335"/>
      <c r="L112" s="3335"/>
      <c r="M112" s="3323"/>
      <c r="N112" s="3324"/>
      <c r="O112" s="3324"/>
      <c r="P112" s="1601" t="s">
        <v>125</v>
      </c>
      <c r="Q112" s="3325"/>
      <c r="R112" s="3326"/>
      <c r="S112" s="3326"/>
      <c r="T112" s="748"/>
      <c r="U112" s="3340"/>
      <c r="V112" s="3322"/>
      <c r="W112" s="3322"/>
      <c r="X112" s="3322"/>
      <c r="Y112" s="3418"/>
      <c r="Z112" s="3418"/>
      <c r="AA112" s="3319"/>
      <c r="AB112" s="3319"/>
      <c r="AC112" s="3320"/>
      <c r="AD112" s="3422"/>
      <c r="AE112" s="1596"/>
      <c r="AG112" s="3262"/>
      <c r="AH112" s="711"/>
      <c r="AI112" s="733"/>
      <c r="AO112" s="3314"/>
      <c r="AP112" s="3314"/>
      <c r="AQ112" s="3314"/>
      <c r="AS112" s="3425"/>
      <c r="AT112" s="3426"/>
      <c r="AU112" s="3426"/>
      <c r="AV112" s="3426"/>
      <c r="AW112" s="3418"/>
      <c r="AX112" s="3419"/>
      <c r="AY112" s="3377"/>
      <c r="AZ112" s="3379"/>
      <c r="BB112" s="1597"/>
      <c r="BC112" s="1597"/>
      <c r="BD112" s="1597"/>
      <c r="BE112" s="1602" t="s">
        <v>580</v>
      </c>
    </row>
    <row r="113" spans="2:57" ht="18" customHeight="1">
      <c r="B113" s="3315"/>
      <c r="C113" s="3328"/>
      <c r="D113" s="3329"/>
      <c r="E113" s="3375"/>
      <c r="F113" s="3332"/>
      <c r="G113" s="3332"/>
      <c r="H113" s="3332"/>
      <c r="I113" s="3334"/>
      <c r="J113" s="3334"/>
      <c r="K113" s="3334"/>
      <c r="L113" s="3334"/>
      <c r="M113" s="3337"/>
      <c r="N113" s="3338"/>
      <c r="O113" s="3338"/>
      <c r="P113" s="737"/>
      <c r="Q113" s="3323"/>
      <c r="R113" s="3324"/>
      <c r="S113" s="3324"/>
      <c r="T113" s="1362"/>
      <c r="U113" s="3339"/>
      <c r="V113" s="3321"/>
      <c r="W113" s="3321"/>
      <c r="X113" s="3321"/>
      <c r="Y113" s="3341"/>
      <c r="Z113" s="3341"/>
      <c r="AA113" s="3317"/>
      <c r="AB113" s="3317"/>
      <c r="AC113" s="3318"/>
      <c r="AD113" s="3321"/>
      <c r="AE113" s="739"/>
      <c r="AG113" s="711"/>
      <c r="AH113" s="711"/>
      <c r="AI113" s="733"/>
      <c r="AO113" s="3312" t="s">
        <v>575</v>
      </c>
      <c r="AP113" s="3313"/>
      <c r="AQ113" s="3313"/>
      <c r="AS113" s="3405">
        <v>1000000</v>
      </c>
      <c r="AT113" s="3406"/>
      <c r="AU113" s="3406"/>
      <c r="AV113" s="3406"/>
      <c r="AW113" s="3401"/>
      <c r="AX113" s="3402"/>
      <c r="AY113" s="3377" t="s">
        <v>585</v>
      </c>
      <c r="AZ113" s="3379" t="s">
        <v>587</v>
      </c>
      <c r="BB113" s="1597"/>
      <c r="BC113" s="1597"/>
      <c r="BD113" s="1597"/>
      <c r="BE113" s="1602" t="s">
        <v>581</v>
      </c>
    </row>
    <row r="114" spans="2:57" ht="18" customHeight="1">
      <c r="B114" s="3315"/>
      <c r="C114" s="3330"/>
      <c r="D114" s="3331"/>
      <c r="E114" s="3376"/>
      <c r="F114" s="3333"/>
      <c r="G114" s="3333"/>
      <c r="H114" s="3333"/>
      <c r="I114" s="3335"/>
      <c r="J114" s="3336"/>
      <c r="K114" s="3335"/>
      <c r="L114" s="3335"/>
      <c r="M114" s="3323"/>
      <c r="N114" s="3324"/>
      <c r="O114" s="3324"/>
      <c r="P114" s="740"/>
      <c r="Q114" s="3325"/>
      <c r="R114" s="3326"/>
      <c r="S114" s="3326"/>
      <c r="T114" s="748"/>
      <c r="U114" s="3340"/>
      <c r="V114" s="3322"/>
      <c r="W114" s="3322"/>
      <c r="X114" s="3322"/>
      <c r="Y114" s="3327"/>
      <c r="Z114" s="3327"/>
      <c r="AA114" s="3319"/>
      <c r="AB114" s="3319"/>
      <c r="AC114" s="3320"/>
      <c r="AD114" s="3322"/>
      <c r="AE114" s="730"/>
      <c r="AI114" s="733"/>
      <c r="AO114" s="3314"/>
      <c r="AP114" s="3314"/>
      <c r="AQ114" s="3314"/>
      <c r="AS114" s="3407"/>
      <c r="AT114" s="3408"/>
      <c r="AU114" s="3408"/>
      <c r="AV114" s="3408"/>
      <c r="AW114" s="3403"/>
      <c r="AX114" s="3404"/>
      <c r="AY114" s="3377"/>
      <c r="AZ114" s="3379"/>
      <c r="BB114" s="1597"/>
      <c r="BC114" s="1597"/>
      <c r="BD114" s="1597"/>
      <c r="BE114" s="1602" t="s">
        <v>582</v>
      </c>
    </row>
    <row r="115" spans="2:57" ht="18" customHeight="1">
      <c r="B115" s="3315"/>
      <c r="C115" s="3462"/>
      <c r="D115" s="3463"/>
      <c r="E115" s="3375"/>
      <c r="F115" s="3332"/>
      <c r="G115" s="3332"/>
      <c r="H115" s="3332"/>
      <c r="I115" s="3334"/>
      <c r="J115" s="3334"/>
      <c r="K115" s="3334"/>
      <c r="L115" s="3334"/>
      <c r="M115" s="3337"/>
      <c r="N115" s="3338"/>
      <c r="O115" s="3338"/>
      <c r="P115" s="737"/>
      <c r="Q115" s="3323"/>
      <c r="R115" s="3324"/>
      <c r="S115" s="3324"/>
      <c r="T115" s="1362"/>
      <c r="U115" s="3339"/>
      <c r="V115" s="3321"/>
      <c r="W115" s="3321"/>
      <c r="X115" s="3321"/>
      <c r="Y115" s="3341"/>
      <c r="Z115" s="3341"/>
      <c r="AA115" s="3317"/>
      <c r="AB115" s="3317"/>
      <c r="AC115" s="3318"/>
      <c r="AD115" s="3421"/>
      <c r="AE115" s="739"/>
      <c r="AI115" s="733"/>
      <c r="AO115" s="3312" t="s">
        <v>699</v>
      </c>
      <c r="AP115" s="3313"/>
      <c r="AQ115" s="3313"/>
      <c r="AS115" s="3384">
        <v>1000000</v>
      </c>
      <c r="AT115" s="3385"/>
      <c r="AU115" s="3385"/>
      <c r="AV115" s="3385"/>
      <c r="AW115" s="3346"/>
      <c r="AX115" s="3347"/>
      <c r="AY115" s="3377" t="s">
        <v>585</v>
      </c>
      <c r="AZ115" s="3379" t="s">
        <v>588</v>
      </c>
      <c r="BB115" s="1597"/>
      <c r="BC115" s="1597"/>
      <c r="BD115" s="1597"/>
      <c r="BE115" s="1602" t="s">
        <v>15</v>
      </c>
    </row>
    <row r="116" spans="2:57" ht="18" customHeight="1">
      <c r="B116" s="3315"/>
      <c r="C116" s="3464"/>
      <c r="D116" s="3465"/>
      <c r="E116" s="3376"/>
      <c r="F116" s="3333"/>
      <c r="G116" s="3333"/>
      <c r="H116" s="3333"/>
      <c r="I116" s="3335"/>
      <c r="J116" s="3336"/>
      <c r="K116" s="3335"/>
      <c r="L116" s="3335"/>
      <c r="M116" s="3323"/>
      <c r="N116" s="3324"/>
      <c r="O116" s="3324"/>
      <c r="P116" s="740"/>
      <c r="Q116" s="3325"/>
      <c r="R116" s="3326"/>
      <c r="S116" s="3326"/>
      <c r="T116" s="748"/>
      <c r="U116" s="3340"/>
      <c r="V116" s="3322"/>
      <c r="W116" s="3322"/>
      <c r="X116" s="3322"/>
      <c r="Y116" s="3327"/>
      <c r="Z116" s="3327"/>
      <c r="AA116" s="3319"/>
      <c r="AB116" s="3319"/>
      <c r="AC116" s="3320"/>
      <c r="AD116" s="3422"/>
      <c r="AE116" s="730"/>
      <c r="AI116" s="733"/>
      <c r="AO116" s="3314"/>
      <c r="AP116" s="3314"/>
      <c r="AQ116" s="3314"/>
      <c r="AS116" s="3386"/>
      <c r="AT116" s="3387"/>
      <c r="AU116" s="3387"/>
      <c r="AV116" s="3387"/>
      <c r="AW116" s="3346"/>
      <c r="AX116" s="3347"/>
      <c r="AY116" s="3377"/>
      <c r="AZ116" s="3379"/>
    </row>
    <row r="117" spans="2:57" ht="18" customHeight="1">
      <c r="B117" s="3315"/>
      <c r="C117" s="3328"/>
      <c r="D117" s="3329"/>
      <c r="E117" s="3375"/>
      <c r="F117" s="3332"/>
      <c r="G117" s="3332"/>
      <c r="H117" s="3332"/>
      <c r="I117" s="3334"/>
      <c r="J117" s="3334"/>
      <c r="K117" s="3334"/>
      <c r="L117" s="3334"/>
      <c r="M117" s="3337"/>
      <c r="N117" s="3338"/>
      <c r="O117" s="3338"/>
      <c r="P117" s="737"/>
      <c r="Q117" s="3323"/>
      <c r="R117" s="3324"/>
      <c r="S117" s="3324"/>
      <c r="T117" s="1362"/>
      <c r="U117" s="3339"/>
      <c r="V117" s="3321"/>
      <c r="W117" s="3321"/>
      <c r="X117" s="3321"/>
      <c r="Y117" s="3341"/>
      <c r="Z117" s="3341"/>
      <c r="AA117" s="3317"/>
      <c r="AB117" s="3317"/>
      <c r="AC117" s="3318"/>
      <c r="AD117" s="3421"/>
      <c r="AE117" s="739"/>
      <c r="AI117" s="733"/>
      <c r="AO117" s="3312" t="s">
        <v>700</v>
      </c>
      <c r="AP117" s="3313"/>
      <c r="AQ117" s="3313"/>
      <c r="AS117" s="3380">
        <v>-1000000</v>
      </c>
      <c r="AT117" s="3381"/>
      <c r="AU117" s="3381"/>
      <c r="AV117" s="3381"/>
      <c r="AW117" s="3346"/>
      <c r="AX117" s="3347"/>
      <c r="AY117" s="3377" t="s">
        <v>585</v>
      </c>
      <c r="AZ117" s="3378" t="s">
        <v>589</v>
      </c>
    </row>
    <row r="118" spans="2:57" ht="18" customHeight="1">
      <c r="B118" s="3315"/>
      <c r="C118" s="3330"/>
      <c r="D118" s="3331"/>
      <c r="E118" s="3376"/>
      <c r="F118" s="3333"/>
      <c r="G118" s="3333"/>
      <c r="H118" s="3333"/>
      <c r="I118" s="3335"/>
      <c r="J118" s="3336"/>
      <c r="K118" s="3335"/>
      <c r="L118" s="3335"/>
      <c r="M118" s="3323"/>
      <c r="N118" s="3324"/>
      <c r="O118" s="3324"/>
      <c r="P118" s="740"/>
      <c r="Q118" s="3325"/>
      <c r="R118" s="3326"/>
      <c r="S118" s="3326"/>
      <c r="T118" s="748"/>
      <c r="U118" s="3340"/>
      <c r="V118" s="3322"/>
      <c r="W118" s="3322"/>
      <c r="X118" s="3322"/>
      <c r="Y118" s="3327"/>
      <c r="Z118" s="3327"/>
      <c r="AA118" s="3319"/>
      <c r="AB118" s="3319"/>
      <c r="AC118" s="3320"/>
      <c r="AD118" s="3422"/>
      <c r="AE118" s="730"/>
      <c r="AI118" s="733"/>
      <c r="AO118" s="3314"/>
      <c r="AP118" s="3314"/>
      <c r="AQ118" s="3314"/>
      <c r="AS118" s="3382"/>
      <c r="AT118" s="3383"/>
      <c r="AU118" s="3383"/>
      <c r="AV118" s="3383"/>
      <c r="AW118" s="3346"/>
      <c r="AX118" s="3347"/>
      <c r="AY118" s="3377"/>
      <c r="AZ118" s="3379"/>
    </row>
    <row r="119" spans="2:57" ht="18" customHeight="1">
      <c r="B119" s="3315"/>
      <c r="C119" s="3328"/>
      <c r="D119" s="3329"/>
      <c r="E119" s="3375"/>
      <c r="F119" s="3332"/>
      <c r="G119" s="3332"/>
      <c r="H119" s="3332"/>
      <c r="I119" s="3334"/>
      <c r="J119" s="3334"/>
      <c r="K119" s="3334"/>
      <c r="L119" s="3334"/>
      <c r="M119" s="3337"/>
      <c r="N119" s="3338"/>
      <c r="O119" s="3338"/>
      <c r="P119" s="737"/>
      <c r="Q119" s="3323"/>
      <c r="R119" s="3324"/>
      <c r="S119" s="3324"/>
      <c r="T119" s="1362"/>
      <c r="U119" s="3339"/>
      <c r="V119" s="3321"/>
      <c r="W119" s="3321"/>
      <c r="X119" s="3321"/>
      <c r="Y119" s="3341"/>
      <c r="Z119" s="3341"/>
      <c r="AA119" s="3317"/>
      <c r="AB119" s="3317"/>
      <c r="AC119" s="3318"/>
      <c r="AD119" s="3421"/>
      <c r="AE119" s="739"/>
      <c r="AI119" s="733"/>
      <c r="AO119" s="3312" t="s">
        <v>577</v>
      </c>
      <c r="AP119" s="3313"/>
      <c r="AQ119" s="3313"/>
    </row>
    <row r="120" spans="2:57" ht="18" customHeight="1">
      <c r="B120" s="3315"/>
      <c r="C120" s="3330"/>
      <c r="D120" s="3331"/>
      <c r="E120" s="3376"/>
      <c r="F120" s="3333"/>
      <c r="G120" s="3333"/>
      <c r="H120" s="3333"/>
      <c r="I120" s="3335"/>
      <c r="J120" s="3336"/>
      <c r="K120" s="3335"/>
      <c r="L120" s="3335"/>
      <c r="M120" s="3323"/>
      <c r="N120" s="3324"/>
      <c r="O120" s="3324"/>
      <c r="P120" s="740"/>
      <c r="Q120" s="3325"/>
      <c r="R120" s="3326"/>
      <c r="S120" s="3326"/>
      <c r="T120" s="748"/>
      <c r="U120" s="3340"/>
      <c r="V120" s="3322"/>
      <c r="W120" s="3322"/>
      <c r="X120" s="3322"/>
      <c r="Y120" s="3327"/>
      <c r="Z120" s="3327"/>
      <c r="AA120" s="3319"/>
      <c r="AB120" s="3319"/>
      <c r="AC120" s="3320"/>
      <c r="AD120" s="3422"/>
      <c r="AE120" s="730"/>
      <c r="AI120" s="733"/>
      <c r="AO120" s="3314"/>
      <c r="AP120" s="3314"/>
      <c r="AQ120" s="3314"/>
    </row>
    <row r="121" spans="2:57" ht="18" customHeight="1">
      <c r="B121" s="3315"/>
      <c r="C121" s="3328"/>
      <c r="D121" s="3329"/>
      <c r="E121" s="3375"/>
      <c r="F121" s="3332"/>
      <c r="G121" s="3332"/>
      <c r="H121" s="3332"/>
      <c r="I121" s="3334"/>
      <c r="J121" s="3334"/>
      <c r="K121" s="3334"/>
      <c r="L121" s="3334"/>
      <c r="M121" s="3337"/>
      <c r="N121" s="3338"/>
      <c r="O121" s="3338"/>
      <c r="P121" s="737"/>
      <c r="Q121" s="3323"/>
      <c r="R121" s="3324"/>
      <c r="S121" s="3324"/>
      <c r="T121" s="1362"/>
      <c r="U121" s="3339"/>
      <c r="V121" s="3321"/>
      <c r="W121" s="3321"/>
      <c r="X121" s="3321"/>
      <c r="Y121" s="3341"/>
      <c r="Z121" s="3341"/>
      <c r="AA121" s="3317"/>
      <c r="AB121" s="3317"/>
      <c r="AC121" s="3318"/>
      <c r="AD121" s="3421"/>
      <c r="AE121" s="739"/>
      <c r="AI121" s="733"/>
      <c r="AO121" s="3313" t="s">
        <v>578</v>
      </c>
      <c r="AP121" s="3313"/>
      <c r="AQ121" s="3313"/>
    </row>
    <row r="122" spans="2:57" ht="18" customHeight="1">
      <c r="B122" s="3315"/>
      <c r="C122" s="3330"/>
      <c r="D122" s="3331"/>
      <c r="E122" s="3376"/>
      <c r="F122" s="3333"/>
      <c r="G122" s="3333"/>
      <c r="H122" s="3333"/>
      <c r="I122" s="3335"/>
      <c r="J122" s="3336"/>
      <c r="K122" s="3335"/>
      <c r="L122" s="3335"/>
      <c r="M122" s="3323"/>
      <c r="N122" s="3324"/>
      <c r="O122" s="3324"/>
      <c r="P122" s="740"/>
      <c r="Q122" s="3325"/>
      <c r="R122" s="3326"/>
      <c r="S122" s="3326"/>
      <c r="T122" s="748"/>
      <c r="U122" s="3340"/>
      <c r="V122" s="3322"/>
      <c r="W122" s="3322"/>
      <c r="X122" s="3322"/>
      <c r="Y122" s="3327"/>
      <c r="Z122" s="3327"/>
      <c r="AA122" s="3319"/>
      <c r="AB122" s="3319"/>
      <c r="AC122" s="3320"/>
      <c r="AD122" s="3422"/>
      <c r="AE122" s="730"/>
      <c r="AI122" s="733"/>
      <c r="AO122" s="3314"/>
      <c r="AP122" s="3314"/>
      <c r="AQ122" s="3314"/>
    </row>
    <row r="123" spans="2:57" ht="18" customHeight="1">
      <c r="B123" s="749">
        <v>11</v>
      </c>
      <c r="C123" s="3328"/>
      <c r="D123" s="3329"/>
      <c r="E123" s="3375"/>
      <c r="F123" s="3332"/>
      <c r="G123" s="3332"/>
      <c r="H123" s="3332"/>
      <c r="I123" s="3334"/>
      <c r="J123" s="3334"/>
      <c r="K123" s="3334"/>
      <c r="L123" s="3334"/>
      <c r="M123" s="3337"/>
      <c r="N123" s="3338"/>
      <c r="O123" s="3338"/>
      <c r="P123" s="737"/>
      <c r="Q123" s="3323"/>
      <c r="R123" s="3324"/>
      <c r="S123" s="3324"/>
      <c r="T123" s="1362"/>
      <c r="U123" s="3339"/>
      <c r="V123" s="3321"/>
      <c r="W123" s="3321"/>
      <c r="X123" s="3321"/>
      <c r="Y123" s="3341"/>
      <c r="Z123" s="3341"/>
      <c r="AA123" s="3317"/>
      <c r="AB123" s="3317"/>
      <c r="AC123" s="3318"/>
      <c r="AD123" s="3421"/>
      <c r="AE123" s="739"/>
      <c r="AI123" s="733"/>
      <c r="AO123" s="3313" t="s">
        <v>579</v>
      </c>
      <c r="AP123" s="3313"/>
      <c r="AQ123" s="3313"/>
    </row>
    <row r="124" spans="2:57" ht="18" customHeight="1">
      <c r="B124" s="3316" t="s">
        <v>85</v>
      </c>
      <c r="C124" s="3330"/>
      <c r="D124" s="3331"/>
      <c r="E124" s="3376"/>
      <c r="F124" s="3333"/>
      <c r="G124" s="3333"/>
      <c r="H124" s="3333"/>
      <c r="I124" s="3335"/>
      <c r="J124" s="3336"/>
      <c r="K124" s="3335"/>
      <c r="L124" s="3335"/>
      <c r="M124" s="3323"/>
      <c r="N124" s="3324"/>
      <c r="O124" s="3324"/>
      <c r="P124" s="740"/>
      <c r="Q124" s="3325"/>
      <c r="R124" s="3326"/>
      <c r="S124" s="3326"/>
      <c r="T124" s="748"/>
      <c r="U124" s="3340"/>
      <c r="V124" s="3322"/>
      <c r="W124" s="3322"/>
      <c r="X124" s="3322"/>
      <c r="Y124" s="3327"/>
      <c r="Z124" s="3327"/>
      <c r="AA124" s="3319"/>
      <c r="AB124" s="3319"/>
      <c r="AC124" s="3320"/>
      <c r="AD124" s="3422"/>
      <c r="AE124" s="730"/>
      <c r="AI124" s="733"/>
      <c r="AO124" s="3314"/>
      <c r="AP124" s="3314"/>
      <c r="AQ124" s="3314"/>
    </row>
    <row r="125" spans="2:57" ht="18" customHeight="1">
      <c r="B125" s="3316"/>
      <c r="C125" s="3328"/>
      <c r="D125" s="3329"/>
      <c r="E125" s="3375"/>
      <c r="F125" s="3332"/>
      <c r="G125" s="3332"/>
      <c r="H125" s="3332"/>
      <c r="I125" s="3334"/>
      <c r="J125" s="3334"/>
      <c r="K125" s="3334"/>
      <c r="L125" s="3334"/>
      <c r="M125" s="3337"/>
      <c r="N125" s="3338"/>
      <c r="O125" s="3338"/>
      <c r="P125" s="737"/>
      <c r="Q125" s="3323"/>
      <c r="R125" s="3324"/>
      <c r="S125" s="3324"/>
      <c r="T125" s="1362"/>
      <c r="U125" s="3339"/>
      <c r="V125" s="3321"/>
      <c r="W125" s="3321"/>
      <c r="X125" s="3321"/>
      <c r="Y125" s="3341"/>
      <c r="Z125" s="3341"/>
      <c r="AA125" s="3317"/>
      <c r="AB125" s="3317"/>
      <c r="AC125" s="3318"/>
      <c r="AD125" s="3421"/>
      <c r="AE125" s="739"/>
      <c r="AI125" s="733"/>
      <c r="AO125" s="3313" t="s">
        <v>701</v>
      </c>
      <c r="AP125" s="3313"/>
      <c r="AQ125" s="3313"/>
    </row>
    <row r="126" spans="2:57" ht="18" customHeight="1">
      <c r="B126" s="3316"/>
      <c r="C126" s="3330"/>
      <c r="D126" s="3331"/>
      <c r="E126" s="3376"/>
      <c r="F126" s="3333"/>
      <c r="G126" s="3333"/>
      <c r="H126" s="3333"/>
      <c r="I126" s="3335"/>
      <c r="J126" s="3336"/>
      <c r="K126" s="3335"/>
      <c r="L126" s="3335"/>
      <c r="M126" s="3323"/>
      <c r="N126" s="3324"/>
      <c r="O126" s="3324"/>
      <c r="P126" s="740"/>
      <c r="Q126" s="3325"/>
      <c r="R126" s="3326"/>
      <c r="S126" s="3326"/>
      <c r="T126" s="748"/>
      <c r="U126" s="3340"/>
      <c r="V126" s="3322"/>
      <c r="W126" s="3322"/>
      <c r="X126" s="3322"/>
      <c r="Y126" s="3327"/>
      <c r="Z126" s="3327"/>
      <c r="AA126" s="3319"/>
      <c r="AB126" s="3319"/>
      <c r="AC126" s="3320"/>
      <c r="AD126" s="3422"/>
      <c r="AE126" s="730"/>
      <c r="AI126" s="733"/>
      <c r="AO126" s="3314"/>
      <c r="AP126" s="3314"/>
      <c r="AQ126" s="3314"/>
    </row>
    <row r="127" spans="2:57" ht="18" customHeight="1">
      <c r="B127" s="3316"/>
      <c r="C127" s="3328"/>
      <c r="D127" s="3329"/>
      <c r="E127" s="3375"/>
      <c r="F127" s="3332"/>
      <c r="G127" s="3332"/>
      <c r="H127" s="3332"/>
      <c r="I127" s="3334"/>
      <c r="J127" s="3334"/>
      <c r="K127" s="3334"/>
      <c r="L127" s="3334"/>
      <c r="M127" s="3337"/>
      <c r="N127" s="3338"/>
      <c r="O127" s="3338"/>
      <c r="P127" s="737"/>
      <c r="Q127" s="3323"/>
      <c r="R127" s="3324"/>
      <c r="S127" s="3324"/>
      <c r="T127" s="1362"/>
      <c r="U127" s="3339"/>
      <c r="V127" s="3321"/>
      <c r="W127" s="3321"/>
      <c r="X127" s="3321"/>
      <c r="Y127" s="3341"/>
      <c r="Z127" s="3341"/>
      <c r="AA127" s="3317"/>
      <c r="AB127" s="3317"/>
      <c r="AC127" s="3318"/>
      <c r="AD127" s="3421"/>
      <c r="AE127" s="739"/>
      <c r="AI127" s="733"/>
      <c r="AO127" s="3313" t="s">
        <v>702</v>
      </c>
      <c r="AP127" s="3313"/>
      <c r="AQ127" s="3313"/>
    </row>
    <row r="128" spans="2:57" ht="18" customHeight="1">
      <c r="B128" s="3316"/>
      <c r="C128" s="3330"/>
      <c r="D128" s="3331"/>
      <c r="E128" s="3376"/>
      <c r="F128" s="3333"/>
      <c r="G128" s="3333"/>
      <c r="H128" s="3333"/>
      <c r="I128" s="3335"/>
      <c r="J128" s="3336"/>
      <c r="K128" s="3335"/>
      <c r="L128" s="3335"/>
      <c r="M128" s="3323"/>
      <c r="N128" s="3324"/>
      <c r="O128" s="3324"/>
      <c r="P128" s="740"/>
      <c r="Q128" s="3325"/>
      <c r="R128" s="3326"/>
      <c r="S128" s="3326"/>
      <c r="T128" s="748"/>
      <c r="U128" s="3340"/>
      <c r="V128" s="3322"/>
      <c r="W128" s="3322"/>
      <c r="X128" s="3322"/>
      <c r="Y128" s="3327"/>
      <c r="Z128" s="3327"/>
      <c r="AA128" s="3319"/>
      <c r="AB128" s="3319"/>
      <c r="AC128" s="3320"/>
      <c r="AD128" s="3422"/>
      <c r="AE128" s="730"/>
      <c r="AI128" s="733"/>
      <c r="AO128" s="3314"/>
      <c r="AP128" s="3314"/>
      <c r="AQ128" s="3314"/>
    </row>
    <row r="129" spans="2:43" ht="18" customHeight="1">
      <c r="B129" s="3316"/>
      <c r="C129" s="3328"/>
      <c r="D129" s="3329"/>
      <c r="E129" s="3375"/>
      <c r="F129" s="3332"/>
      <c r="G129" s="3332"/>
      <c r="H129" s="3332"/>
      <c r="I129" s="3334"/>
      <c r="J129" s="3334"/>
      <c r="K129" s="3334"/>
      <c r="L129" s="3334"/>
      <c r="M129" s="3337"/>
      <c r="N129" s="3338"/>
      <c r="O129" s="3338"/>
      <c r="P129" s="737"/>
      <c r="Q129" s="3323"/>
      <c r="R129" s="3324"/>
      <c r="S129" s="3324"/>
      <c r="T129" s="1362"/>
      <c r="U129" s="3339"/>
      <c r="V129" s="3321"/>
      <c r="W129" s="3321"/>
      <c r="X129" s="3321"/>
      <c r="Y129" s="3341"/>
      <c r="Z129" s="3341"/>
      <c r="AA129" s="3317"/>
      <c r="AB129" s="3317"/>
      <c r="AC129" s="3318"/>
      <c r="AD129" s="3321"/>
      <c r="AE129" s="739"/>
      <c r="AI129" s="733"/>
      <c r="AO129" s="3313" t="s">
        <v>703</v>
      </c>
      <c r="AP129" s="3313"/>
      <c r="AQ129" s="3313"/>
    </row>
    <row r="130" spans="2:43" ht="18" customHeight="1">
      <c r="B130" s="3316"/>
      <c r="C130" s="3330"/>
      <c r="D130" s="3331"/>
      <c r="E130" s="3376"/>
      <c r="F130" s="3333"/>
      <c r="G130" s="3333"/>
      <c r="H130" s="3333"/>
      <c r="I130" s="3335"/>
      <c r="J130" s="3336"/>
      <c r="K130" s="3335"/>
      <c r="L130" s="3335"/>
      <c r="M130" s="3323"/>
      <c r="N130" s="3324"/>
      <c r="O130" s="3324"/>
      <c r="P130" s="740"/>
      <c r="Q130" s="3325"/>
      <c r="R130" s="3326"/>
      <c r="S130" s="3326"/>
      <c r="T130" s="1356"/>
      <c r="U130" s="3340"/>
      <c r="V130" s="3322"/>
      <c r="W130" s="3322"/>
      <c r="X130" s="3322"/>
      <c r="Y130" s="3327"/>
      <c r="Z130" s="3327"/>
      <c r="AA130" s="3319"/>
      <c r="AB130" s="3319"/>
      <c r="AC130" s="3320"/>
      <c r="AD130" s="3322"/>
      <c r="AE130" s="730"/>
      <c r="AI130" s="733"/>
      <c r="AO130" s="3314"/>
      <c r="AP130" s="3314"/>
      <c r="AQ130" s="3314"/>
    </row>
    <row r="131" spans="2:43" ht="18" customHeight="1">
      <c r="B131" s="3316"/>
      <c r="C131" s="3328"/>
      <c r="D131" s="3329"/>
      <c r="E131" s="3329"/>
      <c r="F131" s="3332"/>
      <c r="G131" s="3332"/>
      <c r="H131" s="3332"/>
      <c r="I131" s="3334"/>
      <c r="J131" s="3334"/>
      <c r="K131" s="3334"/>
      <c r="L131" s="3334"/>
      <c r="M131" s="3337"/>
      <c r="N131" s="3338"/>
      <c r="O131" s="3338"/>
      <c r="P131" s="737"/>
      <c r="Q131" s="3323"/>
      <c r="R131" s="3324"/>
      <c r="S131" s="3324"/>
      <c r="T131" s="1362"/>
      <c r="U131" s="3339"/>
      <c r="V131" s="3321"/>
      <c r="W131" s="3321"/>
      <c r="X131" s="3321"/>
      <c r="Y131" s="3341"/>
      <c r="Z131" s="3341"/>
      <c r="AA131" s="3317"/>
      <c r="AB131" s="3317"/>
      <c r="AC131" s="3318"/>
      <c r="AD131" s="3421"/>
      <c r="AE131" s="739"/>
      <c r="AI131" s="733"/>
      <c r="AO131" s="3313" t="s">
        <v>704</v>
      </c>
      <c r="AP131" s="3313"/>
      <c r="AQ131" s="3313"/>
    </row>
    <row r="132" spans="2:43" ht="18" customHeight="1">
      <c r="B132" s="3316"/>
      <c r="C132" s="3330"/>
      <c r="D132" s="3331"/>
      <c r="E132" s="3331"/>
      <c r="F132" s="3333"/>
      <c r="G132" s="3333"/>
      <c r="H132" s="3333"/>
      <c r="I132" s="3335"/>
      <c r="J132" s="3336"/>
      <c r="K132" s="3335"/>
      <c r="L132" s="3335"/>
      <c r="M132" s="3323"/>
      <c r="N132" s="3324"/>
      <c r="O132" s="3324"/>
      <c r="P132" s="740"/>
      <c r="Q132" s="3325"/>
      <c r="R132" s="3326"/>
      <c r="S132" s="3326"/>
      <c r="T132" s="748"/>
      <c r="U132" s="3340"/>
      <c r="V132" s="3322"/>
      <c r="W132" s="3322"/>
      <c r="X132" s="3322"/>
      <c r="Y132" s="3418"/>
      <c r="Z132" s="3418"/>
      <c r="AA132" s="3319"/>
      <c r="AB132" s="3319"/>
      <c r="AC132" s="3320"/>
      <c r="AD132" s="3422"/>
      <c r="AE132" s="730"/>
      <c r="AI132" s="733"/>
      <c r="AO132" s="3314"/>
      <c r="AP132" s="3314"/>
      <c r="AQ132" s="3314"/>
    </row>
    <row r="133" spans="2:43" ht="18" customHeight="1">
      <c r="B133" s="1417"/>
      <c r="C133" s="3328"/>
      <c r="D133" s="3329"/>
      <c r="E133" s="3329"/>
      <c r="F133" s="3332"/>
      <c r="G133" s="3332"/>
      <c r="H133" s="3332"/>
      <c r="I133" s="3334"/>
      <c r="J133" s="3334"/>
      <c r="K133" s="3334"/>
      <c r="L133" s="3334"/>
      <c r="M133" s="3337"/>
      <c r="N133" s="3338"/>
      <c r="O133" s="3338"/>
      <c r="P133" s="737"/>
      <c r="Q133" s="3323"/>
      <c r="R133" s="3324"/>
      <c r="S133" s="3324"/>
      <c r="T133" s="1362"/>
      <c r="U133" s="3339"/>
      <c r="V133" s="3321"/>
      <c r="W133" s="3321"/>
      <c r="X133" s="3321"/>
      <c r="Y133" s="3341"/>
      <c r="Z133" s="3341"/>
      <c r="AA133" s="3317"/>
      <c r="AB133" s="3317"/>
      <c r="AC133" s="3318"/>
      <c r="AD133" s="3321"/>
      <c r="AE133" s="739"/>
      <c r="AI133" s="733"/>
      <c r="AO133" s="3313" t="s">
        <v>576</v>
      </c>
      <c r="AP133" s="3313"/>
      <c r="AQ133" s="3313"/>
    </row>
    <row r="134" spans="2:43" ht="18" customHeight="1">
      <c r="B134" s="1417"/>
      <c r="C134" s="3330"/>
      <c r="D134" s="3331"/>
      <c r="E134" s="3331"/>
      <c r="F134" s="3333"/>
      <c r="G134" s="3333"/>
      <c r="H134" s="3333"/>
      <c r="I134" s="3335"/>
      <c r="J134" s="3336"/>
      <c r="K134" s="3335"/>
      <c r="L134" s="3335"/>
      <c r="M134" s="3323"/>
      <c r="N134" s="3324"/>
      <c r="O134" s="3324"/>
      <c r="P134" s="740"/>
      <c r="Q134" s="3325"/>
      <c r="R134" s="3326"/>
      <c r="S134" s="3326"/>
      <c r="T134" s="748"/>
      <c r="U134" s="3340"/>
      <c r="V134" s="3322"/>
      <c r="W134" s="3322"/>
      <c r="X134" s="3322"/>
      <c r="Y134" s="3327"/>
      <c r="Z134" s="3327"/>
      <c r="AA134" s="3319"/>
      <c r="AB134" s="3319"/>
      <c r="AC134" s="3320"/>
      <c r="AD134" s="3322"/>
      <c r="AE134" s="730"/>
      <c r="AI134" s="733"/>
      <c r="AO134" s="3314"/>
      <c r="AP134" s="3314"/>
      <c r="AQ134" s="3314"/>
    </row>
    <row r="135" spans="2:43" ht="18" customHeight="1">
      <c r="B135" s="1417"/>
      <c r="C135" s="3328"/>
      <c r="D135" s="3329"/>
      <c r="E135" s="3329"/>
      <c r="F135" s="3332"/>
      <c r="G135" s="3332"/>
      <c r="H135" s="3332"/>
      <c r="I135" s="3334"/>
      <c r="J135" s="3334"/>
      <c r="K135" s="3334"/>
      <c r="L135" s="3334"/>
      <c r="M135" s="3337"/>
      <c r="N135" s="3338"/>
      <c r="O135" s="3338"/>
      <c r="P135" s="737"/>
      <c r="Q135" s="3323"/>
      <c r="R135" s="3324"/>
      <c r="S135" s="3324"/>
      <c r="T135" s="1362"/>
      <c r="U135" s="3339"/>
      <c r="V135" s="3321"/>
      <c r="W135" s="3321"/>
      <c r="X135" s="3321"/>
      <c r="Y135" s="3341"/>
      <c r="Z135" s="3341"/>
      <c r="AA135" s="3317"/>
      <c r="AB135" s="3317"/>
      <c r="AC135" s="3318"/>
      <c r="AD135" s="3421"/>
      <c r="AE135" s="739"/>
      <c r="AI135" s="733"/>
    </row>
    <row r="136" spans="2:43" ht="18" customHeight="1">
      <c r="B136" s="1417"/>
      <c r="C136" s="3330"/>
      <c r="D136" s="3331"/>
      <c r="E136" s="3331"/>
      <c r="F136" s="3333"/>
      <c r="G136" s="3333"/>
      <c r="H136" s="3333"/>
      <c r="I136" s="3335"/>
      <c r="J136" s="3336"/>
      <c r="K136" s="3335"/>
      <c r="L136" s="3335"/>
      <c r="M136" s="3323"/>
      <c r="N136" s="3324"/>
      <c r="O136" s="3324"/>
      <c r="P136" s="740"/>
      <c r="Q136" s="3325"/>
      <c r="R136" s="3326"/>
      <c r="S136" s="3326"/>
      <c r="T136" s="748"/>
      <c r="U136" s="3340"/>
      <c r="V136" s="3322"/>
      <c r="W136" s="3322"/>
      <c r="X136" s="3322"/>
      <c r="Y136" s="3327"/>
      <c r="Z136" s="3327"/>
      <c r="AA136" s="3319"/>
      <c r="AB136" s="3319"/>
      <c r="AC136" s="3320"/>
      <c r="AD136" s="3422"/>
      <c r="AE136" s="730"/>
      <c r="AI136" s="733"/>
    </row>
    <row r="137" spans="2:43" ht="18" customHeight="1">
      <c r="B137" s="1417"/>
      <c r="C137" s="3328"/>
      <c r="D137" s="3329"/>
      <c r="E137" s="3329"/>
      <c r="F137" s="3332"/>
      <c r="G137" s="3332"/>
      <c r="H137" s="3332"/>
      <c r="I137" s="3334"/>
      <c r="J137" s="3334"/>
      <c r="K137" s="3334"/>
      <c r="L137" s="3334"/>
      <c r="M137" s="3337"/>
      <c r="N137" s="3338"/>
      <c r="O137" s="3338"/>
      <c r="P137" s="737"/>
      <c r="Q137" s="3323"/>
      <c r="R137" s="3324"/>
      <c r="S137" s="3324"/>
      <c r="T137" s="1362"/>
      <c r="U137" s="3339"/>
      <c r="V137" s="3321"/>
      <c r="W137" s="3321"/>
      <c r="X137" s="3321"/>
      <c r="Y137" s="3341"/>
      <c r="Z137" s="3341"/>
      <c r="AA137" s="3317"/>
      <c r="AB137" s="3317"/>
      <c r="AC137" s="3318"/>
      <c r="AD137" s="3421"/>
      <c r="AE137" s="739"/>
      <c r="AI137" s="733"/>
    </row>
    <row r="138" spans="2:43" ht="18" customHeight="1">
      <c r="B138" s="1417"/>
      <c r="C138" s="3330"/>
      <c r="D138" s="3331"/>
      <c r="E138" s="3331"/>
      <c r="F138" s="3333"/>
      <c r="G138" s="3333"/>
      <c r="H138" s="3333"/>
      <c r="I138" s="3335"/>
      <c r="J138" s="3336"/>
      <c r="K138" s="3335"/>
      <c r="L138" s="3335"/>
      <c r="M138" s="3323"/>
      <c r="N138" s="3324"/>
      <c r="O138" s="3324"/>
      <c r="P138" s="740"/>
      <c r="Q138" s="3325"/>
      <c r="R138" s="3326"/>
      <c r="S138" s="3326"/>
      <c r="T138" s="748"/>
      <c r="U138" s="3340"/>
      <c r="V138" s="3322"/>
      <c r="W138" s="3322"/>
      <c r="X138" s="3322"/>
      <c r="Y138" s="3327"/>
      <c r="Z138" s="3327"/>
      <c r="AA138" s="3319"/>
      <c r="AB138" s="3319"/>
      <c r="AC138" s="3320"/>
      <c r="AD138" s="3422"/>
      <c r="AE138" s="730"/>
      <c r="AI138" s="733"/>
    </row>
    <row r="139" spans="2:43" ht="18" customHeight="1">
      <c r="C139" s="3328"/>
      <c r="D139" s="3329"/>
      <c r="E139" s="3329"/>
      <c r="F139" s="3430"/>
      <c r="G139" s="3430"/>
      <c r="H139" s="3430"/>
      <c r="I139" s="3334"/>
      <c r="J139" s="3334"/>
      <c r="K139" s="3334"/>
      <c r="L139" s="3334"/>
      <c r="M139" s="3337"/>
      <c r="N139" s="3338"/>
      <c r="O139" s="3338"/>
      <c r="P139" s="737"/>
      <c r="Q139" s="3323"/>
      <c r="R139" s="3324"/>
      <c r="S139" s="3324"/>
      <c r="T139" s="1362"/>
      <c r="U139" s="3339"/>
      <c r="V139" s="3321"/>
      <c r="W139" s="3321"/>
      <c r="X139" s="3321"/>
      <c r="Y139" s="3341"/>
      <c r="Z139" s="3341"/>
      <c r="AA139" s="3317"/>
      <c r="AB139" s="3317"/>
      <c r="AC139" s="3318"/>
      <c r="AD139" s="3321"/>
      <c r="AE139" s="739"/>
    </row>
    <row r="140" spans="2:43" ht="18" customHeight="1">
      <c r="C140" s="3330"/>
      <c r="D140" s="3331"/>
      <c r="E140" s="3331"/>
      <c r="F140" s="3431"/>
      <c r="G140" s="3431"/>
      <c r="H140" s="3431"/>
      <c r="I140" s="3335"/>
      <c r="J140" s="3336"/>
      <c r="K140" s="3335"/>
      <c r="L140" s="3335"/>
      <c r="M140" s="3323"/>
      <c r="N140" s="3324"/>
      <c r="O140" s="3324"/>
      <c r="P140" s="740"/>
      <c r="Q140" s="3325"/>
      <c r="R140" s="3326"/>
      <c r="S140" s="3326"/>
      <c r="T140" s="748"/>
      <c r="U140" s="3340"/>
      <c r="V140" s="3322"/>
      <c r="W140" s="3322"/>
      <c r="X140" s="3322"/>
      <c r="Y140" s="3327"/>
      <c r="Z140" s="3327"/>
      <c r="AA140" s="3319"/>
      <c r="AB140" s="3319"/>
      <c r="AC140" s="3320"/>
      <c r="AD140" s="3322"/>
      <c r="AE140" s="730"/>
    </row>
    <row r="141" spans="2:43" ht="24.75" customHeight="1">
      <c r="C141" s="3363" t="s">
        <v>669</v>
      </c>
      <c r="D141" s="3366" t="s">
        <v>670</v>
      </c>
      <c r="E141" s="3367"/>
      <c r="F141" s="3368"/>
      <c r="G141" s="3369" t="s">
        <v>676</v>
      </c>
      <c r="H141" s="3370"/>
      <c r="I141" s="3370"/>
      <c r="J141" s="3371"/>
      <c r="K141" s="3372"/>
      <c r="L141" s="3373"/>
      <c r="M141" s="3373"/>
      <c r="N141" s="3373"/>
      <c r="O141" s="3374"/>
      <c r="P141" s="3359"/>
      <c r="Q141" s="3373"/>
      <c r="R141" s="3373"/>
      <c r="S141" s="3373"/>
      <c r="T141" s="3373"/>
      <c r="U141" s="3374"/>
      <c r="V141" s="3358"/>
      <c r="W141" s="3358"/>
      <c r="X141" s="3358"/>
      <c r="Y141" s="3358"/>
      <c r="Z141" s="3358"/>
      <c r="AA141" s="3355"/>
      <c r="AB141" s="3356"/>
      <c r="AC141" s="3357"/>
      <c r="AD141" s="3358"/>
      <c r="AE141" s="3359"/>
    </row>
    <row r="142" spans="2:43" ht="24.75" customHeight="1">
      <c r="C142" s="3364"/>
      <c r="D142" s="3349" t="s">
        <v>671</v>
      </c>
      <c r="E142" s="3349"/>
      <c r="F142" s="744" t="s">
        <v>674</v>
      </c>
      <c r="G142" s="3352"/>
      <c r="H142" s="3353"/>
      <c r="I142" s="3353"/>
      <c r="J142" s="745" t="s">
        <v>15</v>
      </c>
      <c r="K142" s="3360"/>
      <c r="L142" s="3345"/>
      <c r="M142" s="3345"/>
      <c r="N142" s="3345"/>
      <c r="O142" s="746" t="s">
        <v>15</v>
      </c>
      <c r="P142" s="3344"/>
      <c r="Q142" s="3345"/>
      <c r="R142" s="3345"/>
      <c r="S142" s="3345"/>
      <c r="T142" s="3345"/>
      <c r="U142" s="746" t="s">
        <v>15</v>
      </c>
      <c r="V142" s="3344"/>
      <c r="W142" s="3345"/>
      <c r="X142" s="3345"/>
      <c r="Y142" s="3361" t="s">
        <v>215</v>
      </c>
      <c r="Z142" s="3362"/>
      <c r="AA142" s="3344"/>
      <c r="AB142" s="3345"/>
      <c r="AC142" s="745" t="s">
        <v>15</v>
      </c>
      <c r="AD142" s="752"/>
      <c r="AE142" s="745" t="s">
        <v>15</v>
      </c>
    </row>
    <row r="143" spans="2:43" ht="24.75" customHeight="1">
      <c r="C143" s="3364"/>
      <c r="D143" s="3349" t="s">
        <v>672</v>
      </c>
      <c r="E143" s="3349"/>
      <c r="F143" s="744" t="s">
        <v>11</v>
      </c>
      <c r="G143" s="3352"/>
      <c r="H143" s="3353"/>
      <c r="I143" s="3353"/>
      <c r="J143" s="741"/>
      <c r="K143" s="3360"/>
      <c r="L143" s="3345"/>
      <c r="M143" s="3345"/>
      <c r="N143" s="3345"/>
      <c r="O143" s="742"/>
      <c r="P143" s="3344"/>
      <c r="Q143" s="3345"/>
      <c r="R143" s="3345"/>
      <c r="S143" s="3345"/>
      <c r="T143" s="3345"/>
      <c r="U143" s="742"/>
      <c r="V143" s="3344"/>
      <c r="W143" s="3345"/>
      <c r="X143" s="3345"/>
      <c r="Y143" s="3346"/>
      <c r="Z143" s="3347"/>
      <c r="AA143" s="3344"/>
      <c r="AB143" s="3345"/>
      <c r="AC143" s="741"/>
      <c r="AD143" s="752"/>
      <c r="AE143" s="741"/>
    </row>
    <row r="144" spans="2:43" ht="24.75" customHeight="1">
      <c r="C144" s="3365"/>
      <c r="D144" s="3348" t="s">
        <v>673</v>
      </c>
      <c r="E144" s="3349"/>
      <c r="F144" s="744" t="s">
        <v>675</v>
      </c>
      <c r="G144" s="3350"/>
      <c r="H144" s="3351"/>
      <c r="I144" s="3351"/>
      <c r="J144" s="743"/>
      <c r="K144" s="3352"/>
      <c r="L144" s="3353"/>
      <c r="M144" s="3353"/>
      <c r="N144" s="3353"/>
      <c r="O144" s="742"/>
      <c r="P144" s="3354"/>
      <c r="Q144" s="3353"/>
      <c r="R144" s="3353"/>
      <c r="S144" s="3353"/>
      <c r="T144" s="3353"/>
      <c r="U144" s="742"/>
      <c r="V144" s="3354"/>
      <c r="W144" s="3353"/>
      <c r="X144" s="3353"/>
      <c r="Y144" s="3346"/>
      <c r="Z144" s="3347"/>
      <c r="AA144" s="3354"/>
      <c r="AB144" s="3353"/>
      <c r="AC144" s="741"/>
      <c r="AD144" s="751"/>
      <c r="AE144" s="741"/>
    </row>
    <row r="145" spans="2:57" ht="11.25" customHeight="1">
      <c r="C145" s="747" t="s">
        <v>677</v>
      </c>
      <c r="D145" s="2421" t="s">
        <v>681</v>
      </c>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653"/>
      <c r="Z145" s="653"/>
      <c r="AA145" s="653"/>
      <c r="AB145" s="653"/>
      <c r="AC145" s="653"/>
      <c r="AD145" s="653"/>
      <c r="AE145" s="653"/>
    </row>
    <row r="146" spans="2:57" ht="11.25" customHeight="1">
      <c r="C146" s="653"/>
      <c r="D146" s="2421" t="s">
        <v>682</v>
      </c>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653"/>
    </row>
    <row r="147" spans="2:57" ht="11.25" customHeight="1">
      <c r="C147" s="653"/>
      <c r="D147" s="2421" t="s">
        <v>1784</v>
      </c>
      <c r="E147" s="2421"/>
      <c r="F147" s="2421"/>
      <c r="G147" s="2421"/>
      <c r="H147" s="2421"/>
      <c r="I147" s="2421"/>
      <c r="J147" s="2421"/>
      <c r="K147" s="2421"/>
      <c r="L147" s="653"/>
      <c r="M147" s="653"/>
      <c r="N147" s="653"/>
      <c r="O147" s="653"/>
      <c r="P147" s="653"/>
      <c r="Q147" s="653"/>
      <c r="R147" s="653"/>
      <c r="S147" s="653"/>
      <c r="T147" s="653"/>
      <c r="U147" s="653"/>
      <c r="V147" s="653"/>
      <c r="W147" s="653"/>
      <c r="X147" s="653"/>
      <c r="Y147" s="653"/>
      <c r="Z147" s="653"/>
      <c r="AA147" s="653"/>
      <c r="AB147" s="653"/>
      <c r="AC147" s="653"/>
      <c r="AD147" s="653"/>
      <c r="AE147" s="653"/>
    </row>
    <row r="148" spans="2:57" ht="16.5" customHeight="1">
      <c r="C148" s="3342" t="s">
        <v>1974</v>
      </c>
      <c r="D148" s="3342"/>
      <c r="E148" s="3342"/>
      <c r="AA148" s="3343" t="s">
        <v>678</v>
      </c>
      <c r="AB148" s="3343"/>
      <c r="AC148" s="3343"/>
      <c r="AD148" s="3343"/>
      <c r="AE148" s="3343"/>
    </row>
    <row r="149" spans="2:57">
      <c r="D149" s="3445" t="s">
        <v>645</v>
      </c>
      <c r="E149" s="3445"/>
      <c r="F149" s="3445"/>
      <c r="G149" s="3445"/>
      <c r="H149" s="3445"/>
      <c r="I149" s="3445"/>
      <c r="J149" s="3445"/>
      <c r="K149" s="3445"/>
      <c r="L149" s="3445"/>
      <c r="M149" s="3445"/>
      <c r="N149" s="3445"/>
      <c r="O149" s="3445"/>
      <c r="P149" s="3445"/>
      <c r="Q149" s="3445"/>
      <c r="R149" s="3445"/>
      <c r="S149" s="3445"/>
    </row>
    <row r="150" spans="2:57" ht="13.5" customHeight="1">
      <c r="D150" s="3445"/>
      <c r="E150" s="3445"/>
      <c r="F150" s="3445"/>
      <c r="G150" s="3445"/>
      <c r="H150" s="3445"/>
      <c r="I150" s="3445"/>
      <c r="J150" s="3445"/>
      <c r="K150" s="3445"/>
      <c r="L150" s="3445"/>
      <c r="M150" s="3445"/>
      <c r="N150" s="3445"/>
      <c r="O150" s="3445"/>
      <c r="P150" s="3445"/>
      <c r="Q150" s="3445"/>
      <c r="R150" s="3445"/>
      <c r="S150" s="3445"/>
      <c r="V150" s="1827" t="s">
        <v>30</v>
      </c>
      <c r="W150" s="1827"/>
      <c r="X150" s="1827"/>
      <c r="Y150" s="1827"/>
      <c r="Z150" s="3438"/>
      <c r="AA150" s="3446">
        <f>氏名０</f>
        <v>0</v>
      </c>
      <c r="AB150" s="3447"/>
      <c r="AC150" s="3447"/>
      <c r="AD150" s="3447"/>
      <c r="AE150" s="3447"/>
      <c r="AG150" s="3432" t="s">
        <v>653</v>
      </c>
      <c r="AH150" s="750"/>
      <c r="AI150" s="733"/>
    </row>
    <row r="151" spans="2:57" ht="16.5" customHeight="1">
      <c r="D151" s="3433" t="s">
        <v>646</v>
      </c>
      <c r="E151" s="3433"/>
      <c r="F151" s="3433"/>
      <c r="G151" s="3433"/>
      <c r="H151" s="3433"/>
      <c r="I151" s="3433"/>
      <c r="J151" s="3433"/>
      <c r="K151" s="3433"/>
      <c r="L151" s="3433"/>
      <c r="M151" s="3433"/>
      <c r="N151" s="3433"/>
      <c r="O151" s="3433"/>
      <c r="P151" s="3433"/>
      <c r="Q151" s="3433"/>
      <c r="R151" s="3433"/>
      <c r="S151" s="3433"/>
      <c r="U151" s="735"/>
      <c r="V151" s="2707"/>
      <c r="W151" s="2707"/>
      <c r="X151" s="2707"/>
      <c r="Y151" s="2707"/>
      <c r="Z151" s="2708"/>
      <c r="AA151" s="3448"/>
      <c r="AB151" s="3449"/>
      <c r="AC151" s="3449"/>
      <c r="AD151" s="3449"/>
      <c r="AE151" s="3449"/>
      <c r="AG151" s="3432"/>
      <c r="AH151" s="750"/>
      <c r="AI151" s="733"/>
    </row>
    <row r="152" spans="2:57" ht="12" customHeight="1">
      <c r="B152" s="3315" t="s">
        <v>83</v>
      </c>
      <c r="C152" s="732"/>
      <c r="D152" s="3434" t="s">
        <v>647</v>
      </c>
      <c r="E152" s="3434"/>
      <c r="F152" s="3434"/>
      <c r="G152" s="3434"/>
      <c r="H152" s="3434"/>
      <c r="I152" s="3434"/>
      <c r="J152" s="3434"/>
      <c r="K152" s="3434"/>
      <c r="L152" s="3434"/>
      <c r="M152" s="3434"/>
      <c r="N152" s="3434"/>
      <c r="O152" s="3434"/>
      <c r="P152" s="3434"/>
      <c r="Q152" s="3434"/>
      <c r="R152" s="3434"/>
      <c r="S152" s="3434"/>
      <c r="T152" s="3434"/>
      <c r="U152" s="3434"/>
      <c r="V152" s="3434"/>
      <c r="W152" s="3434"/>
      <c r="X152" s="3434"/>
      <c r="Y152" s="3434"/>
      <c r="Z152" s="3434"/>
      <c r="AA152" s="3434"/>
      <c r="AB152" s="3434"/>
      <c r="AC152" s="3434"/>
      <c r="AD152" s="3434"/>
      <c r="AG152" s="3432"/>
      <c r="AH152" s="750"/>
      <c r="AI152" s="733"/>
    </row>
    <row r="153" spans="2:57" ht="12" customHeight="1">
      <c r="B153" s="3315"/>
      <c r="C153" s="3435" t="s">
        <v>655</v>
      </c>
      <c r="D153" s="3435"/>
      <c r="E153" s="3435"/>
      <c r="F153" s="3435"/>
      <c r="G153" s="3435"/>
      <c r="H153" s="3435"/>
      <c r="I153" s="730"/>
      <c r="J153" s="730"/>
      <c r="K153" s="730"/>
      <c r="L153" s="730"/>
      <c r="M153" s="730"/>
      <c r="N153" s="730"/>
      <c r="O153" s="730"/>
      <c r="P153" s="730"/>
      <c r="Q153" s="730"/>
      <c r="R153" s="730"/>
      <c r="S153" s="730"/>
      <c r="T153" s="730"/>
      <c r="U153" s="730"/>
      <c r="V153" s="730"/>
      <c r="W153" s="730"/>
      <c r="X153" s="730"/>
      <c r="Y153" s="730"/>
      <c r="Z153" s="730"/>
      <c r="AA153" s="730"/>
      <c r="AB153" s="731"/>
      <c r="AC153" s="731"/>
      <c r="AD153" s="731"/>
      <c r="AE153" s="731"/>
      <c r="AG153" s="3262" t="s">
        <v>1783</v>
      </c>
      <c r="AH153" s="734"/>
      <c r="AI153" s="733"/>
    </row>
    <row r="154" spans="2:57" ht="15" customHeight="1">
      <c r="B154" s="3315"/>
      <c r="C154" s="3436" t="s">
        <v>648</v>
      </c>
      <c r="D154" s="3436"/>
      <c r="E154" s="3436"/>
      <c r="F154" s="3436"/>
      <c r="G154" s="3437"/>
      <c r="H154" s="3439" t="s">
        <v>649</v>
      </c>
      <c r="I154" s="3440"/>
      <c r="J154" s="3441"/>
      <c r="K154" s="3442"/>
      <c r="L154" s="3443" t="s">
        <v>662</v>
      </c>
      <c r="M154" s="3441"/>
      <c r="N154" s="3441"/>
      <c r="O154" s="3441"/>
      <c r="P154" s="3441"/>
      <c r="Q154" s="3441"/>
      <c r="R154" s="3441"/>
      <c r="S154" s="3441"/>
      <c r="T154" s="3444"/>
      <c r="U154" s="3443" t="s">
        <v>663</v>
      </c>
      <c r="V154" s="3441"/>
      <c r="W154" s="3441"/>
      <c r="X154" s="3441"/>
      <c r="Y154" s="3441"/>
      <c r="Z154" s="3441"/>
      <c r="AA154" s="3444"/>
      <c r="AB154" s="3443" t="s">
        <v>664</v>
      </c>
      <c r="AC154" s="3441"/>
      <c r="AD154" s="3441"/>
      <c r="AE154" s="3441"/>
      <c r="AG154" s="3262"/>
      <c r="AH154" s="734"/>
      <c r="AI154" s="733"/>
    </row>
    <row r="155" spans="2:57" ht="10.5" customHeight="1">
      <c r="B155" s="3315"/>
      <c r="C155" s="1827"/>
      <c r="D155" s="1827"/>
      <c r="E155" s="1827"/>
      <c r="F155" s="1827"/>
      <c r="G155" s="3438"/>
      <c r="H155" s="3456" t="s">
        <v>650</v>
      </c>
      <c r="I155" s="3436"/>
      <c r="J155" s="3436"/>
      <c r="K155" s="3437"/>
      <c r="L155" s="3412"/>
      <c r="M155" s="3413"/>
      <c r="N155" s="3416" t="s">
        <v>80</v>
      </c>
      <c r="O155" s="3413"/>
      <c r="P155" s="3413"/>
      <c r="Q155" s="3413"/>
      <c r="R155" s="3416" t="s">
        <v>80</v>
      </c>
      <c r="S155" s="3413"/>
      <c r="T155" s="3450"/>
      <c r="U155" s="3412"/>
      <c r="V155" s="3413"/>
      <c r="W155" s="3416" t="s">
        <v>80</v>
      </c>
      <c r="X155" s="3413"/>
      <c r="Y155" s="3413"/>
      <c r="Z155" s="3416" t="s">
        <v>654</v>
      </c>
      <c r="AA155" s="3450"/>
      <c r="AB155" s="3452"/>
      <c r="AC155" s="3453"/>
      <c r="AD155" s="3453"/>
      <c r="AE155" s="3453"/>
      <c r="AG155" s="3262"/>
      <c r="AH155" s="681"/>
      <c r="AI155" s="733"/>
    </row>
    <row r="156" spans="2:57" ht="8.25" customHeight="1">
      <c r="B156" s="3315"/>
      <c r="C156" s="1827"/>
      <c r="D156" s="1827"/>
      <c r="E156" s="1827"/>
      <c r="F156" s="1827"/>
      <c r="G156" s="3438"/>
      <c r="H156" s="3457"/>
      <c r="I156" s="1827"/>
      <c r="J156" s="1827"/>
      <c r="K156" s="3438"/>
      <c r="L156" s="3414"/>
      <c r="M156" s="3415"/>
      <c r="N156" s="3417"/>
      <c r="O156" s="3415"/>
      <c r="P156" s="3415"/>
      <c r="Q156" s="3415"/>
      <c r="R156" s="3417"/>
      <c r="S156" s="3415"/>
      <c r="T156" s="3451"/>
      <c r="U156" s="3414"/>
      <c r="V156" s="3415"/>
      <c r="W156" s="3417"/>
      <c r="X156" s="3415"/>
      <c r="Y156" s="3415"/>
      <c r="Z156" s="3417"/>
      <c r="AA156" s="3451"/>
      <c r="AB156" s="3454"/>
      <c r="AC156" s="3455"/>
      <c r="AD156" s="3455"/>
      <c r="AE156" s="3455"/>
      <c r="AG156" s="3262"/>
      <c r="AH156" s="711"/>
      <c r="AI156" s="733"/>
    </row>
    <row r="157" spans="2:57" ht="16.5" customHeight="1">
      <c r="B157" s="3315"/>
      <c r="C157" s="3409" t="s">
        <v>651</v>
      </c>
      <c r="D157" s="3409"/>
      <c r="E157" s="3409"/>
      <c r="F157" s="3409"/>
      <c r="G157" s="3409"/>
      <c r="H157" s="3409"/>
      <c r="I157" s="3409"/>
      <c r="J157" s="3409"/>
      <c r="K157" s="3409"/>
      <c r="L157" s="3409"/>
      <c r="M157" s="3409"/>
      <c r="N157" s="3409"/>
      <c r="O157" s="3409"/>
      <c r="P157" s="3409"/>
      <c r="Q157" s="3409"/>
      <c r="R157" s="3409"/>
      <c r="S157" s="3409"/>
      <c r="T157" s="3409"/>
      <c r="U157" s="3409"/>
      <c r="V157" s="3409"/>
      <c r="W157" s="3409"/>
      <c r="X157" s="3409"/>
      <c r="Y157" s="3409"/>
      <c r="Z157" s="3409"/>
      <c r="AA157" s="2707" t="s">
        <v>652</v>
      </c>
      <c r="AB157" s="2707"/>
      <c r="AC157" s="2707"/>
      <c r="AD157" s="2707"/>
      <c r="AE157" s="2707"/>
      <c r="AG157" s="3262"/>
      <c r="AH157" s="711"/>
      <c r="AI157" s="733"/>
      <c r="AO157" s="3510" t="s">
        <v>1250</v>
      </c>
      <c r="AP157" s="3510"/>
      <c r="AQ157" s="3510"/>
    </row>
    <row r="158" spans="2:57" ht="13.5" customHeight="1">
      <c r="B158" s="3315"/>
      <c r="C158" s="3410" t="s">
        <v>679</v>
      </c>
      <c r="D158" s="3411"/>
      <c r="E158" s="3411" t="s">
        <v>680</v>
      </c>
      <c r="F158" s="3394" t="s">
        <v>657</v>
      </c>
      <c r="G158" s="3394"/>
      <c r="H158" s="3394"/>
      <c r="I158" s="3388" t="s">
        <v>656</v>
      </c>
      <c r="J158" s="3388"/>
      <c r="K158" s="3388"/>
      <c r="L158" s="3388"/>
      <c r="M158" s="3349" t="s">
        <v>665</v>
      </c>
      <c r="N158" s="3349"/>
      <c r="O158" s="3349"/>
      <c r="P158" s="3349"/>
      <c r="Q158" s="2824" t="s">
        <v>666</v>
      </c>
      <c r="R158" s="3310"/>
      <c r="S158" s="3310"/>
      <c r="T158" s="3311"/>
      <c r="U158" s="3388" t="s">
        <v>658</v>
      </c>
      <c r="V158" s="3388"/>
      <c r="W158" s="3388"/>
      <c r="X158" s="3388"/>
      <c r="Y158" s="3388"/>
      <c r="Z158" s="3389"/>
      <c r="AA158" s="3390" t="s">
        <v>683</v>
      </c>
      <c r="AB158" s="3390"/>
      <c r="AC158" s="3391"/>
      <c r="AD158" s="3394" t="s">
        <v>659</v>
      </c>
      <c r="AE158" s="3389"/>
      <c r="AG158" s="3262"/>
      <c r="AH158" s="711"/>
      <c r="AI158" s="733"/>
      <c r="AO158" s="3395" t="s">
        <v>657</v>
      </c>
      <c r="AP158" s="3396"/>
      <c r="AQ158" s="3397"/>
      <c r="AS158" s="3388" t="s">
        <v>658</v>
      </c>
      <c r="AT158" s="3388"/>
      <c r="AU158" s="3388"/>
      <c r="AV158" s="3388"/>
      <c r="AW158" s="3388"/>
      <c r="AX158" s="3388"/>
      <c r="BB158" s="2824" t="s">
        <v>666</v>
      </c>
      <c r="BC158" s="3310"/>
      <c r="BD158" s="3310"/>
      <c r="BE158" s="3311"/>
    </row>
    <row r="159" spans="2:57" ht="13.5" customHeight="1">
      <c r="B159" s="3315"/>
      <c r="C159" s="3410"/>
      <c r="D159" s="3411"/>
      <c r="E159" s="3411"/>
      <c r="F159" s="3394"/>
      <c r="G159" s="3394"/>
      <c r="H159" s="3394"/>
      <c r="I159" s="3388"/>
      <c r="J159" s="3388"/>
      <c r="K159" s="3388"/>
      <c r="L159" s="3388"/>
      <c r="M159" s="3428" t="s">
        <v>667</v>
      </c>
      <c r="N159" s="3429"/>
      <c r="O159" s="3429"/>
      <c r="P159" s="3429"/>
      <c r="Q159" s="3310" t="s">
        <v>668</v>
      </c>
      <c r="R159" s="3310"/>
      <c r="S159" s="3310"/>
      <c r="T159" s="3311"/>
      <c r="U159" s="3388"/>
      <c r="V159" s="3388"/>
      <c r="W159" s="3388"/>
      <c r="X159" s="3388"/>
      <c r="Y159" s="3388"/>
      <c r="Z159" s="3389"/>
      <c r="AA159" s="3392"/>
      <c r="AB159" s="3392"/>
      <c r="AC159" s="3393"/>
      <c r="AD159" s="3388"/>
      <c r="AE159" s="3389"/>
      <c r="AG159" s="3262"/>
      <c r="AH159" s="711"/>
      <c r="AI159" s="733"/>
      <c r="AO159" s="3398"/>
      <c r="AP159" s="3399"/>
      <c r="AQ159" s="3400"/>
      <c r="AS159" s="3388"/>
      <c r="AT159" s="3388"/>
      <c r="AU159" s="3388"/>
      <c r="AV159" s="3388"/>
      <c r="AW159" s="3388"/>
      <c r="AX159" s="3388"/>
      <c r="BB159" s="2824" t="s">
        <v>668</v>
      </c>
      <c r="BC159" s="3310"/>
      <c r="BD159" s="3310"/>
      <c r="BE159" s="3311"/>
    </row>
    <row r="160" spans="2:57" ht="18" customHeight="1">
      <c r="B160" s="3315"/>
      <c r="C160" s="3328"/>
      <c r="D160" s="3329"/>
      <c r="E160" s="3329"/>
      <c r="F160" s="3460"/>
      <c r="G160" s="3460"/>
      <c r="H160" s="3460"/>
      <c r="I160" s="3334"/>
      <c r="J160" s="3334"/>
      <c r="K160" s="3334"/>
      <c r="L160" s="3334"/>
      <c r="M160" s="3337"/>
      <c r="N160" s="3338"/>
      <c r="O160" s="3338"/>
      <c r="P160" s="746"/>
      <c r="Q160" s="3323"/>
      <c r="R160" s="3324"/>
      <c r="S160" s="3324"/>
      <c r="T160" s="1595" t="s">
        <v>130</v>
      </c>
      <c r="U160" s="3339"/>
      <c r="V160" s="3321"/>
      <c r="W160" s="3321"/>
      <c r="X160" s="3321"/>
      <c r="Y160" s="3420" t="s">
        <v>130</v>
      </c>
      <c r="Z160" s="3420"/>
      <c r="AA160" s="3317"/>
      <c r="AB160" s="3317"/>
      <c r="AC160" s="3318"/>
      <c r="AD160" s="3421"/>
      <c r="AE160" s="1594" t="s">
        <v>130</v>
      </c>
      <c r="AG160" s="3262"/>
      <c r="AH160" s="711"/>
      <c r="AO160" s="3313" t="s">
        <v>698</v>
      </c>
      <c r="AP160" s="3313"/>
      <c r="AQ160" s="3313"/>
      <c r="AS160" s="3423">
        <v>1000000</v>
      </c>
      <c r="AT160" s="3424"/>
      <c r="AU160" s="3424"/>
      <c r="AV160" s="3424"/>
      <c r="AW160" s="3420" t="s">
        <v>661</v>
      </c>
      <c r="AX160" s="3427"/>
      <c r="AY160" s="3377" t="s">
        <v>585</v>
      </c>
      <c r="AZ160" s="3379" t="s">
        <v>586</v>
      </c>
      <c r="BB160" s="1597"/>
      <c r="BC160" s="1597"/>
      <c r="BD160" s="1597"/>
      <c r="BE160" s="1602" t="s">
        <v>109</v>
      </c>
    </row>
    <row r="161" spans="2:57" ht="18" customHeight="1">
      <c r="B161" s="3315"/>
      <c r="C161" s="3330"/>
      <c r="D161" s="3331"/>
      <c r="E161" s="3331"/>
      <c r="F161" s="3461"/>
      <c r="G161" s="3461"/>
      <c r="H161" s="3461"/>
      <c r="I161" s="3335"/>
      <c r="J161" s="3336"/>
      <c r="K161" s="3335"/>
      <c r="L161" s="3335"/>
      <c r="M161" s="3323"/>
      <c r="N161" s="3324"/>
      <c r="O161" s="3324"/>
      <c r="P161" s="1601" t="s">
        <v>125</v>
      </c>
      <c r="Q161" s="3325"/>
      <c r="R161" s="3326"/>
      <c r="S161" s="3326"/>
      <c r="T161" s="748"/>
      <c r="U161" s="3340"/>
      <c r="V161" s="3322"/>
      <c r="W161" s="3322"/>
      <c r="X161" s="3322"/>
      <c r="Y161" s="3418"/>
      <c r="Z161" s="3418"/>
      <c r="AA161" s="3319"/>
      <c r="AB161" s="3319"/>
      <c r="AC161" s="3320"/>
      <c r="AD161" s="3422"/>
      <c r="AE161" s="1596"/>
      <c r="AG161" s="3262"/>
      <c r="AH161" s="711"/>
      <c r="AI161" s="733"/>
      <c r="AO161" s="3314"/>
      <c r="AP161" s="3314"/>
      <c r="AQ161" s="3314"/>
      <c r="AS161" s="3425"/>
      <c r="AT161" s="3426"/>
      <c r="AU161" s="3426"/>
      <c r="AV161" s="3426"/>
      <c r="AW161" s="3418"/>
      <c r="AX161" s="3419"/>
      <c r="AY161" s="3377"/>
      <c r="AZ161" s="3379"/>
      <c r="BB161" s="1597"/>
      <c r="BC161" s="1597"/>
      <c r="BD161" s="1597"/>
      <c r="BE161" s="1602" t="s">
        <v>580</v>
      </c>
    </row>
    <row r="162" spans="2:57" ht="18" customHeight="1">
      <c r="B162" s="3315"/>
      <c r="C162" s="3328"/>
      <c r="D162" s="3329"/>
      <c r="E162" s="3329"/>
      <c r="F162" s="3332"/>
      <c r="G162" s="3332"/>
      <c r="H162" s="3332"/>
      <c r="I162" s="3334"/>
      <c r="J162" s="3334"/>
      <c r="K162" s="3334"/>
      <c r="L162" s="3334"/>
      <c r="M162" s="3337"/>
      <c r="N162" s="3338"/>
      <c r="O162" s="3338"/>
      <c r="P162" s="737"/>
      <c r="Q162" s="3323"/>
      <c r="R162" s="3324"/>
      <c r="S162" s="3324"/>
      <c r="T162" s="1362"/>
      <c r="U162" s="3339"/>
      <c r="V162" s="3321"/>
      <c r="W162" s="3321"/>
      <c r="X162" s="3321"/>
      <c r="Y162" s="3341"/>
      <c r="Z162" s="3341"/>
      <c r="AA162" s="3317"/>
      <c r="AB162" s="3317"/>
      <c r="AC162" s="3318"/>
      <c r="AD162" s="3321"/>
      <c r="AE162" s="739"/>
      <c r="AG162" s="711"/>
      <c r="AH162" s="711"/>
      <c r="AI162" s="733"/>
      <c r="AO162" s="3312" t="s">
        <v>575</v>
      </c>
      <c r="AP162" s="3313"/>
      <c r="AQ162" s="3313"/>
      <c r="AS162" s="3405">
        <v>1000000</v>
      </c>
      <c r="AT162" s="3406"/>
      <c r="AU162" s="3406"/>
      <c r="AV162" s="3406"/>
      <c r="AW162" s="3401"/>
      <c r="AX162" s="3402"/>
      <c r="AY162" s="3377" t="s">
        <v>585</v>
      </c>
      <c r="AZ162" s="3379" t="s">
        <v>587</v>
      </c>
      <c r="BB162" s="1597"/>
      <c r="BC162" s="1597"/>
      <c r="BD162" s="1597"/>
      <c r="BE162" s="1602" t="s">
        <v>581</v>
      </c>
    </row>
    <row r="163" spans="2:57" ht="18" customHeight="1">
      <c r="B163" s="3315"/>
      <c r="C163" s="3330"/>
      <c r="D163" s="3331"/>
      <c r="E163" s="3331"/>
      <c r="F163" s="3333"/>
      <c r="G163" s="3333"/>
      <c r="H163" s="3333"/>
      <c r="I163" s="3335"/>
      <c r="J163" s="3336"/>
      <c r="K163" s="3335"/>
      <c r="L163" s="3335"/>
      <c r="M163" s="3323"/>
      <c r="N163" s="3324"/>
      <c r="O163" s="3324"/>
      <c r="P163" s="740"/>
      <c r="Q163" s="3325"/>
      <c r="R163" s="3326"/>
      <c r="S163" s="3326"/>
      <c r="T163" s="748"/>
      <c r="U163" s="3340"/>
      <c r="V163" s="3322"/>
      <c r="W163" s="3322"/>
      <c r="X163" s="3322"/>
      <c r="Y163" s="3327"/>
      <c r="Z163" s="3327"/>
      <c r="AA163" s="3319"/>
      <c r="AB163" s="3319"/>
      <c r="AC163" s="3320"/>
      <c r="AD163" s="3322"/>
      <c r="AE163" s="730"/>
      <c r="AI163" s="733"/>
      <c r="AO163" s="3314"/>
      <c r="AP163" s="3314"/>
      <c r="AQ163" s="3314"/>
      <c r="AS163" s="3407"/>
      <c r="AT163" s="3408"/>
      <c r="AU163" s="3408"/>
      <c r="AV163" s="3408"/>
      <c r="AW163" s="3403"/>
      <c r="AX163" s="3404"/>
      <c r="AY163" s="3377"/>
      <c r="AZ163" s="3379"/>
      <c r="BB163" s="1597"/>
      <c r="BC163" s="1597"/>
      <c r="BD163" s="1597"/>
      <c r="BE163" s="1602" t="s">
        <v>582</v>
      </c>
    </row>
    <row r="164" spans="2:57" ht="18" customHeight="1">
      <c r="B164" s="3315"/>
      <c r="C164" s="3328"/>
      <c r="D164" s="3329"/>
      <c r="E164" s="3329"/>
      <c r="F164" s="3332"/>
      <c r="G164" s="3332"/>
      <c r="H164" s="3332"/>
      <c r="I164" s="3334"/>
      <c r="J164" s="3334"/>
      <c r="K164" s="3334"/>
      <c r="L164" s="3334"/>
      <c r="M164" s="3337"/>
      <c r="N164" s="3338"/>
      <c r="O164" s="3338"/>
      <c r="P164" s="737"/>
      <c r="Q164" s="3323"/>
      <c r="R164" s="3324"/>
      <c r="S164" s="3324"/>
      <c r="T164" s="1362"/>
      <c r="U164" s="3339"/>
      <c r="V164" s="3321"/>
      <c r="W164" s="3321"/>
      <c r="X164" s="3321"/>
      <c r="Y164" s="3341"/>
      <c r="Z164" s="3341"/>
      <c r="AA164" s="3317"/>
      <c r="AB164" s="3317"/>
      <c r="AC164" s="3318"/>
      <c r="AD164" s="3421"/>
      <c r="AE164" s="739"/>
      <c r="AI164" s="733"/>
      <c r="AO164" s="3312" t="s">
        <v>699</v>
      </c>
      <c r="AP164" s="3313"/>
      <c r="AQ164" s="3313"/>
      <c r="AS164" s="3384">
        <v>1000000</v>
      </c>
      <c r="AT164" s="3385"/>
      <c r="AU164" s="3385"/>
      <c r="AV164" s="3385"/>
      <c r="AW164" s="3346"/>
      <c r="AX164" s="3347"/>
      <c r="AY164" s="3377" t="s">
        <v>585</v>
      </c>
      <c r="AZ164" s="3379" t="s">
        <v>588</v>
      </c>
      <c r="BB164" s="1597"/>
      <c r="BC164" s="1597"/>
      <c r="BD164" s="1597"/>
      <c r="BE164" s="1602" t="s">
        <v>15</v>
      </c>
    </row>
    <row r="165" spans="2:57" ht="18" customHeight="1">
      <c r="B165" s="3315"/>
      <c r="C165" s="3330"/>
      <c r="D165" s="3331"/>
      <c r="E165" s="3331"/>
      <c r="F165" s="3333"/>
      <c r="G165" s="3333"/>
      <c r="H165" s="3333"/>
      <c r="I165" s="3335"/>
      <c r="J165" s="3336"/>
      <c r="K165" s="3335"/>
      <c r="L165" s="3335"/>
      <c r="M165" s="3323"/>
      <c r="N165" s="3324"/>
      <c r="O165" s="3324"/>
      <c r="P165" s="740"/>
      <c r="Q165" s="3325"/>
      <c r="R165" s="3326"/>
      <c r="S165" s="3326"/>
      <c r="T165" s="748"/>
      <c r="U165" s="3340"/>
      <c r="V165" s="3322"/>
      <c r="W165" s="3322"/>
      <c r="X165" s="3322"/>
      <c r="Y165" s="3327"/>
      <c r="Z165" s="3327"/>
      <c r="AA165" s="3319"/>
      <c r="AB165" s="3319"/>
      <c r="AC165" s="3320"/>
      <c r="AD165" s="3422"/>
      <c r="AE165" s="730"/>
      <c r="AI165" s="733"/>
      <c r="AO165" s="3314"/>
      <c r="AP165" s="3314"/>
      <c r="AQ165" s="3314"/>
      <c r="AS165" s="3386"/>
      <c r="AT165" s="3387"/>
      <c r="AU165" s="3387"/>
      <c r="AV165" s="3387"/>
      <c r="AW165" s="3346"/>
      <c r="AX165" s="3347"/>
      <c r="AY165" s="3377"/>
      <c r="AZ165" s="3379"/>
    </row>
    <row r="166" spans="2:57" ht="18" customHeight="1">
      <c r="B166" s="3315"/>
      <c r="C166" s="3328"/>
      <c r="D166" s="3329"/>
      <c r="E166" s="3329"/>
      <c r="F166" s="3332"/>
      <c r="G166" s="3332"/>
      <c r="H166" s="3332"/>
      <c r="I166" s="3334"/>
      <c r="J166" s="3334"/>
      <c r="K166" s="3334"/>
      <c r="L166" s="3334"/>
      <c r="M166" s="3337"/>
      <c r="N166" s="3338"/>
      <c r="O166" s="3338"/>
      <c r="P166" s="737"/>
      <c r="Q166" s="3323"/>
      <c r="R166" s="3324"/>
      <c r="S166" s="3324"/>
      <c r="T166" s="1362"/>
      <c r="U166" s="3339"/>
      <c r="V166" s="3321"/>
      <c r="W166" s="3321"/>
      <c r="X166" s="3321"/>
      <c r="Y166" s="3341"/>
      <c r="Z166" s="3341"/>
      <c r="AA166" s="3317"/>
      <c r="AB166" s="3317"/>
      <c r="AC166" s="3318"/>
      <c r="AD166" s="3321"/>
      <c r="AE166" s="739"/>
      <c r="AI166" s="733"/>
      <c r="AO166" s="3312" t="s">
        <v>700</v>
      </c>
      <c r="AP166" s="3313"/>
      <c r="AQ166" s="3313"/>
      <c r="AS166" s="3380">
        <v>-1000000</v>
      </c>
      <c r="AT166" s="3381"/>
      <c r="AU166" s="3381"/>
      <c r="AV166" s="3381"/>
      <c r="AW166" s="3346"/>
      <c r="AX166" s="3347"/>
      <c r="AY166" s="3377" t="s">
        <v>585</v>
      </c>
      <c r="AZ166" s="3378" t="s">
        <v>589</v>
      </c>
    </row>
    <row r="167" spans="2:57" ht="18" customHeight="1">
      <c r="B167" s="3315"/>
      <c r="C167" s="3330"/>
      <c r="D167" s="3331"/>
      <c r="E167" s="3331"/>
      <c r="F167" s="3333"/>
      <c r="G167" s="3333"/>
      <c r="H167" s="3333"/>
      <c r="I167" s="3335"/>
      <c r="J167" s="3336"/>
      <c r="K167" s="3335"/>
      <c r="L167" s="3335"/>
      <c r="M167" s="3323"/>
      <c r="N167" s="3324"/>
      <c r="O167" s="3324"/>
      <c r="P167" s="740"/>
      <c r="Q167" s="3325"/>
      <c r="R167" s="3326"/>
      <c r="S167" s="3326"/>
      <c r="T167" s="748"/>
      <c r="U167" s="3340"/>
      <c r="V167" s="3322"/>
      <c r="W167" s="3322"/>
      <c r="X167" s="3322"/>
      <c r="Y167" s="3327"/>
      <c r="Z167" s="3327"/>
      <c r="AA167" s="3319"/>
      <c r="AB167" s="3319"/>
      <c r="AC167" s="3320"/>
      <c r="AD167" s="3322"/>
      <c r="AE167" s="730"/>
      <c r="AI167" s="733"/>
      <c r="AO167" s="3314"/>
      <c r="AP167" s="3314"/>
      <c r="AQ167" s="3314"/>
      <c r="AS167" s="3382"/>
      <c r="AT167" s="3383"/>
      <c r="AU167" s="3383"/>
      <c r="AV167" s="3383"/>
      <c r="AW167" s="3346"/>
      <c r="AX167" s="3347"/>
      <c r="AY167" s="3377"/>
      <c r="AZ167" s="3379"/>
    </row>
    <row r="168" spans="2:57" ht="18" customHeight="1">
      <c r="B168" s="3315"/>
      <c r="C168" s="3328"/>
      <c r="D168" s="3329"/>
      <c r="E168" s="3329"/>
      <c r="F168" s="3332"/>
      <c r="G168" s="3332"/>
      <c r="H168" s="3332"/>
      <c r="I168" s="3334"/>
      <c r="J168" s="3334"/>
      <c r="K168" s="3334"/>
      <c r="L168" s="3334"/>
      <c r="M168" s="3337"/>
      <c r="N168" s="3338"/>
      <c r="O168" s="3338"/>
      <c r="P168" s="737"/>
      <c r="Q168" s="3323"/>
      <c r="R168" s="3324"/>
      <c r="S168" s="3324"/>
      <c r="T168" s="1362"/>
      <c r="U168" s="3339"/>
      <c r="V168" s="3321"/>
      <c r="W168" s="3321"/>
      <c r="X168" s="3321"/>
      <c r="Y168" s="3341"/>
      <c r="Z168" s="3341"/>
      <c r="AA168" s="3317"/>
      <c r="AB168" s="3317"/>
      <c r="AC168" s="3318"/>
      <c r="AD168" s="3421"/>
      <c r="AE168" s="739"/>
      <c r="AI168" s="733"/>
      <c r="AO168" s="3312" t="s">
        <v>577</v>
      </c>
      <c r="AP168" s="3313"/>
      <c r="AQ168" s="3313"/>
    </row>
    <row r="169" spans="2:57" ht="18" customHeight="1">
      <c r="B169" s="3315"/>
      <c r="C169" s="3330"/>
      <c r="D169" s="3331"/>
      <c r="E169" s="3331"/>
      <c r="F169" s="3333"/>
      <c r="G169" s="3333"/>
      <c r="H169" s="3333"/>
      <c r="I169" s="3335"/>
      <c r="J169" s="3336"/>
      <c r="K169" s="3335"/>
      <c r="L169" s="3335"/>
      <c r="M169" s="3323"/>
      <c r="N169" s="3324"/>
      <c r="O169" s="3324"/>
      <c r="P169" s="740"/>
      <c r="Q169" s="3325"/>
      <c r="R169" s="3326"/>
      <c r="S169" s="3326"/>
      <c r="T169" s="748"/>
      <c r="U169" s="3340"/>
      <c r="V169" s="3322"/>
      <c r="W169" s="3322"/>
      <c r="X169" s="3322"/>
      <c r="Y169" s="3327"/>
      <c r="Z169" s="3327"/>
      <c r="AA169" s="3319"/>
      <c r="AB169" s="3319"/>
      <c r="AC169" s="3320"/>
      <c r="AD169" s="3422"/>
      <c r="AE169" s="730"/>
      <c r="AI169" s="733"/>
      <c r="AO169" s="3314"/>
      <c r="AP169" s="3314"/>
      <c r="AQ169" s="3314"/>
    </row>
    <row r="170" spans="2:57" ht="18" customHeight="1">
      <c r="B170" s="3315"/>
      <c r="C170" s="3328"/>
      <c r="D170" s="3329"/>
      <c r="E170" s="3329"/>
      <c r="F170" s="3332"/>
      <c r="G170" s="3332"/>
      <c r="H170" s="3332"/>
      <c r="I170" s="3334"/>
      <c r="J170" s="3334"/>
      <c r="K170" s="3334"/>
      <c r="L170" s="3334"/>
      <c r="M170" s="3337"/>
      <c r="N170" s="3338"/>
      <c r="O170" s="3338"/>
      <c r="P170" s="737"/>
      <c r="Q170" s="3323"/>
      <c r="R170" s="3324"/>
      <c r="S170" s="3324"/>
      <c r="T170" s="1362"/>
      <c r="U170" s="3339"/>
      <c r="V170" s="3321"/>
      <c r="W170" s="3321"/>
      <c r="X170" s="3321"/>
      <c r="Y170" s="3341"/>
      <c r="Z170" s="3341"/>
      <c r="AA170" s="3317"/>
      <c r="AB170" s="3317"/>
      <c r="AC170" s="3318"/>
      <c r="AD170" s="3421"/>
      <c r="AE170" s="739"/>
      <c r="AI170" s="733"/>
      <c r="AO170" s="3313" t="s">
        <v>578</v>
      </c>
      <c r="AP170" s="3313"/>
      <c r="AQ170" s="3313"/>
    </row>
    <row r="171" spans="2:57" ht="18" customHeight="1">
      <c r="B171" s="3315"/>
      <c r="C171" s="3330"/>
      <c r="D171" s="3331"/>
      <c r="E171" s="3331"/>
      <c r="F171" s="3333"/>
      <c r="G171" s="3333"/>
      <c r="H171" s="3333"/>
      <c r="I171" s="3335"/>
      <c r="J171" s="3336"/>
      <c r="K171" s="3335"/>
      <c r="L171" s="3335"/>
      <c r="M171" s="3323"/>
      <c r="N171" s="3324"/>
      <c r="O171" s="3324"/>
      <c r="P171" s="740"/>
      <c r="Q171" s="3325"/>
      <c r="R171" s="3326"/>
      <c r="S171" s="3326"/>
      <c r="T171" s="748"/>
      <c r="U171" s="3340"/>
      <c r="V171" s="3322"/>
      <c r="W171" s="3322"/>
      <c r="X171" s="3322"/>
      <c r="Y171" s="3327"/>
      <c r="Z171" s="3327"/>
      <c r="AA171" s="3319"/>
      <c r="AB171" s="3319"/>
      <c r="AC171" s="3320"/>
      <c r="AD171" s="3422"/>
      <c r="AE171" s="730"/>
      <c r="AI171" s="733"/>
      <c r="AO171" s="3314"/>
      <c r="AP171" s="3314"/>
      <c r="AQ171" s="3314"/>
    </row>
    <row r="172" spans="2:57" ht="18" customHeight="1">
      <c r="B172" s="749">
        <v>11</v>
      </c>
      <c r="C172" s="3328"/>
      <c r="D172" s="3329"/>
      <c r="E172" s="3329"/>
      <c r="F172" s="3332"/>
      <c r="G172" s="3332"/>
      <c r="H172" s="3332"/>
      <c r="I172" s="3334"/>
      <c r="J172" s="3334"/>
      <c r="K172" s="3334"/>
      <c r="L172" s="3334"/>
      <c r="M172" s="3337"/>
      <c r="N172" s="3338"/>
      <c r="O172" s="3338"/>
      <c r="P172" s="737"/>
      <c r="Q172" s="3323"/>
      <c r="R172" s="3324"/>
      <c r="S172" s="3324"/>
      <c r="T172" s="1362"/>
      <c r="U172" s="3339"/>
      <c r="V172" s="3321"/>
      <c r="W172" s="3321"/>
      <c r="X172" s="3321"/>
      <c r="Y172" s="3341"/>
      <c r="Z172" s="3341"/>
      <c r="AA172" s="3317"/>
      <c r="AB172" s="3317"/>
      <c r="AC172" s="3318"/>
      <c r="AD172" s="3421"/>
      <c r="AE172" s="739"/>
      <c r="AI172" s="733"/>
      <c r="AO172" s="3313" t="s">
        <v>579</v>
      </c>
      <c r="AP172" s="3313"/>
      <c r="AQ172" s="3313"/>
    </row>
    <row r="173" spans="2:57" ht="18" customHeight="1">
      <c r="B173" s="3316" t="s">
        <v>85</v>
      </c>
      <c r="C173" s="3330"/>
      <c r="D173" s="3331"/>
      <c r="E173" s="3331"/>
      <c r="F173" s="3333"/>
      <c r="G173" s="3333"/>
      <c r="H173" s="3333"/>
      <c r="I173" s="3335"/>
      <c r="J173" s="3336"/>
      <c r="K173" s="3335"/>
      <c r="L173" s="3335"/>
      <c r="M173" s="3323"/>
      <c r="N173" s="3324"/>
      <c r="O173" s="3324"/>
      <c r="P173" s="740"/>
      <c r="Q173" s="3325"/>
      <c r="R173" s="3326"/>
      <c r="S173" s="3326"/>
      <c r="T173" s="748"/>
      <c r="U173" s="3340"/>
      <c r="V173" s="3322"/>
      <c r="W173" s="3322"/>
      <c r="X173" s="3322"/>
      <c r="Y173" s="3327"/>
      <c r="Z173" s="3327"/>
      <c r="AA173" s="3319"/>
      <c r="AB173" s="3319"/>
      <c r="AC173" s="3320"/>
      <c r="AD173" s="3422"/>
      <c r="AE173" s="730"/>
      <c r="AI173" s="733"/>
      <c r="AO173" s="3314"/>
      <c r="AP173" s="3314"/>
      <c r="AQ173" s="3314"/>
    </row>
    <row r="174" spans="2:57" ht="18" customHeight="1">
      <c r="B174" s="3316"/>
      <c r="C174" s="3328"/>
      <c r="D174" s="3329"/>
      <c r="E174" s="3329"/>
      <c r="F174" s="3332"/>
      <c r="G174" s="3332"/>
      <c r="H174" s="3332"/>
      <c r="I174" s="3334"/>
      <c r="J174" s="3334"/>
      <c r="K174" s="3334"/>
      <c r="L174" s="3334"/>
      <c r="M174" s="3337"/>
      <c r="N174" s="3338"/>
      <c r="O174" s="3338"/>
      <c r="P174" s="737"/>
      <c r="Q174" s="3323"/>
      <c r="R174" s="3324"/>
      <c r="S174" s="3324"/>
      <c r="T174" s="1362"/>
      <c r="U174" s="3339"/>
      <c r="V174" s="3321"/>
      <c r="W174" s="3321"/>
      <c r="X174" s="3321"/>
      <c r="Y174" s="3341"/>
      <c r="Z174" s="3341"/>
      <c r="AA174" s="3317"/>
      <c r="AB174" s="3317"/>
      <c r="AC174" s="3318"/>
      <c r="AD174" s="3321"/>
      <c r="AE174" s="739"/>
      <c r="AI174" s="733"/>
      <c r="AO174" s="3313" t="s">
        <v>701</v>
      </c>
      <c r="AP174" s="3313"/>
      <c r="AQ174" s="3313"/>
    </row>
    <row r="175" spans="2:57" ht="18" customHeight="1">
      <c r="B175" s="3316"/>
      <c r="C175" s="3330"/>
      <c r="D175" s="3331"/>
      <c r="E175" s="3331"/>
      <c r="F175" s="3333"/>
      <c r="G175" s="3333"/>
      <c r="H175" s="3333"/>
      <c r="I175" s="3335"/>
      <c r="J175" s="3336"/>
      <c r="K175" s="3335"/>
      <c r="L175" s="3335"/>
      <c r="M175" s="3323"/>
      <c r="N175" s="3324"/>
      <c r="O175" s="3324"/>
      <c r="P175" s="740"/>
      <c r="Q175" s="3325"/>
      <c r="R175" s="3326"/>
      <c r="S175" s="3326"/>
      <c r="T175" s="748"/>
      <c r="U175" s="3340"/>
      <c r="V175" s="3322"/>
      <c r="W175" s="3322"/>
      <c r="X175" s="3322"/>
      <c r="Y175" s="3327"/>
      <c r="Z175" s="3327"/>
      <c r="AA175" s="3319"/>
      <c r="AB175" s="3319"/>
      <c r="AC175" s="3320"/>
      <c r="AD175" s="3322"/>
      <c r="AE175" s="730"/>
      <c r="AI175" s="733"/>
      <c r="AO175" s="3314"/>
      <c r="AP175" s="3314"/>
      <c r="AQ175" s="3314"/>
    </row>
    <row r="176" spans="2:57" ht="18" customHeight="1">
      <c r="B176" s="3316"/>
      <c r="C176" s="3328"/>
      <c r="D176" s="3329"/>
      <c r="E176" s="3375"/>
      <c r="F176" s="3332"/>
      <c r="G176" s="3332"/>
      <c r="H176" s="3332"/>
      <c r="I176" s="3334"/>
      <c r="J176" s="3334"/>
      <c r="K176" s="3334"/>
      <c r="L176" s="3334"/>
      <c r="M176" s="3337"/>
      <c r="N176" s="3338"/>
      <c r="O176" s="3338"/>
      <c r="P176" s="737"/>
      <c r="Q176" s="3323"/>
      <c r="R176" s="3324"/>
      <c r="S176" s="3324"/>
      <c r="T176" s="1362"/>
      <c r="U176" s="3339"/>
      <c r="V176" s="3321"/>
      <c r="W176" s="3321"/>
      <c r="X176" s="3321"/>
      <c r="Y176" s="3341"/>
      <c r="Z176" s="3341"/>
      <c r="AA176" s="3317"/>
      <c r="AB176" s="3317"/>
      <c r="AC176" s="3318"/>
      <c r="AD176" s="3321"/>
      <c r="AE176" s="739"/>
      <c r="AI176" s="733"/>
      <c r="AO176" s="3313" t="s">
        <v>702</v>
      </c>
      <c r="AP176" s="3313"/>
      <c r="AQ176" s="3313"/>
    </row>
    <row r="177" spans="2:43" ht="18" customHeight="1">
      <c r="B177" s="3316"/>
      <c r="C177" s="3330"/>
      <c r="D177" s="3331"/>
      <c r="E177" s="3376"/>
      <c r="F177" s="3333"/>
      <c r="G177" s="3333"/>
      <c r="H177" s="3333"/>
      <c r="I177" s="3335"/>
      <c r="J177" s="3336"/>
      <c r="K177" s="3335"/>
      <c r="L177" s="3335"/>
      <c r="M177" s="3323"/>
      <c r="N177" s="3324"/>
      <c r="O177" s="3324"/>
      <c r="P177" s="740"/>
      <c r="Q177" s="3325"/>
      <c r="R177" s="3326"/>
      <c r="S177" s="3326"/>
      <c r="T177" s="748"/>
      <c r="U177" s="3340"/>
      <c r="V177" s="3322"/>
      <c r="W177" s="3322"/>
      <c r="X177" s="3322"/>
      <c r="Y177" s="3327"/>
      <c r="Z177" s="3327"/>
      <c r="AA177" s="3319"/>
      <c r="AB177" s="3319"/>
      <c r="AC177" s="3320"/>
      <c r="AD177" s="3322"/>
      <c r="AE177" s="730"/>
      <c r="AI177" s="733"/>
      <c r="AO177" s="3314"/>
      <c r="AP177" s="3314"/>
      <c r="AQ177" s="3314"/>
    </row>
    <row r="178" spans="2:43" ht="18" customHeight="1">
      <c r="B178" s="3316"/>
      <c r="C178" s="3328"/>
      <c r="D178" s="3329"/>
      <c r="E178" s="3375"/>
      <c r="F178" s="3332"/>
      <c r="G178" s="3332"/>
      <c r="H178" s="3332"/>
      <c r="I178" s="3334"/>
      <c r="J178" s="3334"/>
      <c r="K178" s="3334"/>
      <c r="L178" s="3334"/>
      <c r="M178" s="3337"/>
      <c r="N178" s="3338"/>
      <c r="O178" s="3338"/>
      <c r="P178" s="737"/>
      <c r="Q178" s="3323"/>
      <c r="R178" s="3324"/>
      <c r="S178" s="3324"/>
      <c r="T178" s="1362"/>
      <c r="U178" s="3339"/>
      <c r="V178" s="3321"/>
      <c r="W178" s="3321"/>
      <c r="X178" s="3321"/>
      <c r="Y178" s="3341"/>
      <c r="Z178" s="3341"/>
      <c r="AA178" s="3317"/>
      <c r="AB178" s="3317"/>
      <c r="AC178" s="3318"/>
      <c r="AD178" s="3321"/>
      <c r="AE178" s="739"/>
      <c r="AI178" s="733"/>
      <c r="AO178" s="3313" t="s">
        <v>703</v>
      </c>
      <c r="AP178" s="3313"/>
      <c r="AQ178" s="3313"/>
    </row>
    <row r="179" spans="2:43" ht="18" customHeight="1">
      <c r="B179" s="3316"/>
      <c r="C179" s="3330"/>
      <c r="D179" s="3331"/>
      <c r="E179" s="3376"/>
      <c r="F179" s="3333"/>
      <c r="G179" s="3333"/>
      <c r="H179" s="3333"/>
      <c r="I179" s="3335"/>
      <c r="J179" s="3336"/>
      <c r="K179" s="3335"/>
      <c r="L179" s="3335"/>
      <c r="M179" s="3323"/>
      <c r="N179" s="3324"/>
      <c r="O179" s="3324"/>
      <c r="P179" s="740"/>
      <c r="Q179" s="3325"/>
      <c r="R179" s="3326"/>
      <c r="S179" s="3326"/>
      <c r="T179" s="748"/>
      <c r="U179" s="3340"/>
      <c r="V179" s="3322"/>
      <c r="W179" s="3322"/>
      <c r="X179" s="3322"/>
      <c r="Y179" s="3327"/>
      <c r="Z179" s="3327"/>
      <c r="AA179" s="3319"/>
      <c r="AB179" s="3319"/>
      <c r="AC179" s="3320"/>
      <c r="AD179" s="3322"/>
      <c r="AE179" s="730"/>
      <c r="AI179" s="733"/>
      <c r="AO179" s="3314"/>
      <c r="AP179" s="3314"/>
      <c r="AQ179" s="3314"/>
    </row>
    <row r="180" spans="2:43" ht="18" customHeight="1">
      <c r="B180" s="3316"/>
      <c r="C180" s="3328"/>
      <c r="D180" s="3329"/>
      <c r="E180" s="3329"/>
      <c r="F180" s="3458"/>
      <c r="G180" s="3458"/>
      <c r="H180" s="3458"/>
      <c r="I180" s="3334"/>
      <c r="J180" s="3334"/>
      <c r="K180" s="3334"/>
      <c r="L180" s="3334"/>
      <c r="M180" s="3337"/>
      <c r="N180" s="3338"/>
      <c r="O180" s="3338"/>
      <c r="P180" s="737"/>
      <c r="Q180" s="3323"/>
      <c r="R180" s="3324"/>
      <c r="S180" s="3324"/>
      <c r="T180" s="1362"/>
      <c r="U180" s="3339"/>
      <c r="V180" s="3321"/>
      <c r="W180" s="3321"/>
      <c r="X180" s="3321"/>
      <c r="Y180" s="3341"/>
      <c r="Z180" s="3341"/>
      <c r="AA180" s="3317"/>
      <c r="AB180" s="3317"/>
      <c r="AC180" s="3318"/>
      <c r="AD180" s="3321"/>
      <c r="AE180" s="739"/>
      <c r="AI180" s="733"/>
      <c r="AO180" s="3313" t="s">
        <v>704</v>
      </c>
      <c r="AP180" s="3313"/>
      <c r="AQ180" s="3313"/>
    </row>
    <row r="181" spans="2:43" ht="18" customHeight="1">
      <c r="B181" s="3316"/>
      <c r="C181" s="3330"/>
      <c r="D181" s="3331"/>
      <c r="E181" s="3331"/>
      <c r="F181" s="3459"/>
      <c r="G181" s="3459"/>
      <c r="H181" s="3459"/>
      <c r="I181" s="3335"/>
      <c r="J181" s="3336"/>
      <c r="K181" s="3335"/>
      <c r="L181" s="3335"/>
      <c r="M181" s="3323"/>
      <c r="N181" s="3324"/>
      <c r="O181" s="3324"/>
      <c r="P181" s="740"/>
      <c r="Q181" s="3325"/>
      <c r="R181" s="3326"/>
      <c r="S181" s="3326"/>
      <c r="T181" s="748"/>
      <c r="U181" s="3340"/>
      <c r="V181" s="3322"/>
      <c r="W181" s="3322"/>
      <c r="X181" s="3322"/>
      <c r="Y181" s="3327"/>
      <c r="Z181" s="3327"/>
      <c r="AA181" s="3319"/>
      <c r="AB181" s="3319"/>
      <c r="AC181" s="3320"/>
      <c r="AD181" s="3322"/>
      <c r="AE181" s="730"/>
      <c r="AI181" s="733"/>
      <c r="AO181" s="3314"/>
      <c r="AP181" s="3314"/>
      <c r="AQ181" s="3314"/>
    </row>
    <row r="182" spans="2:43" ht="18" customHeight="1">
      <c r="B182" s="1417"/>
      <c r="C182" s="3328"/>
      <c r="D182" s="3329"/>
      <c r="E182" s="3375"/>
      <c r="F182" s="3332"/>
      <c r="G182" s="3332"/>
      <c r="H182" s="3332"/>
      <c r="I182" s="3334"/>
      <c r="J182" s="3334"/>
      <c r="K182" s="3334"/>
      <c r="L182" s="3334"/>
      <c r="M182" s="3337"/>
      <c r="N182" s="3338"/>
      <c r="O182" s="3338"/>
      <c r="P182" s="737"/>
      <c r="Q182" s="3323"/>
      <c r="R182" s="3324"/>
      <c r="S182" s="3324"/>
      <c r="T182" s="1362"/>
      <c r="U182" s="3339"/>
      <c r="V182" s="3321"/>
      <c r="W182" s="3321"/>
      <c r="X182" s="3321"/>
      <c r="Y182" s="3341"/>
      <c r="Z182" s="3341"/>
      <c r="AA182" s="3317"/>
      <c r="AB182" s="3317"/>
      <c r="AC182" s="3318"/>
      <c r="AD182" s="3321"/>
      <c r="AE182" s="739"/>
      <c r="AI182" s="733"/>
      <c r="AO182" s="3313" t="s">
        <v>576</v>
      </c>
      <c r="AP182" s="3313"/>
      <c r="AQ182" s="3313"/>
    </row>
    <row r="183" spans="2:43" ht="18" customHeight="1">
      <c r="B183" s="1417"/>
      <c r="C183" s="3330"/>
      <c r="D183" s="3331"/>
      <c r="E183" s="3376"/>
      <c r="F183" s="3333"/>
      <c r="G183" s="3333"/>
      <c r="H183" s="3333"/>
      <c r="I183" s="3335"/>
      <c r="J183" s="3336"/>
      <c r="K183" s="3335"/>
      <c r="L183" s="3335"/>
      <c r="M183" s="3323"/>
      <c r="N183" s="3324"/>
      <c r="O183" s="3324"/>
      <c r="P183" s="740"/>
      <c r="Q183" s="3325"/>
      <c r="R183" s="3326"/>
      <c r="S183" s="3326"/>
      <c r="T183" s="748"/>
      <c r="U183" s="3340"/>
      <c r="V183" s="3322"/>
      <c r="W183" s="3322"/>
      <c r="X183" s="3322"/>
      <c r="Y183" s="3327"/>
      <c r="Z183" s="3327"/>
      <c r="AA183" s="3319"/>
      <c r="AB183" s="3319"/>
      <c r="AC183" s="3320"/>
      <c r="AD183" s="3322"/>
      <c r="AE183" s="730"/>
      <c r="AI183" s="733"/>
      <c r="AO183" s="3314"/>
      <c r="AP183" s="3314"/>
      <c r="AQ183" s="3314"/>
    </row>
    <row r="184" spans="2:43" ht="18" customHeight="1">
      <c r="B184" s="1417"/>
      <c r="C184" s="3328"/>
      <c r="D184" s="3329"/>
      <c r="E184" s="3375"/>
      <c r="F184" s="3332"/>
      <c r="G184" s="3332"/>
      <c r="H184" s="3332"/>
      <c r="I184" s="3334"/>
      <c r="J184" s="3334"/>
      <c r="K184" s="3334"/>
      <c r="L184" s="3334"/>
      <c r="M184" s="3337"/>
      <c r="N184" s="3338"/>
      <c r="O184" s="3338"/>
      <c r="P184" s="737"/>
      <c r="Q184" s="3323"/>
      <c r="R184" s="3324"/>
      <c r="S184" s="3324"/>
      <c r="T184" s="1362"/>
      <c r="U184" s="3339"/>
      <c r="V184" s="3321"/>
      <c r="W184" s="3321"/>
      <c r="X184" s="3321"/>
      <c r="Y184" s="3341"/>
      <c r="Z184" s="3341"/>
      <c r="AA184" s="3317"/>
      <c r="AB184" s="3317"/>
      <c r="AC184" s="3318"/>
      <c r="AD184" s="3321"/>
      <c r="AE184" s="739"/>
      <c r="AI184" s="733"/>
    </row>
    <row r="185" spans="2:43" ht="18" customHeight="1">
      <c r="B185" s="1417"/>
      <c r="C185" s="3330"/>
      <c r="D185" s="3331"/>
      <c r="E185" s="3376"/>
      <c r="F185" s="3333"/>
      <c r="G185" s="3333"/>
      <c r="H185" s="3333"/>
      <c r="I185" s="3335"/>
      <c r="J185" s="3336"/>
      <c r="K185" s="3335"/>
      <c r="L185" s="3335"/>
      <c r="M185" s="3323"/>
      <c r="N185" s="3324"/>
      <c r="O185" s="3324"/>
      <c r="P185" s="740"/>
      <c r="Q185" s="3325"/>
      <c r="R185" s="3326"/>
      <c r="S185" s="3326"/>
      <c r="T185" s="748"/>
      <c r="U185" s="3340"/>
      <c r="V185" s="3322"/>
      <c r="W185" s="3322"/>
      <c r="X185" s="3322"/>
      <c r="Y185" s="3327"/>
      <c r="Z185" s="3327"/>
      <c r="AA185" s="3319"/>
      <c r="AB185" s="3319"/>
      <c r="AC185" s="3320"/>
      <c r="AD185" s="3322"/>
      <c r="AE185" s="730"/>
      <c r="AI185" s="733"/>
    </row>
    <row r="186" spans="2:43" ht="18" customHeight="1">
      <c r="B186" s="1417"/>
      <c r="C186" s="3328"/>
      <c r="D186" s="3329"/>
      <c r="E186" s="3375"/>
      <c r="F186" s="3332"/>
      <c r="G186" s="3332"/>
      <c r="H186" s="3332"/>
      <c r="I186" s="3334"/>
      <c r="J186" s="3334"/>
      <c r="K186" s="3334"/>
      <c r="L186" s="3334"/>
      <c r="M186" s="3337"/>
      <c r="N186" s="3338"/>
      <c r="O186" s="3338"/>
      <c r="P186" s="737"/>
      <c r="Q186" s="3323"/>
      <c r="R186" s="3324"/>
      <c r="S186" s="3324"/>
      <c r="T186" s="1323"/>
      <c r="U186" s="3339"/>
      <c r="V186" s="3321"/>
      <c r="W186" s="3321"/>
      <c r="X186" s="3321"/>
      <c r="Y186" s="3341"/>
      <c r="Z186" s="3341"/>
      <c r="AA186" s="3317"/>
      <c r="AB186" s="3317"/>
      <c r="AC186" s="3318"/>
      <c r="AD186" s="3321"/>
      <c r="AE186" s="739"/>
      <c r="AI186" s="733"/>
    </row>
    <row r="187" spans="2:43" ht="18" customHeight="1">
      <c r="B187" s="1417"/>
      <c r="C187" s="3330"/>
      <c r="D187" s="3331"/>
      <c r="E187" s="3376"/>
      <c r="F187" s="3333"/>
      <c r="G187" s="3333"/>
      <c r="H187" s="3333"/>
      <c r="I187" s="3335"/>
      <c r="J187" s="3336"/>
      <c r="K187" s="3335"/>
      <c r="L187" s="3335"/>
      <c r="M187" s="3323"/>
      <c r="N187" s="3324"/>
      <c r="O187" s="3324"/>
      <c r="P187" s="740"/>
      <c r="Q187" s="3325"/>
      <c r="R187" s="3326"/>
      <c r="S187" s="3326"/>
      <c r="T187" s="748"/>
      <c r="U187" s="3340"/>
      <c r="V187" s="3322"/>
      <c r="W187" s="3322"/>
      <c r="X187" s="3322"/>
      <c r="Y187" s="3327"/>
      <c r="Z187" s="3327"/>
      <c r="AA187" s="3319"/>
      <c r="AB187" s="3319"/>
      <c r="AC187" s="3320"/>
      <c r="AD187" s="3322"/>
      <c r="AE187" s="730"/>
      <c r="AI187" s="733"/>
    </row>
    <row r="188" spans="2:43" ht="18" customHeight="1">
      <c r="C188" s="3328"/>
      <c r="D188" s="3329"/>
      <c r="E188" s="3375"/>
      <c r="F188" s="3332"/>
      <c r="G188" s="3332"/>
      <c r="H188" s="3332"/>
      <c r="I188" s="3334"/>
      <c r="J188" s="3334"/>
      <c r="K188" s="3334"/>
      <c r="L188" s="3334"/>
      <c r="M188" s="3337"/>
      <c r="N188" s="3338"/>
      <c r="O188" s="3338"/>
      <c r="P188" s="737"/>
      <c r="Q188" s="3323"/>
      <c r="R188" s="3324"/>
      <c r="S188" s="3324"/>
      <c r="T188" s="1323"/>
      <c r="U188" s="3339"/>
      <c r="V188" s="3321"/>
      <c r="W188" s="3321"/>
      <c r="X188" s="3321"/>
      <c r="Y188" s="3341"/>
      <c r="Z188" s="3341"/>
      <c r="AA188" s="3317"/>
      <c r="AB188" s="3317"/>
      <c r="AC188" s="3318"/>
      <c r="AD188" s="3321"/>
      <c r="AE188" s="739"/>
    </row>
    <row r="189" spans="2:43" ht="18" customHeight="1">
      <c r="C189" s="3330"/>
      <c r="D189" s="3331"/>
      <c r="E189" s="3376"/>
      <c r="F189" s="3333"/>
      <c r="G189" s="3333"/>
      <c r="H189" s="3333"/>
      <c r="I189" s="3335"/>
      <c r="J189" s="3336"/>
      <c r="K189" s="3335"/>
      <c r="L189" s="3335"/>
      <c r="M189" s="3323"/>
      <c r="N189" s="3324"/>
      <c r="O189" s="3324"/>
      <c r="P189" s="740"/>
      <c r="Q189" s="3325"/>
      <c r="R189" s="3326"/>
      <c r="S189" s="3326"/>
      <c r="T189" s="748"/>
      <c r="U189" s="3340"/>
      <c r="V189" s="3322"/>
      <c r="W189" s="3322"/>
      <c r="X189" s="3322"/>
      <c r="Y189" s="3327"/>
      <c r="Z189" s="3327"/>
      <c r="AA189" s="3319"/>
      <c r="AB189" s="3319"/>
      <c r="AC189" s="3320"/>
      <c r="AD189" s="3322"/>
      <c r="AE189" s="730"/>
    </row>
    <row r="190" spans="2:43" ht="24.75" customHeight="1">
      <c r="C190" s="3363" t="s">
        <v>669</v>
      </c>
      <c r="D190" s="3366" t="s">
        <v>670</v>
      </c>
      <c r="E190" s="3367"/>
      <c r="F190" s="3368"/>
      <c r="G190" s="3369" t="s">
        <v>676</v>
      </c>
      <c r="H190" s="3370"/>
      <c r="I190" s="3370"/>
      <c r="J190" s="3371"/>
      <c r="K190" s="3372"/>
      <c r="L190" s="3373"/>
      <c r="M190" s="3373"/>
      <c r="N190" s="3373"/>
      <c r="O190" s="3374"/>
      <c r="P190" s="3359"/>
      <c r="Q190" s="3373"/>
      <c r="R190" s="3373"/>
      <c r="S190" s="3373"/>
      <c r="T190" s="3373"/>
      <c r="U190" s="3374"/>
      <c r="V190" s="3358"/>
      <c r="W190" s="3358"/>
      <c r="X190" s="3358"/>
      <c r="Y190" s="3358"/>
      <c r="Z190" s="3358"/>
      <c r="AA190" s="3355"/>
      <c r="AB190" s="3356"/>
      <c r="AC190" s="3357"/>
      <c r="AD190" s="3358"/>
      <c r="AE190" s="3359"/>
    </row>
    <row r="191" spans="2:43" ht="24.75" customHeight="1">
      <c r="C191" s="3364"/>
      <c r="D191" s="3349" t="s">
        <v>671</v>
      </c>
      <c r="E191" s="3349"/>
      <c r="F191" s="744" t="s">
        <v>674</v>
      </c>
      <c r="G191" s="3352"/>
      <c r="H191" s="3353"/>
      <c r="I191" s="3353"/>
      <c r="J191" s="745" t="s">
        <v>15</v>
      </c>
      <c r="K191" s="3360"/>
      <c r="L191" s="3345"/>
      <c r="M191" s="3345"/>
      <c r="N191" s="3345"/>
      <c r="O191" s="746" t="s">
        <v>15</v>
      </c>
      <c r="P191" s="3344"/>
      <c r="Q191" s="3345"/>
      <c r="R191" s="3345"/>
      <c r="S191" s="3345"/>
      <c r="T191" s="3345"/>
      <c r="U191" s="746" t="s">
        <v>15</v>
      </c>
      <c r="V191" s="3344"/>
      <c r="W191" s="3345"/>
      <c r="X191" s="3345"/>
      <c r="Y191" s="3361" t="s">
        <v>215</v>
      </c>
      <c r="Z191" s="3362"/>
      <c r="AA191" s="3344"/>
      <c r="AB191" s="3345"/>
      <c r="AC191" s="745" t="s">
        <v>15</v>
      </c>
      <c r="AD191" s="752"/>
      <c r="AE191" s="745" t="s">
        <v>15</v>
      </c>
    </row>
    <row r="192" spans="2:43" ht="24.75" customHeight="1">
      <c r="C192" s="3364"/>
      <c r="D192" s="3349" t="s">
        <v>672</v>
      </c>
      <c r="E192" s="3349"/>
      <c r="F192" s="744" t="s">
        <v>11</v>
      </c>
      <c r="G192" s="3352"/>
      <c r="H192" s="3353"/>
      <c r="I192" s="3353"/>
      <c r="J192" s="741"/>
      <c r="K192" s="3360"/>
      <c r="L192" s="3345"/>
      <c r="M192" s="3345"/>
      <c r="N192" s="3345"/>
      <c r="O192" s="742"/>
      <c r="P192" s="3344"/>
      <c r="Q192" s="3345"/>
      <c r="R192" s="3345"/>
      <c r="S192" s="3345"/>
      <c r="T192" s="3345"/>
      <c r="U192" s="742"/>
      <c r="V192" s="3344"/>
      <c r="W192" s="3345"/>
      <c r="X192" s="3345"/>
      <c r="Y192" s="3346"/>
      <c r="Z192" s="3347"/>
      <c r="AA192" s="3344"/>
      <c r="AB192" s="3345"/>
      <c r="AC192" s="741"/>
      <c r="AD192" s="752"/>
      <c r="AE192" s="741"/>
    </row>
    <row r="193" spans="2:57" ht="24.75" customHeight="1">
      <c r="C193" s="3365"/>
      <c r="D193" s="3348" t="s">
        <v>673</v>
      </c>
      <c r="E193" s="3349"/>
      <c r="F193" s="744" t="s">
        <v>675</v>
      </c>
      <c r="G193" s="3350"/>
      <c r="H193" s="3351"/>
      <c r="I193" s="3351"/>
      <c r="J193" s="743"/>
      <c r="K193" s="3352"/>
      <c r="L193" s="3353"/>
      <c r="M193" s="3353"/>
      <c r="N193" s="3353"/>
      <c r="O193" s="742"/>
      <c r="P193" s="3354"/>
      <c r="Q193" s="3353"/>
      <c r="R193" s="3353"/>
      <c r="S193" s="3353"/>
      <c r="T193" s="3353"/>
      <c r="U193" s="742"/>
      <c r="V193" s="3354"/>
      <c r="W193" s="3353"/>
      <c r="X193" s="3353"/>
      <c r="Y193" s="3346"/>
      <c r="Z193" s="3347"/>
      <c r="AA193" s="3354"/>
      <c r="AB193" s="3353"/>
      <c r="AC193" s="741"/>
      <c r="AD193" s="751"/>
      <c r="AE193" s="741"/>
    </row>
    <row r="194" spans="2:57" ht="11.25" customHeight="1">
      <c r="C194" s="747" t="s">
        <v>677</v>
      </c>
      <c r="D194" s="2421" t="s">
        <v>681</v>
      </c>
      <c r="E194" s="2421"/>
      <c r="F194" s="2421"/>
      <c r="G194" s="2421"/>
      <c r="H194" s="2421"/>
      <c r="I194" s="2421"/>
      <c r="J194" s="2421"/>
      <c r="K194" s="2421"/>
      <c r="L194" s="2421"/>
      <c r="M194" s="2421"/>
      <c r="N194" s="2421"/>
      <c r="O194" s="2421"/>
      <c r="P194" s="2421"/>
      <c r="Q194" s="2421"/>
      <c r="R194" s="2421"/>
      <c r="S194" s="2421"/>
      <c r="T194" s="2421"/>
      <c r="U194" s="2421"/>
      <c r="V194" s="2421"/>
      <c r="W194" s="2421"/>
      <c r="X194" s="2421"/>
      <c r="Y194" s="653"/>
      <c r="Z194" s="653"/>
      <c r="AA194" s="653"/>
      <c r="AB194" s="653"/>
      <c r="AC194" s="653"/>
      <c r="AD194" s="653"/>
      <c r="AE194" s="653"/>
    </row>
    <row r="195" spans="2:57" ht="11.25" customHeight="1">
      <c r="C195" s="653"/>
      <c r="D195" s="2421" t="s">
        <v>682</v>
      </c>
      <c r="E195" s="2421"/>
      <c r="F195" s="2421"/>
      <c r="G195" s="2421"/>
      <c r="H195" s="2421"/>
      <c r="I195" s="2421"/>
      <c r="J195" s="2421"/>
      <c r="K195" s="2421"/>
      <c r="L195" s="2421"/>
      <c r="M195" s="2421"/>
      <c r="N195" s="2421"/>
      <c r="O195" s="2421"/>
      <c r="P195" s="2421"/>
      <c r="Q195" s="2421"/>
      <c r="R195" s="2421"/>
      <c r="S195" s="2421"/>
      <c r="T195" s="2421"/>
      <c r="U195" s="2421"/>
      <c r="V195" s="2421"/>
      <c r="W195" s="2421"/>
      <c r="X195" s="2421"/>
      <c r="Y195" s="2421"/>
      <c r="Z195" s="2421"/>
      <c r="AA195" s="2421"/>
      <c r="AB195" s="2421"/>
      <c r="AC195" s="2421"/>
      <c r="AD195" s="2421"/>
      <c r="AE195" s="653"/>
    </row>
    <row r="196" spans="2:57" ht="11.25" customHeight="1">
      <c r="C196" s="653"/>
      <c r="D196" s="2421" t="s">
        <v>1784</v>
      </c>
      <c r="E196" s="2421"/>
      <c r="F196" s="2421"/>
      <c r="G196" s="2421"/>
      <c r="H196" s="2421"/>
      <c r="I196" s="2421"/>
      <c r="J196" s="2421"/>
      <c r="K196" s="2421"/>
      <c r="L196" s="653"/>
      <c r="M196" s="653"/>
      <c r="N196" s="653"/>
      <c r="O196" s="653"/>
      <c r="P196" s="653"/>
      <c r="Q196" s="653"/>
      <c r="R196" s="653"/>
      <c r="S196" s="653"/>
      <c r="T196" s="653"/>
      <c r="U196" s="653"/>
      <c r="V196" s="653"/>
      <c r="W196" s="653"/>
      <c r="X196" s="653"/>
      <c r="Y196" s="653"/>
      <c r="Z196" s="653"/>
      <c r="AA196" s="653"/>
      <c r="AB196" s="653"/>
      <c r="AC196" s="653"/>
      <c r="AD196" s="653"/>
      <c r="AE196" s="653"/>
    </row>
    <row r="197" spans="2:57" ht="16.5" customHeight="1">
      <c r="C197" s="3342" t="s">
        <v>1974</v>
      </c>
      <c r="D197" s="3342"/>
      <c r="E197" s="3342"/>
      <c r="AA197" s="3343" t="s">
        <v>678</v>
      </c>
      <c r="AB197" s="3343"/>
      <c r="AC197" s="3343"/>
      <c r="AD197" s="3343"/>
      <c r="AE197" s="3343"/>
    </row>
    <row r="198" spans="2:57">
      <c r="D198" s="3445" t="s">
        <v>645</v>
      </c>
      <c r="E198" s="3445"/>
      <c r="F198" s="3445"/>
      <c r="G198" s="3445"/>
      <c r="H198" s="3445"/>
      <c r="I198" s="3445"/>
      <c r="J198" s="3445"/>
      <c r="K198" s="3445"/>
      <c r="L198" s="3445"/>
      <c r="M198" s="3445"/>
      <c r="N198" s="3445"/>
      <c r="O198" s="3445"/>
      <c r="P198" s="3445"/>
      <c r="Q198" s="3445"/>
      <c r="R198" s="3445"/>
      <c r="S198" s="3445"/>
    </row>
    <row r="199" spans="2:57" ht="13.5" customHeight="1">
      <c r="D199" s="3445"/>
      <c r="E199" s="3445"/>
      <c r="F199" s="3445"/>
      <c r="G199" s="3445"/>
      <c r="H199" s="3445"/>
      <c r="I199" s="3445"/>
      <c r="J199" s="3445"/>
      <c r="K199" s="3445"/>
      <c r="L199" s="3445"/>
      <c r="M199" s="3445"/>
      <c r="N199" s="3445"/>
      <c r="O199" s="3445"/>
      <c r="P199" s="3445"/>
      <c r="Q199" s="3445"/>
      <c r="R199" s="3445"/>
      <c r="S199" s="3445"/>
      <c r="V199" s="1827" t="s">
        <v>30</v>
      </c>
      <c r="W199" s="1827"/>
      <c r="X199" s="1827"/>
      <c r="Y199" s="1827"/>
      <c r="Z199" s="3438"/>
      <c r="AA199" s="3446">
        <f>氏名０</f>
        <v>0</v>
      </c>
      <c r="AB199" s="3447"/>
      <c r="AC199" s="3447"/>
      <c r="AD199" s="3447"/>
      <c r="AE199" s="3447"/>
      <c r="AG199" s="3432" t="s">
        <v>653</v>
      </c>
      <c r="AH199" s="750"/>
      <c r="AI199" s="733"/>
    </row>
    <row r="200" spans="2:57" ht="16.5" customHeight="1">
      <c r="D200" s="3433" t="s">
        <v>646</v>
      </c>
      <c r="E200" s="3433"/>
      <c r="F200" s="3433"/>
      <c r="G200" s="3433"/>
      <c r="H200" s="3433"/>
      <c r="I200" s="3433"/>
      <c r="J200" s="3433"/>
      <c r="K200" s="3433"/>
      <c r="L200" s="3433"/>
      <c r="M200" s="3433"/>
      <c r="N200" s="3433"/>
      <c r="O200" s="3433"/>
      <c r="P200" s="3433"/>
      <c r="Q200" s="3433"/>
      <c r="R200" s="3433"/>
      <c r="S200" s="3433"/>
      <c r="U200" s="735"/>
      <c r="V200" s="2707"/>
      <c r="W200" s="2707"/>
      <c r="X200" s="2707"/>
      <c r="Y200" s="2707"/>
      <c r="Z200" s="2708"/>
      <c r="AA200" s="3448"/>
      <c r="AB200" s="3449"/>
      <c r="AC200" s="3449"/>
      <c r="AD200" s="3449"/>
      <c r="AE200" s="3449"/>
      <c r="AG200" s="3432"/>
      <c r="AH200" s="750"/>
      <c r="AI200" s="733"/>
    </row>
    <row r="201" spans="2:57" ht="12" customHeight="1">
      <c r="B201" s="3315" t="s">
        <v>83</v>
      </c>
      <c r="C201" s="732"/>
      <c r="D201" s="3434" t="s">
        <v>647</v>
      </c>
      <c r="E201" s="3434"/>
      <c r="F201" s="3434"/>
      <c r="G201" s="3434"/>
      <c r="H201" s="3434"/>
      <c r="I201" s="3434"/>
      <c r="J201" s="3434"/>
      <c r="K201" s="3434"/>
      <c r="L201" s="3434"/>
      <c r="M201" s="3434"/>
      <c r="N201" s="3434"/>
      <c r="O201" s="3434"/>
      <c r="P201" s="3434"/>
      <c r="Q201" s="3434"/>
      <c r="R201" s="3434"/>
      <c r="S201" s="3434"/>
      <c r="T201" s="3434"/>
      <c r="U201" s="3434"/>
      <c r="V201" s="3434"/>
      <c r="W201" s="3434"/>
      <c r="X201" s="3434"/>
      <c r="Y201" s="3434"/>
      <c r="Z201" s="3434"/>
      <c r="AA201" s="3434"/>
      <c r="AB201" s="3434"/>
      <c r="AC201" s="3434"/>
      <c r="AD201" s="3434"/>
      <c r="AG201" s="3432"/>
      <c r="AH201" s="750"/>
      <c r="AI201" s="733"/>
    </row>
    <row r="202" spans="2:57" ht="12" customHeight="1">
      <c r="B202" s="3315"/>
      <c r="C202" s="3435" t="s">
        <v>655</v>
      </c>
      <c r="D202" s="3435"/>
      <c r="E202" s="3435"/>
      <c r="F202" s="3435"/>
      <c r="G202" s="3435"/>
      <c r="H202" s="3435"/>
      <c r="I202" s="730"/>
      <c r="J202" s="730"/>
      <c r="K202" s="730"/>
      <c r="L202" s="730"/>
      <c r="M202" s="730"/>
      <c r="N202" s="730"/>
      <c r="O202" s="730"/>
      <c r="P202" s="730"/>
      <c r="Q202" s="730"/>
      <c r="R202" s="730"/>
      <c r="S202" s="730"/>
      <c r="T202" s="730"/>
      <c r="U202" s="730"/>
      <c r="V202" s="730"/>
      <c r="W202" s="730"/>
      <c r="X202" s="730"/>
      <c r="Y202" s="730"/>
      <c r="Z202" s="730"/>
      <c r="AA202" s="730"/>
      <c r="AB202" s="731"/>
      <c r="AC202" s="731"/>
      <c r="AD202" s="731"/>
      <c r="AE202" s="731"/>
      <c r="AG202" s="3262" t="s">
        <v>1783</v>
      </c>
      <c r="AH202" s="734"/>
      <c r="AI202" s="733"/>
    </row>
    <row r="203" spans="2:57" ht="15" customHeight="1">
      <c r="B203" s="3315"/>
      <c r="C203" s="3436" t="s">
        <v>648</v>
      </c>
      <c r="D203" s="3436"/>
      <c r="E203" s="3436"/>
      <c r="F203" s="3436"/>
      <c r="G203" s="3437"/>
      <c r="H203" s="3439" t="s">
        <v>649</v>
      </c>
      <c r="I203" s="3440"/>
      <c r="J203" s="3441"/>
      <c r="K203" s="3442"/>
      <c r="L203" s="3443" t="s">
        <v>662</v>
      </c>
      <c r="M203" s="3441"/>
      <c r="N203" s="3441"/>
      <c r="O203" s="3441"/>
      <c r="P203" s="3441"/>
      <c r="Q203" s="3441"/>
      <c r="R203" s="3441"/>
      <c r="S203" s="3441"/>
      <c r="T203" s="3444"/>
      <c r="U203" s="3443" t="s">
        <v>663</v>
      </c>
      <c r="V203" s="3441"/>
      <c r="W203" s="3441"/>
      <c r="X203" s="3441"/>
      <c r="Y203" s="3441"/>
      <c r="Z203" s="3441"/>
      <c r="AA203" s="3444"/>
      <c r="AB203" s="3443" t="s">
        <v>664</v>
      </c>
      <c r="AC203" s="3441"/>
      <c r="AD203" s="3441"/>
      <c r="AE203" s="3441"/>
      <c r="AG203" s="3262"/>
      <c r="AH203" s="734"/>
      <c r="AI203" s="733"/>
    </row>
    <row r="204" spans="2:57" ht="10.5" customHeight="1">
      <c r="B204" s="3315"/>
      <c r="C204" s="1827"/>
      <c r="D204" s="1827"/>
      <c r="E204" s="1827"/>
      <c r="F204" s="1827"/>
      <c r="G204" s="3438"/>
      <c r="H204" s="3456" t="s">
        <v>650</v>
      </c>
      <c r="I204" s="3436"/>
      <c r="J204" s="3436"/>
      <c r="K204" s="3437"/>
      <c r="L204" s="3412"/>
      <c r="M204" s="3413"/>
      <c r="N204" s="3416" t="s">
        <v>80</v>
      </c>
      <c r="O204" s="3413"/>
      <c r="P204" s="3413"/>
      <c r="Q204" s="3413"/>
      <c r="R204" s="3416" t="s">
        <v>80</v>
      </c>
      <c r="S204" s="3413"/>
      <c r="T204" s="3450"/>
      <c r="U204" s="3412"/>
      <c r="V204" s="3413"/>
      <c r="W204" s="3416" t="s">
        <v>80</v>
      </c>
      <c r="X204" s="3413"/>
      <c r="Y204" s="3413"/>
      <c r="Z204" s="3416" t="s">
        <v>654</v>
      </c>
      <c r="AA204" s="3450"/>
      <c r="AB204" s="3452"/>
      <c r="AC204" s="3453"/>
      <c r="AD204" s="3453"/>
      <c r="AE204" s="3453"/>
      <c r="AG204" s="3262"/>
      <c r="AH204" s="681"/>
      <c r="AI204" s="733"/>
    </row>
    <row r="205" spans="2:57" ht="8.25" customHeight="1">
      <c r="B205" s="3315"/>
      <c r="C205" s="1827"/>
      <c r="D205" s="1827"/>
      <c r="E205" s="1827"/>
      <c r="F205" s="1827"/>
      <c r="G205" s="3438"/>
      <c r="H205" s="3457"/>
      <c r="I205" s="1827"/>
      <c r="J205" s="1827"/>
      <c r="K205" s="3438"/>
      <c r="L205" s="3414"/>
      <c r="M205" s="3415"/>
      <c r="N205" s="3417"/>
      <c r="O205" s="3415"/>
      <c r="P205" s="3415"/>
      <c r="Q205" s="3415"/>
      <c r="R205" s="3417"/>
      <c r="S205" s="3415"/>
      <c r="T205" s="3451"/>
      <c r="U205" s="3414"/>
      <c r="V205" s="3415"/>
      <c r="W205" s="3417"/>
      <c r="X205" s="3415"/>
      <c r="Y205" s="3415"/>
      <c r="Z205" s="3417"/>
      <c r="AA205" s="3451"/>
      <c r="AB205" s="3454"/>
      <c r="AC205" s="3455"/>
      <c r="AD205" s="3455"/>
      <c r="AE205" s="3455"/>
      <c r="AG205" s="3262"/>
      <c r="AH205" s="711"/>
      <c r="AI205" s="733"/>
    </row>
    <row r="206" spans="2:57" ht="16.5" customHeight="1">
      <c r="B206" s="3315"/>
      <c r="C206" s="3409" t="s">
        <v>651</v>
      </c>
      <c r="D206" s="3409"/>
      <c r="E206" s="3409"/>
      <c r="F206" s="3409"/>
      <c r="G206" s="3409"/>
      <c r="H206" s="3409"/>
      <c r="I206" s="3409"/>
      <c r="J206" s="3409"/>
      <c r="K206" s="3409"/>
      <c r="L206" s="3409"/>
      <c r="M206" s="3409"/>
      <c r="N206" s="3409"/>
      <c r="O206" s="3409"/>
      <c r="P206" s="3409"/>
      <c r="Q206" s="3409"/>
      <c r="R206" s="3409"/>
      <c r="S206" s="3409"/>
      <c r="T206" s="3409"/>
      <c r="U206" s="3409"/>
      <c r="V206" s="3409"/>
      <c r="W206" s="3409"/>
      <c r="X206" s="3409"/>
      <c r="Y206" s="3409"/>
      <c r="Z206" s="3409"/>
      <c r="AA206" s="2707" t="s">
        <v>652</v>
      </c>
      <c r="AB206" s="2707"/>
      <c r="AC206" s="2707"/>
      <c r="AD206" s="2707"/>
      <c r="AE206" s="2707"/>
      <c r="AG206" s="3262"/>
      <c r="AH206" s="711"/>
      <c r="AI206" s="733"/>
      <c r="AO206" s="3510" t="s">
        <v>1250</v>
      </c>
      <c r="AP206" s="3510"/>
      <c r="AQ206" s="3510"/>
    </row>
    <row r="207" spans="2:57" ht="13.5" customHeight="1">
      <c r="B207" s="3315"/>
      <c r="C207" s="3410" t="s">
        <v>679</v>
      </c>
      <c r="D207" s="3411"/>
      <c r="E207" s="3411" t="s">
        <v>680</v>
      </c>
      <c r="F207" s="3394" t="s">
        <v>657</v>
      </c>
      <c r="G207" s="3394"/>
      <c r="H207" s="3394"/>
      <c r="I207" s="3388" t="s">
        <v>656</v>
      </c>
      <c r="J207" s="3388"/>
      <c r="K207" s="3388"/>
      <c r="L207" s="3388"/>
      <c r="M207" s="3349" t="s">
        <v>665</v>
      </c>
      <c r="N207" s="3349"/>
      <c r="O207" s="3349"/>
      <c r="P207" s="3349"/>
      <c r="Q207" s="2824" t="s">
        <v>666</v>
      </c>
      <c r="R207" s="3310"/>
      <c r="S207" s="3310"/>
      <c r="T207" s="3311"/>
      <c r="U207" s="3388" t="s">
        <v>658</v>
      </c>
      <c r="V207" s="3388"/>
      <c r="W207" s="3388"/>
      <c r="X207" s="3388"/>
      <c r="Y207" s="3388"/>
      <c r="Z207" s="3389"/>
      <c r="AA207" s="3390" t="s">
        <v>683</v>
      </c>
      <c r="AB207" s="3390"/>
      <c r="AC207" s="3391"/>
      <c r="AD207" s="3394" t="s">
        <v>659</v>
      </c>
      <c r="AE207" s="3389"/>
      <c r="AG207" s="3262"/>
      <c r="AH207" s="711"/>
      <c r="AI207" s="733"/>
      <c r="AO207" s="3395" t="s">
        <v>657</v>
      </c>
      <c r="AP207" s="3396"/>
      <c r="AQ207" s="3397"/>
      <c r="AS207" s="3388" t="s">
        <v>658</v>
      </c>
      <c r="AT207" s="3388"/>
      <c r="AU207" s="3388"/>
      <c r="AV207" s="3388"/>
      <c r="AW207" s="3388"/>
      <c r="AX207" s="3388"/>
      <c r="BB207" s="2824" t="s">
        <v>666</v>
      </c>
      <c r="BC207" s="3310"/>
      <c r="BD207" s="3310"/>
      <c r="BE207" s="3311"/>
    </row>
    <row r="208" spans="2:57" ht="13.5" customHeight="1">
      <c r="B208" s="3315"/>
      <c r="C208" s="3410"/>
      <c r="D208" s="3411"/>
      <c r="E208" s="3411"/>
      <c r="F208" s="3394"/>
      <c r="G208" s="3394"/>
      <c r="H208" s="3394"/>
      <c r="I208" s="3388"/>
      <c r="J208" s="3388"/>
      <c r="K208" s="3388"/>
      <c r="L208" s="3388"/>
      <c r="M208" s="3428" t="s">
        <v>667</v>
      </c>
      <c r="N208" s="3429"/>
      <c r="O208" s="3429"/>
      <c r="P208" s="3429"/>
      <c r="Q208" s="3310" t="s">
        <v>668</v>
      </c>
      <c r="R208" s="3310"/>
      <c r="S208" s="3310"/>
      <c r="T208" s="3311"/>
      <c r="U208" s="3388"/>
      <c r="V208" s="3388"/>
      <c r="W208" s="3388"/>
      <c r="X208" s="3388"/>
      <c r="Y208" s="3388"/>
      <c r="Z208" s="3389"/>
      <c r="AA208" s="3392"/>
      <c r="AB208" s="3392"/>
      <c r="AC208" s="3393"/>
      <c r="AD208" s="3388"/>
      <c r="AE208" s="3389"/>
      <c r="AG208" s="3262"/>
      <c r="AH208" s="711"/>
      <c r="AI208" s="733"/>
      <c r="AO208" s="3398"/>
      <c r="AP208" s="3399"/>
      <c r="AQ208" s="3400"/>
      <c r="AS208" s="3388"/>
      <c r="AT208" s="3388"/>
      <c r="AU208" s="3388"/>
      <c r="AV208" s="3388"/>
      <c r="AW208" s="3388"/>
      <c r="AX208" s="3388"/>
      <c r="BB208" s="2824" t="s">
        <v>668</v>
      </c>
      <c r="BC208" s="3310"/>
      <c r="BD208" s="3310"/>
      <c r="BE208" s="3311"/>
    </row>
    <row r="209" spans="2:57" ht="18" customHeight="1">
      <c r="B209" s="3315"/>
      <c r="C209" s="3328"/>
      <c r="D209" s="3329"/>
      <c r="E209" s="3329"/>
      <c r="F209" s="3430"/>
      <c r="G209" s="3430"/>
      <c r="H209" s="3430"/>
      <c r="I209" s="3334"/>
      <c r="J209" s="3334"/>
      <c r="K209" s="3334"/>
      <c r="L209" s="3334"/>
      <c r="M209" s="3337"/>
      <c r="N209" s="3338"/>
      <c r="O209" s="3338"/>
      <c r="P209" s="746"/>
      <c r="Q209" s="3323"/>
      <c r="R209" s="3324"/>
      <c r="S209" s="3324"/>
      <c r="T209" s="1595" t="s">
        <v>1506</v>
      </c>
      <c r="U209" s="3339"/>
      <c r="V209" s="3321"/>
      <c r="W209" s="3321"/>
      <c r="X209" s="3321"/>
      <c r="Y209" s="3420" t="s">
        <v>130</v>
      </c>
      <c r="Z209" s="3420"/>
      <c r="AA209" s="3317"/>
      <c r="AB209" s="3317"/>
      <c r="AC209" s="3318"/>
      <c r="AD209" s="3421"/>
      <c r="AE209" s="1594" t="s">
        <v>130</v>
      </c>
      <c r="AG209" s="3262"/>
      <c r="AH209" s="711"/>
      <c r="AO209" s="3313" t="s">
        <v>698</v>
      </c>
      <c r="AP209" s="3313"/>
      <c r="AQ209" s="3313"/>
      <c r="AS209" s="3423">
        <v>1000000</v>
      </c>
      <c r="AT209" s="3424"/>
      <c r="AU209" s="3424"/>
      <c r="AV209" s="3424"/>
      <c r="AW209" s="3420" t="s">
        <v>661</v>
      </c>
      <c r="AX209" s="3427"/>
      <c r="AY209" s="3377" t="s">
        <v>585</v>
      </c>
      <c r="AZ209" s="3379" t="s">
        <v>586</v>
      </c>
      <c r="BB209" s="1597"/>
      <c r="BC209" s="1597"/>
      <c r="BD209" s="1597"/>
      <c r="BE209" s="1602" t="s">
        <v>109</v>
      </c>
    </row>
    <row r="210" spans="2:57" ht="18" customHeight="1">
      <c r="B210" s="3315"/>
      <c r="C210" s="3330"/>
      <c r="D210" s="3331"/>
      <c r="E210" s="3331"/>
      <c r="F210" s="3431"/>
      <c r="G210" s="3431"/>
      <c r="H210" s="3431"/>
      <c r="I210" s="3335"/>
      <c r="J210" s="3336"/>
      <c r="K210" s="3335"/>
      <c r="L210" s="3335"/>
      <c r="M210" s="3323"/>
      <c r="N210" s="3324"/>
      <c r="O210" s="3324"/>
      <c r="P210" s="1601" t="s">
        <v>125</v>
      </c>
      <c r="Q210" s="3325"/>
      <c r="R210" s="3326"/>
      <c r="S210" s="3326"/>
      <c r="T210" s="748"/>
      <c r="U210" s="3340"/>
      <c r="V210" s="3322"/>
      <c r="W210" s="3322"/>
      <c r="X210" s="3322"/>
      <c r="Y210" s="3418"/>
      <c r="Z210" s="3418"/>
      <c r="AA210" s="3319"/>
      <c r="AB210" s="3319"/>
      <c r="AC210" s="3320"/>
      <c r="AD210" s="3422"/>
      <c r="AE210" s="1596"/>
      <c r="AG210" s="3262"/>
      <c r="AH210" s="711"/>
      <c r="AI210" s="733"/>
      <c r="AO210" s="3314"/>
      <c r="AP210" s="3314"/>
      <c r="AQ210" s="3314"/>
      <c r="AS210" s="3425"/>
      <c r="AT210" s="3426"/>
      <c r="AU210" s="3426"/>
      <c r="AV210" s="3426"/>
      <c r="AW210" s="3418"/>
      <c r="AX210" s="3419"/>
      <c r="AY210" s="3377"/>
      <c r="AZ210" s="3379"/>
      <c r="BB210" s="1597"/>
      <c r="BC210" s="1597"/>
      <c r="BD210" s="1597"/>
      <c r="BE210" s="1602" t="s">
        <v>580</v>
      </c>
    </row>
    <row r="211" spans="2:57" ht="18" customHeight="1">
      <c r="B211" s="3315"/>
      <c r="C211" s="3328"/>
      <c r="D211" s="3329"/>
      <c r="E211" s="3329"/>
      <c r="F211" s="3332"/>
      <c r="G211" s="3332"/>
      <c r="H211" s="3332"/>
      <c r="I211" s="3334"/>
      <c r="J211" s="3334"/>
      <c r="K211" s="3334"/>
      <c r="L211" s="3334"/>
      <c r="M211" s="3337"/>
      <c r="N211" s="3338"/>
      <c r="O211" s="3338"/>
      <c r="P211" s="737"/>
      <c r="Q211" s="3323"/>
      <c r="R211" s="3324"/>
      <c r="S211" s="3324"/>
      <c r="T211" s="1323"/>
      <c r="U211" s="3339"/>
      <c r="V211" s="3321"/>
      <c r="W211" s="3321"/>
      <c r="X211" s="3321"/>
      <c r="Y211" s="3341"/>
      <c r="Z211" s="3341"/>
      <c r="AA211" s="3317"/>
      <c r="AB211" s="3317"/>
      <c r="AC211" s="3318"/>
      <c r="AD211" s="3321"/>
      <c r="AE211" s="739"/>
      <c r="AG211" s="711"/>
      <c r="AH211" s="711"/>
      <c r="AI211" s="733"/>
      <c r="AO211" s="3312" t="s">
        <v>575</v>
      </c>
      <c r="AP211" s="3313"/>
      <c r="AQ211" s="3313"/>
      <c r="AS211" s="3405">
        <v>1000000</v>
      </c>
      <c r="AT211" s="3406"/>
      <c r="AU211" s="3406"/>
      <c r="AV211" s="3406"/>
      <c r="AW211" s="3401"/>
      <c r="AX211" s="3402"/>
      <c r="AY211" s="3377" t="s">
        <v>585</v>
      </c>
      <c r="AZ211" s="3379" t="s">
        <v>587</v>
      </c>
      <c r="BB211" s="1597"/>
      <c r="BC211" s="1597"/>
      <c r="BD211" s="1597"/>
      <c r="BE211" s="1602" t="s">
        <v>581</v>
      </c>
    </row>
    <row r="212" spans="2:57" ht="18" customHeight="1">
      <c r="B212" s="3315"/>
      <c r="C212" s="3330"/>
      <c r="D212" s="3331"/>
      <c r="E212" s="3331"/>
      <c r="F212" s="3333"/>
      <c r="G212" s="3333"/>
      <c r="H212" s="3333"/>
      <c r="I212" s="3335"/>
      <c r="J212" s="3336"/>
      <c r="K212" s="3335"/>
      <c r="L212" s="3335"/>
      <c r="M212" s="3323"/>
      <c r="N212" s="3324"/>
      <c r="O212" s="3324"/>
      <c r="P212" s="740"/>
      <c r="Q212" s="3325"/>
      <c r="R212" s="3326"/>
      <c r="S212" s="3326"/>
      <c r="T212" s="748"/>
      <c r="U212" s="3340"/>
      <c r="V212" s="3322"/>
      <c r="W212" s="3322"/>
      <c r="X212" s="3322"/>
      <c r="Y212" s="3327"/>
      <c r="Z212" s="3327"/>
      <c r="AA212" s="3319"/>
      <c r="AB212" s="3319"/>
      <c r="AC212" s="3320"/>
      <c r="AD212" s="3322"/>
      <c r="AE212" s="730"/>
      <c r="AI212" s="733"/>
      <c r="AO212" s="3314"/>
      <c r="AP212" s="3314"/>
      <c r="AQ212" s="3314"/>
      <c r="AS212" s="3407"/>
      <c r="AT212" s="3408"/>
      <c r="AU212" s="3408"/>
      <c r="AV212" s="3408"/>
      <c r="AW212" s="3403"/>
      <c r="AX212" s="3404"/>
      <c r="AY212" s="3377"/>
      <c r="AZ212" s="3379"/>
      <c r="BB212" s="1597"/>
      <c r="BC212" s="1597"/>
      <c r="BD212" s="1597"/>
      <c r="BE212" s="1602" t="s">
        <v>582</v>
      </c>
    </row>
    <row r="213" spans="2:57" ht="18" customHeight="1">
      <c r="B213" s="3315"/>
      <c r="C213" s="3328"/>
      <c r="D213" s="3329"/>
      <c r="E213" s="3329"/>
      <c r="F213" s="3332"/>
      <c r="G213" s="3332"/>
      <c r="H213" s="3332"/>
      <c r="I213" s="3334"/>
      <c r="J213" s="3334"/>
      <c r="K213" s="3334"/>
      <c r="L213" s="3334"/>
      <c r="M213" s="3337"/>
      <c r="N213" s="3338"/>
      <c r="O213" s="3338"/>
      <c r="P213" s="737"/>
      <c r="Q213" s="3323"/>
      <c r="R213" s="3324"/>
      <c r="S213" s="3324"/>
      <c r="T213" s="1323"/>
      <c r="U213" s="3339"/>
      <c r="V213" s="3321"/>
      <c r="W213" s="3321"/>
      <c r="X213" s="3321"/>
      <c r="Y213" s="3341"/>
      <c r="Z213" s="3341"/>
      <c r="AA213" s="3317"/>
      <c r="AB213" s="3317"/>
      <c r="AC213" s="3318"/>
      <c r="AD213" s="3321"/>
      <c r="AE213" s="739"/>
      <c r="AI213" s="733"/>
      <c r="AO213" s="3312" t="s">
        <v>699</v>
      </c>
      <c r="AP213" s="3313"/>
      <c r="AQ213" s="3313"/>
      <c r="AS213" s="3384">
        <v>1000000</v>
      </c>
      <c r="AT213" s="3385"/>
      <c r="AU213" s="3385"/>
      <c r="AV213" s="3385"/>
      <c r="AW213" s="3346"/>
      <c r="AX213" s="3347"/>
      <c r="AY213" s="3377" t="s">
        <v>585</v>
      </c>
      <c r="AZ213" s="3379" t="s">
        <v>588</v>
      </c>
      <c r="BB213" s="1597"/>
      <c r="BC213" s="1597"/>
      <c r="BD213" s="1597"/>
      <c r="BE213" s="1602" t="s">
        <v>15</v>
      </c>
    </row>
    <row r="214" spans="2:57" ht="18" customHeight="1">
      <c r="B214" s="3315"/>
      <c r="C214" s="3330"/>
      <c r="D214" s="3331"/>
      <c r="E214" s="3331"/>
      <c r="F214" s="3333"/>
      <c r="G214" s="3333"/>
      <c r="H214" s="3333"/>
      <c r="I214" s="3335"/>
      <c r="J214" s="3336"/>
      <c r="K214" s="3335"/>
      <c r="L214" s="3335"/>
      <c r="M214" s="3323"/>
      <c r="N214" s="3324"/>
      <c r="O214" s="3324"/>
      <c r="P214" s="740"/>
      <c r="Q214" s="3325"/>
      <c r="R214" s="3326"/>
      <c r="S214" s="3326"/>
      <c r="T214" s="748"/>
      <c r="U214" s="3340"/>
      <c r="V214" s="3322"/>
      <c r="W214" s="3322"/>
      <c r="X214" s="3322"/>
      <c r="Y214" s="3327"/>
      <c r="Z214" s="3327"/>
      <c r="AA214" s="3319"/>
      <c r="AB214" s="3319"/>
      <c r="AC214" s="3320"/>
      <c r="AD214" s="3322"/>
      <c r="AE214" s="730"/>
      <c r="AI214" s="733"/>
      <c r="AO214" s="3314"/>
      <c r="AP214" s="3314"/>
      <c r="AQ214" s="3314"/>
      <c r="AS214" s="3386"/>
      <c r="AT214" s="3387"/>
      <c r="AU214" s="3387"/>
      <c r="AV214" s="3387"/>
      <c r="AW214" s="3346"/>
      <c r="AX214" s="3347"/>
      <c r="AY214" s="3377"/>
      <c r="AZ214" s="3379"/>
    </row>
    <row r="215" spans="2:57" ht="18" customHeight="1">
      <c r="B215" s="3315"/>
      <c r="C215" s="3328"/>
      <c r="D215" s="3329"/>
      <c r="E215" s="3329"/>
      <c r="F215" s="3332"/>
      <c r="G215" s="3332"/>
      <c r="H215" s="3332"/>
      <c r="I215" s="3334"/>
      <c r="J215" s="3334"/>
      <c r="K215" s="3334"/>
      <c r="L215" s="3334"/>
      <c r="M215" s="3337"/>
      <c r="N215" s="3338"/>
      <c r="O215" s="3338"/>
      <c r="P215" s="737"/>
      <c r="Q215" s="3323"/>
      <c r="R215" s="3324"/>
      <c r="S215" s="3324"/>
      <c r="T215" s="1323"/>
      <c r="U215" s="3339"/>
      <c r="V215" s="3321"/>
      <c r="W215" s="3321"/>
      <c r="X215" s="3321"/>
      <c r="Y215" s="3341"/>
      <c r="Z215" s="3341"/>
      <c r="AA215" s="3317"/>
      <c r="AB215" s="3317"/>
      <c r="AC215" s="3318"/>
      <c r="AD215" s="3321"/>
      <c r="AE215" s="739"/>
      <c r="AI215" s="733"/>
      <c r="AO215" s="3312" t="s">
        <v>700</v>
      </c>
      <c r="AP215" s="3313"/>
      <c r="AQ215" s="3313"/>
      <c r="AS215" s="3380">
        <v>-1000000</v>
      </c>
      <c r="AT215" s="3381"/>
      <c r="AU215" s="3381"/>
      <c r="AV215" s="3381"/>
      <c r="AW215" s="3346"/>
      <c r="AX215" s="3347"/>
      <c r="AY215" s="3377" t="s">
        <v>585</v>
      </c>
      <c r="AZ215" s="3378" t="s">
        <v>589</v>
      </c>
    </row>
    <row r="216" spans="2:57" ht="18" customHeight="1">
      <c r="B216" s="3315"/>
      <c r="C216" s="3330"/>
      <c r="D216" s="3331"/>
      <c r="E216" s="3331"/>
      <c r="F216" s="3333"/>
      <c r="G216" s="3333"/>
      <c r="H216" s="3333"/>
      <c r="I216" s="3335"/>
      <c r="J216" s="3336"/>
      <c r="K216" s="3335"/>
      <c r="L216" s="3335"/>
      <c r="M216" s="3323"/>
      <c r="N216" s="3324"/>
      <c r="O216" s="3324"/>
      <c r="P216" s="740"/>
      <c r="Q216" s="3325"/>
      <c r="R216" s="3326"/>
      <c r="S216" s="3326"/>
      <c r="T216" s="748"/>
      <c r="U216" s="3340"/>
      <c r="V216" s="3322"/>
      <c r="W216" s="3322"/>
      <c r="X216" s="3322"/>
      <c r="Y216" s="3327"/>
      <c r="Z216" s="3327"/>
      <c r="AA216" s="3319"/>
      <c r="AB216" s="3319"/>
      <c r="AC216" s="3320"/>
      <c r="AD216" s="3322"/>
      <c r="AE216" s="730"/>
      <c r="AI216" s="733"/>
      <c r="AO216" s="3314"/>
      <c r="AP216" s="3314"/>
      <c r="AQ216" s="3314"/>
      <c r="AS216" s="3382"/>
      <c r="AT216" s="3383"/>
      <c r="AU216" s="3383"/>
      <c r="AV216" s="3383"/>
      <c r="AW216" s="3346"/>
      <c r="AX216" s="3347"/>
      <c r="AY216" s="3377"/>
      <c r="AZ216" s="3379"/>
    </row>
    <row r="217" spans="2:57" ht="18" customHeight="1">
      <c r="B217" s="3315"/>
      <c r="C217" s="3328"/>
      <c r="D217" s="3329"/>
      <c r="E217" s="3329"/>
      <c r="F217" s="3332"/>
      <c r="G217" s="3332"/>
      <c r="H217" s="3332"/>
      <c r="I217" s="3334"/>
      <c r="J217" s="3334"/>
      <c r="K217" s="3334"/>
      <c r="L217" s="3334"/>
      <c r="M217" s="3337"/>
      <c r="N217" s="3338"/>
      <c r="O217" s="3338"/>
      <c r="P217" s="737"/>
      <c r="Q217" s="3323"/>
      <c r="R217" s="3324"/>
      <c r="S217" s="3324"/>
      <c r="T217" s="1323"/>
      <c r="U217" s="3339"/>
      <c r="V217" s="3321"/>
      <c r="W217" s="3321"/>
      <c r="X217" s="3321"/>
      <c r="Y217" s="3341"/>
      <c r="Z217" s="3341"/>
      <c r="AA217" s="3317"/>
      <c r="AB217" s="3317"/>
      <c r="AC217" s="3318"/>
      <c r="AD217" s="3321"/>
      <c r="AE217" s="739"/>
      <c r="AI217" s="733"/>
      <c r="AO217" s="3312" t="s">
        <v>577</v>
      </c>
      <c r="AP217" s="3313"/>
      <c r="AQ217" s="3313"/>
    </row>
    <row r="218" spans="2:57" ht="18" customHeight="1">
      <c r="B218" s="3315"/>
      <c r="C218" s="3330"/>
      <c r="D218" s="3331"/>
      <c r="E218" s="3331"/>
      <c r="F218" s="3333"/>
      <c r="G218" s="3333"/>
      <c r="H218" s="3333"/>
      <c r="I218" s="3335"/>
      <c r="J218" s="3336"/>
      <c r="K218" s="3335"/>
      <c r="L218" s="3335"/>
      <c r="M218" s="3323"/>
      <c r="N218" s="3324"/>
      <c r="O218" s="3324"/>
      <c r="P218" s="740"/>
      <c r="Q218" s="3325"/>
      <c r="R218" s="3326"/>
      <c r="S218" s="3326"/>
      <c r="T218" s="748"/>
      <c r="U218" s="3340"/>
      <c r="V218" s="3322"/>
      <c r="W218" s="3322"/>
      <c r="X218" s="3322"/>
      <c r="Y218" s="3327"/>
      <c r="Z218" s="3327"/>
      <c r="AA218" s="3319"/>
      <c r="AB218" s="3319"/>
      <c r="AC218" s="3320"/>
      <c r="AD218" s="3322"/>
      <c r="AE218" s="730"/>
      <c r="AI218" s="733"/>
      <c r="AO218" s="3314"/>
      <c r="AP218" s="3314"/>
      <c r="AQ218" s="3314"/>
    </row>
    <row r="219" spans="2:57" ht="18" customHeight="1">
      <c r="B219" s="3315"/>
      <c r="C219" s="3328"/>
      <c r="D219" s="3329"/>
      <c r="E219" s="3329"/>
      <c r="F219" s="3332"/>
      <c r="G219" s="3332"/>
      <c r="H219" s="3332"/>
      <c r="I219" s="3334"/>
      <c r="J219" s="3334"/>
      <c r="K219" s="3334"/>
      <c r="L219" s="3334"/>
      <c r="M219" s="3337"/>
      <c r="N219" s="3338"/>
      <c r="O219" s="3338"/>
      <c r="P219" s="737"/>
      <c r="Q219" s="3323"/>
      <c r="R219" s="3324"/>
      <c r="S219" s="3324"/>
      <c r="T219" s="1323"/>
      <c r="U219" s="3339"/>
      <c r="V219" s="3321"/>
      <c r="W219" s="3321"/>
      <c r="X219" s="3321"/>
      <c r="Y219" s="3341"/>
      <c r="Z219" s="3341"/>
      <c r="AA219" s="3317"/>
      <c r="AB219" s="3317"/>
      <c r="AC219" s="3318"/>
      <c r="AD219" s="3321"/>
      <c r="AE219" s="739"/>
      <c r="AI219" s="733"/>
      <c r="AO219" s="3313" t="s">
        <v>578</v>
      </c>
      <c r="AP219" s="3313"/>
      <c r="AQ219" s="3313"/>
    </row>
    <row r="220" spans="2:57" ht="18" customHeight="1">
      <c r="B220" s="3315"/>
      <c r="C220" s="3330"/>
      <c r="D220" s="3331"/>
      <c r="E220" s="3331"/>
      <c r="F220" s="3333"/>
      <c r="G220" s="3333"/>
      <c r="H220" s="3333"/>
      <c r="I220" s="3335"/>
      <c r="J220" s="3336"/>
      <c r="K220" s="3335"/>
      <c r="L220" s="3335"/>
      <c r="M220" s="3323"/>
      <c r="N220" s="3324"/>
      <c r="O220" s="3324"/>
      <c r="P220" s="740"/>
      <c r="Q220" s="3325"/>
      <c r="R220" s="3326"/>
      <c r="S220" s="3326"/>
      <c r="T220" s="748"/>
      <c r="U220" s="3340"/>
      <c r="V220" s="3322"/>
      <c r="W220" s="3322"/>
      <c r="X220" s="3322"/>
      <c r="Y220" s="3327"/>
      <c r="Z220" s="3327"/>
      <c r="AA220" s="3319"/>
      <c r="AB220" s="3319"/>
      <c r="AC220" s="3320"/>
      <c r="AD220" s="3322"/>
      <c r="AE220" s="730"/>
      <c r="AI220" s="733"/>
      <c r="AO220" s="3314"/>
      <c r="AP220" s="3314"/>
      <c r="AQ220" s="3314"/>
    </row>
    <row r="221" spans="2:57" ht="18" customHeight="1">
      <c r="B221" s="749">
        <v>11</v>
      </c>
      <c r="C221" s="3328"/>
      <c r="D221" s="3329"/>
      <c r="E221" s="3329"/>
      <c r="F221" s="3332"/>
      <c r="G221" s="3332"/>
      <c r="H221" s="3332"/>
      <c r="I221" s="3334"/>
      <c r="J221" s="3334"/>
      <c r="K221" s="3334"/>
      <c r="L221" s="3334"/>
      <c r="M221" s="3337"/>
      <c r="N221" s="3338"/>
      <c r="O221" s="3338"/>
      <c r="P221" s="737"/>
      <c r="Q221" s="3323"/>
      <c r="R221" s="3324"/>
      <c r="S221" s="3324"/>
      <c r="T221" s="1323"/>
      <c r="U221" s="3339"/>
      <c r="V221" s="3321"/>
      <c r="W221" s="3321"/>
      <c r="X221" s="3321"/>
      <c r="Y221" s="3341"/>
      <c r="Z221" s="3341"/>
      <c r="AA221" s="3317"/>
      <c r="AB221" s="3317"/>
      <c r="AC221" s="3318"/>
      <c r="AD221" s="3321"/>
      <c r="AE221" s="739"/>
      <c r="AI221" s="733"/>
      <c r="AO221" s="3313" t="s">
        <v>579</v>
      </c>
      <c r="AP221" s="3313"/>
      <c r="AQ221" s="3313"/>
    </row>
    <row r="222" spans="2:57" ht="18" customHeight="1">
      <c r="B222" s="3316" t="s">
        <v>85</v>
      </c>
      <c r="C222" s="3330"/>
      <c r="D222" s="3331"/>
      <c r="E222" s="3331"/>
      <c r="F222" s="3333"/>
      <c r="G222" s="3333"/>
      <c r="H222" s="3333"/>
      <c r="I222" s="3335"/>
      <c r="J222" s="3336"/>
      <c r="K222" s="3335"/>
      <c r="L222" s="3335"/>
      <c r="M222" s="3323"/>
      <c r="N222" s="3324"/>
      <c r="O222" s="3324"/>
      <c r="P222" s="740"/>
      <c r="Q222" s="3325"/>
      <c r="R222" s="3326"/>
      <c r="S222" s="3326"/>
      <c r="T222" s="748"/>
      <c r="U222" s="3340"/>
      <c r="V222" s="3322"/>
      <c r="W222" s="3322"/>
      <c r="X222" s="3322"/>
      <c r="Y222" s="3327"/>
      <c r="Z222" s="3327"/>
      <c r="AA222" s="3319"/>
      <c r="AB222" s="3319"/>
      <c r="AC222" s="3320"/>
      <c r="AD222" s="3322"/>
      <c r="AE222" s="730"/>
      <c r="AI222" s="733"/>
      <c r="AO222" s="3314"/>
      <c r="AP222" s="3314"/>
      <c r="AQ222" s="3314"/>
    </row>
    <row r="223" spans="2:57" ht="18" customHeight="1">
      <c r="B223" s="3316"/>
      <c r="C223" s="3328"/>
      <c r="D223" s="3329"/>
      <c r="E223" s="3329"/>
      <c r="F223" s="3332"/>
      <c r="G223" s="3332"/>
      <c r="H223" s="3332"/>
      <c r="I223" s="3334"/>
      <c r="J223" s="3334"/>
      <c r="K223" s="3334"/>
      <c r="L223" s="3334"/>
      <c r="M223" s="3337"/>
      <c r="N223" s="3338"/>
      <c r="O223" s="3338"/>
      <c r="P223" s="737"/>
      <c r="Q223" s="3323"/>
      <c r="R223" s="3324"/>
      <c r="S223" s="3324"/>
      <c r="T223" s="1323"/>
      <c r="U223" s="3339"/>
      <c r="V223" s="3321"/>
      <c r="W223" s="3321"/>
      <c r="X223" s="3321"/>
      <c r="Y223" s="3341"/>
      <c r="Z223" s="3341"/>
      <c r="AA223" s="3317"/>
      <c r="AB223" s="3317"/>
      <c r="AC223" s="3318"/>
      <c r="AD223" s="3321"/>
      <c r="AE223" s="739"/>
      <c r="AI223" s="733"/>
      <c r="AO223" s="3313" t="s">
        <v>701</v>
      </c>
      <c r="AP223" s="3313"/>
      <c r="AQ223" s="3313"/>
    </row>
    <row r="224" spans="2:57" ht="18" customHeight="1">
      <c r="B224" s="3316"/>
      <c r="C224" s="3330"/>
      <c r="D224" s="3331"/>
      <c r="E224" s="3331"/>
      <c r="F224" s="3333"/>
      <c r="G224" s="3333"/>
      <c r="H224" s="3333"/>
      <c r="I224" s="3335"/>
      <c r="J224" s="3336"/>
      <c r="K224" s="3335"/>
      <c r="L224" s="3335"/>
      <c r="M224" s="3323"/>
      <c r="N224" s="3324"/>
      <c r="O224" s="3324"/>
      <c r="P224" s="740"/>
      <c r="Q224" s="3325"/>
      <c r="R224" s="3326"/>
      <c r="S224" s="3326"/>
      <c r="T224" s="748"/>
      <c r="U224" s="3340"/>
      <c r="V224" s="3322"/>
      <c r="W224" s="3322"/>
      <c r="X224" s="3322"/>
      <c r="Y224" s="3327"/>
      <c r="Z224" s="3327"/>
      <c r="AA224" s="3319"/>
      <c r="AB224" s="3319"/>
      <c r="AC224" s="3320"/>
      <c r="AD224" s="3322"/>
      <c r="AE224" s="730"/>
      <c r="AI224" s="733"/>
      <c r="AO224" s="3314"/>
      <c r="AP224" s="3314"/>
      <c r="AQ224" s="3314"/>
    </row>
    <row r="225" spans="2:43" ht="18" customHeight="1">
      <c r="B225" s="3316"/>
      <c r="C225" s="3328"/>
      <c r="D225" s="3329"/>
      <c r="E225" s="3329"/>
      <c r="F225" s="3332"/>
      <c r="G225" s="3332"/>
      <c r="H225" s="3332"/>
      <c r="I225" s="3334"/>
      <c r="J225" s="3334"/>
      <c r="K225" s="3334"/>
      <c r="L225" s="3334"/>
      <c r="M225" s="3337"/>
      <c r="N225" s="3338"/>
      <c r="O225" s="3338"/>
      <c r="P225" s="737"/>
      <c r="Q225" s="3323"/>
      <c r="R225" s="3324"/>
      <c r="S225" s="3324"/>
      <c r="T225" s="1323"/>
      <c r="U225" s="3339"/>
      <c r="V225" s="3321"/>
      <c r="W225" s="3321"/>
      <c r="X225" s="3321"/>
      <c r="Y225" s="3341"/>
      <c r="Z225" s="3341"/>
      <c r="AA225" s="3317"/>
      <c r="AB225" s="3317"/>
      <c r="AC225" s="3318"/>
      <c r="AD225" s="3321"/>
      <c r="AE225" s="739"/>
      <c r="AI225" s="733"/>
      <c r="AO225" s="3313" t="s">
        <v>702</v>
      </c>
      <c r="AP225" s="3313"/>
      <c r="AQ225" s="3313"/>
    </row>
    <row r="226" spans="2:43" ht="18" customHeight="1">
      <c r="B226" s="3316"/>
      <c r="C226" s="3330"/>
      <c r="D226" s="3331"/>
      <c r="E226" s="3331"/>
      <c r="F226" s="3333"/>
      <c r="G226" s="3333"/>
      <c r="H226" s="3333"/>
      <c r="I226" s="3335"/>
      <c r="J226" s="3336"/>
      <c r="K226" s="3335"/>
      <c r="L226" s="3335"/>
      <c r="M226" s="3323"/>
      <c r="N226" s="3324"/>
      <c r="O226" s="3324"/>
      <c r="P226" s="740"/>
      <c r="Q226" s="3325"/>
      <c r="R226" s="3326"/>
      <c r="S226" s="3326"/>
      <c r="T226" s="748"/>
      <c r="U226" s="3340"/>
      <c r="V226" s="3322"/>
      <c r="W226" s="3322"/>
      <c r="X226" s="3322"/>
      <c r="Y226" s="3327"/>
      <c r="Z226" s="3327"/>
      <c r="AA226" s="3319"/>
      <c r="AB226" s="3319"/>
      <c r="AC226" s="3320"/>
      <c r="AD226" s="3322"/>
      <c r="AE226" s="730"/>
      <c r="AI226" s="733"/>
      <c r="AO226" s="3314"/>
      <c r="AP226" s="3314"/>
      <c r="AQ226" s="3314"/>
    </row>
    <row r="227" spans="2:43" ht="18" customHeight="1">
      <c r="B227" s="3316"/>
      <c r="C227" s="3328"/>
      <c r="D227" s="3329"/>
      <c r="E227" s="3329"/>
      <c r="F227" s="3332"/>
      <c r="G227" s="3332"/>
      <c r="H227" s="3332"/>
      <c r="I227" s="3334"/>
      <c r="J227" s="3334"/>
      <c r="K227" s="3334"/>
      <c r="L227" s="3334"/>
      <c r="M227" s="3337"/>
      <c r="N227" s="3338"/>
      <c r="O227" s="3338"/>
      <c r="P227" s="737"/>
      <c r="Q227" s="3323"/>
      <c r="R227" s="3324"/>
      <c r="S227" s="3324"/>
      <c r="T227" s="1323"/>
      <c r="U227" s="3339"/>
      <c r="V227" s="3321"/>
      <c r="W227" s="3321"/>
      <c r="X227" s="3321"/>
      <c r="Y227" s="3341"/>
      <c r="Z227" s="3341"/>
      <c r="AA227" s="3317"/>
      <c r="AB227" s="3317"/>
      <c r="AC227" s="3318"/>
      <c r="AD227" s="3321"/>
      <c r="AE227" s="739"/>
      <c r="AI227" s="733"/>
      <c r="AO227" s="3313" t="s">
        <v>703</v>
      </c>
      <c r="AP227" s="3313"/>
      <c r="AQ227" s="3313"/>
    </row>
    <row r="228" spans="2:43" ht="18" customHeight="1">
      <c r="B228" s="3316"/>
      <c r="C228" s="3330"/>
      <c r="D228" s="3331"/>
      <c r="E228" s="3331"/>
      <c r="F228" s="3333"/>
      <c r="G228" s="3333"/>
      <c r="H228" s="3333"/>
      <c r="I228" s="3335"/>
      <c r="J228" s="3336"/>
      <c r="K228" s="3335"/>
      <c r="L228" s="3335"/>
      <c r="M228" s="3323"/>
      <c r="N228" s="3324"/>
      <c r="O228" s="3324"/>
      <c r="P228" s="740"/>
      <c r="Q228" s="3325"/>
      <c r="R228" s="3326"/>
      <c r="S228" s="3326"/>
      <c r="T228" s="748"/>
      <c r="U228" s="3340"/>
      <c r="V228" s="3322"/>
      <c r="W228" s="3322"/>
      <c r="X228" s="3322"/>
      <c r="Y228" s="3327"/>
      <c r="Z228" s="3327"/>
      <c r="AA228" s="3319"/>
      <c r="AB228" s="3319"/>
      <c r="AC228" s="3320"/>
      <c r="AD228" s="3322"/>
      <c r="AE228" s="730"/>
      <c r="AI228" s="733"/>
      <c r="AO228" s="3314"/>
      <c r="AP228" s="3314"/>
      <c r="AQ228" s="3314"/>
    </row>
    <row r="229" spans="2:43" ht="18" customHeight="1">
      <c r="B229" s="3316"/>
      <c r="C229" s="3328"/>
      <c r="D229" s="3329"/>
      <c r="E229" s="3329"/>
      <c r="F229" s="3332"/>
      <c r="G229" s="3332"/>
      <c r="H229" s="3332"/>
      <c r="I229" s="3334"/>
      <c r="J229" s="3334"/>
      <c r="K229" s="3334"/>
      <c r="L229" s="3334"/>
      <c r="M229" s="3337"/>
      <c r="N229" s="3338"/>
      <c r="O229" s="3338"/>
      <c r="P229" s="737"/>
      <c r="Q229" s="3323"/>
      <c r="R229" s="3324"/>
      <c r="S229" s="3324"/>
      <c r="T229" s="1323"/>
      <c r="U229" s="3339"/>
      <c r="V229" s="3321"/>
      <c r="W229" s="3321"/>
      <c r="X229" s="3321"/>
      <c r="Y229" s="3341"/>
      <c r="Z229" s="3341"/>
      <c r="AA229" s="3317"/>
      <c r="AB229" s="3317"/>
      <c r="AC229" s="3318"/>
      <c r="AD229" s="3321"/>
      <c r="AE229" s="739"/>
      <c r="AI229" s="733"/>
      <c r="AO229" s="3313" t="s">
        <v>704</v>
      </c>
      <c r="AP229" s="3313"/>
      <c r="AQ229" s="3313"/>
    </row>
    <row r="230" spans="2:43" ht="18" customHeight="1">
      <c r="B230" s="3316"/>
      <c r="C230" s="3330"/>
      <c r="D230" s="3331"/>
      <c r="E230" s="3331"/>
      <c r="F230" s="3333"/>
      <c r="G230" s="3333"/>
      <c r="H230" s="3333"/>
      <c r="I230" s="3335"/>
      <c r="J230" s="3336"/>
      <c r="K230" s="3335"/>
      <c r="L230" s="3335"/>
      <c r="M230" s="3323"/>
      <c r="N230" s="3324"/>
      <c r="O230" s="3324"/>
      <c r="P230" s="740"/>
      <c r="Q230" s="3325"/>
      <c r="R230" s="3326"/>
      <c r="S230" s="3326"/>
      <c r="T230" s="748"/>
      <c r="U230" s="3340"/>
      <c r="V230" s="3322"/>
      <c r="W230" s="3322"/>
      <c r="X230" s="3322"/>
      <c r="Y230" s="3327"/>
      <c r="Z230" s="3327"/>
      <c r="AA230" s="3319"/>
      <c r="AB230" s="3319"/>
      <c r="AC230" s="3320"/>
      <c r="AD230" s="3322"/>
      <c r="AE230" s="730"/>
      <c r="AI230" s="733"/>
      <c r="AO230" s="3314"/>
      <c r="AP230" s="3314"/>
      <c r="AQ230" s="3314"/>
    </row>
    <row r="231" spans="2:43" ht="18" customHeight="1">
      <c r="B231" s="1417"/>
      <c r="C231" s="3328"/>
      <c r="D231" s="3329"/>
      <c r="E231" s="3375"/>
      <c r="F231" s="3332"/>
      <c r="G231" s="3332"/>
      <c r="H231" s="3332"/>
      <c r="I231" s="3334"/>
      <c r="J231" s="3334"/>
      <c r="K231" s="3334"/>
      <c r="L231" s="3334"/>
      <c r="M231" s="3337"/>
      <c r="N231" s="3338"/>
      <c r="O231" s="3338"/>
      <c r="P231" s="737"/>
      <c r="Q231" s="3323"/>
      <c r="R231" s="3324"/>
      <c r="S231" s="3324"/>
      <c r="T231" s="1323"/>
      <c r="U231" s="3339"/>
      <c r="V231" s="3321"/>
      <c r="W231" s="3321"/>
      <c r="X231" s="3321"/>
      <c r="Y231" s="3341"/>
      <c r="Z231" s="3341"/>
      <c r="AA231" s="3317"/>
      <c r="AB231" s="3317"/>
      <c r="AC231" s="3318"/>
      <c r="AD231" s="3321"/>
      <c r="AE231" s="739"/>
      <c r="AI231" s="733"/>
      <c r="AO231" s="3313" t="s">
        <v>576</v>
      </c>
      <c r="AP231" s="3313"/>
      <c r="AQ231" s="3313"/>
    </row>
    <row r="232" spans="2:43" ht="18" customHeight="1">
      <c r="B232" s="1417"/>
      <c r="C232" s="3330"/>
      <c r="D232" s="3331"/>
      <c r="E232" s="3376"/>
      <c r="F232" s="3333"/>
      <c r="G232" s="3333"/>
      <c r="H232" s="3333"/>
      <c r="I232" s="3335"/>
      <c r="J232" s="3336"/>
      <c r="K232" s="3335"/>
      <c r="L232" s="3335"/>
      <c r="M232" s="3323"/>
      <c r="N232" s="3324"/>
      <c r="O232" s="3324"/>
      <c r="P232" s="740"/>
      <c r="Q232" s="3325"/>
      <c r="R232" s="3326"/>
      <c r="S232" s="3326"/>
      <c r="T232" s="748"/>
      <c r="U232" s="3340"/>
      <c r="V232" s="3322"/>
      <c r="W232" s="3322"/>
      <c r="X232" s="3322"/>
      <c r="Y232" s="3327"/>
      <c r="Z232" s="3327"/>
      <c r="AA232" s="3319"/>
      <c r="AB232" s="3319"/>
      <c r="AC232" s="3320"/>
      <c r="AD232" s="3322"/>
      <c r="AE232" s="730"/>
      <c r="AI232" s="733"/>
      <c r="AO232" s="3314"/>
      <c r="AP232" s="3314"/>
      <c r="AQ232" s="3314"/>
    </row>
    <row r="233" spans="2:43" ht="18" customHeight="1">
      <c r="B233" s="1417"/>
      <c r="C233" s="3328"/>
      <c r="D233" s="3329"/>
      <c r="E233" s="3375"/>
      <c r="F233" s="3332"/>
      <c r="G233" s="3332"/>
      <c r="H233" s="3332"/>
      <c r="I233" s="3334"/>
      <c r="J233" s="3334"/>
      <c r="K233" s="3334"/>
      <c r="L233" s="3334"/>
      <c r="M233" s="3337"/>
      <c r="N233" s="3338"/>
      <c r="O233" s="3338"/>
      <c r="P233" s="737"/>
      <c r="Q233" s="3323"/>
      <c r="R233" s="3324"/>
      <c r="S233" s="3324"/>
      <c r="T233" s="1323"/>
      <c r="U233" s="3339"/>
      <c r="V233" s="3321"/>
      <c r="W233" s="3321"/>
      <c r="X233" s="3321"/>
      <c r="Y233" s="3341"/>
      <c r="Z233" s="3341"/>
      <c r="AA233" s="3317"/>
      <c r="AB233" s="3317"/>
      <c r="AC233" s="3318"/>
      <c r="AD233" s="3321"/>
      <c r="AE233" s="739"/>
      <c r="AI233" s="733"/>
    </row>
    <row r="234" spans="2:43" ht="18" customHeight="1">
      <c r="B234" s="1417"/>
      <c r="C234" s="3330"/>
      <c r="D234" s="3331"/>
      <c r="E234" s="3376"/>
      <c r="F234" s="3333"/>
      <c r="G234" s="3333"/>
      <c r="H234" s="3333"/>
      <c r="I234" s="3335"/>
      <c r="J234" s="3336"/>
      <c r="K234" s="3335"/>
      <c r="L234" s="3335"/>
      <c r="M234" s="3323"/>
      <c r="N234" s="3324"/>
      <c r="O234" s="3324"/>
      <c r="P234" s="740"/>
      <c r="Q234" s="3325"/>
      <c r="R234" s="3326"/>
      <c r="S234" s="3326"/>
      <c r="T234" s="748"/>
      <c r="U234" s="3340"/>
      <c r="V234" s="3322"/>
      <c r="W234" s="3322"/>
      <c r="X234" s="3322"/>
      <c r="Y234" s="3327"/>
      <c r="Z234" s="3327"/>
      <c r="AA234" s="3319"/>
      <c r="AB234" s="3319"/>
      <c r="AC234" s="3320"/>
      <c r="AD234" s="3322"/>
      <c r="AE234" s="730"/>
      <c r="AI234" s="733"/>
    </row>
    <row r="235" spans="2:43" ht="18" customHeight="1">
      <c r="B235" s="1417"/>
      <c r="C235" s="3328"/>
      <c r="D235" s="3329"/>
      <c r="E235" s="3375"/>
      <c r="F235" s="3332"/>
      <c r="G235" s="3332"/>
      <c r="H235" s="3332"/>
      <c r="I235" s="3334"/>
      <c r="J235" s="3334"/>
      <c r="K235" s="3334"/>
      <c r="L235" s="3334"/>
      <c r="M235" s="3337"/>
      <c r="N235" s="3338"/>
      <c r="O235" s="3338"/>
      <c r="P235" s="737"/>
      <c r="Q235" s="3323"/>
      <c r="R235" s="3324"/>
      <c r="S235" s="3324"/>
      <c r="T235" s="1323"/>
      <c r="U235" s="3339"/>
      <c r="V235" s="3321"/>
      <c r="W235" s="3321"/>
      <c r="X235" s="3321"/>
      <c r="Y235" s="3341"/>
      <c r="Z235" s="3341"/>
      <c r="AA235" s="3317"/>
      <c r="AB235" s="3317"/>
      <c r="AC235" s="3318"/>
      <c r="AD235" s="3321"/>
      <c r="AE235" s="739"/>
      <c r="AI235" s="733"/>
    </row>
    <row r="236" spans="2:43" ht="18" customHeight="1">
      <c r="B236" s="1417"/>
      <c r="C236" s="3330"/>
      <c r="D236" s="3331"/>
      <c r="E236" s="3376"/>
      <c r="F236" s="3333"/>
      <c r="G236" s="3333"/>
      <c r="H236" s="3333"/>
      <c r="I236" s="3335"/>
      <c r="J236" s="3336"/>
      <c r="K236" s="3335"/>
      <c r="L236" s="3335"/>
      <c r="M236" s="3323"/>
      <c r="N236" s="3324"/>
      <c r="O236" s="3324"/>
      <c r="P236" s="740"/>
      <c r="Q236" s="3325"/>
      <c r="R236" s="3326"/>
      <c r="S236" s="3326"/>
      <c r="T236" s="748"/>
      <c r="U236" s="3340"/>
      <c r="V236" s="3322"/>
      <c r="W236" s="3322"/>
      <c r="X236" s="3322"/>
      <c r="Y236" s="3327"/>
      <c r="Z236" s="3327"/>
      <c r="AA236" s="3319"/>
      <c r="AB236" s="3319"/>
      <c r="AC236" s="3320"/>
      <c r="AD236" s="3322"/>
      <c r="AE236" s="730"/>
      <c r="AI236" s="733"/>
    </row>
    <row r="237" spans="2:43" ht="18" customHeight="1">
      <c r="C237" s="3328"/>
      <c r="D237" s="3329"/>
      <c r="E237" s="3375"/>
      <c r="F237" s="3332"/>
      <c r="G237" s="3332"/>
      <c r="H237" s="3332"/>
      <c r="I237" s="3334"/>
      <c r="J237" s="3334"/>
      <c r="K237" s="3334"/>
      <c r="L237" s="3334"/>
      <c r="M237" s="3337"/>
      <c r="N237" s="3338"/>
      <c r="O237" s="3338"/>
      <c r="P237" s="737"/>
      <c r="Q237" s="3323"/>
      <c r="R237" s="3324"/>
      <c r="S237" s="3324"/>
      <c r="T237" s="1323"/>
      <c r="U237" s="3339"/>
      <c r="V237" s="3321"/>
      <c r="W237" s="3321"/>
      <c r="X237" s="3321"/>
      <c r="Y237" s="3341"/>
      <c r="Z237" s="3341"/>
      <c r="AA237" s="3317"/>
      <c r="AB237" s="3317"/>
      <c r="AC237" s="3318"/>
      <c r="AD237" s="3321"/>
      <c r="AE237" s="739"/>
    </row>
    <row r="238" spans="2:43" ht="18" customHeight="1">
      <c r="C238" s="3330"/>
      <c r="D238" s="3331"/>
      <c r="E238" s="3376"/>
      <c r="F238" s="3333"/>
      <c r="G238" s="3333"/>
      <c r="H238" s="3333"/>
      <c r="I238" s="3335"/>
      <c r="J238" s="3336"/>
      <c r="K238" s="3335"/>
      <c r="L238" s="3335"/>
      <c r="M238" s="3323"/>
      <c r="N238" s="3324"/>
      <c r="O238" s="3324"/>
      <c r="P238" s="740"/>
      <c r="Q238" s="3325"/>
      <c r="R238" s="3326"/>
      <c r="S238" s="3326"/>
      <c r="T238" s="748"/>
      <c r="U238" s="3340"/>
      <c r="V238" s="3322"/>
      <c r="W238" s="3322"/>
      <c r="X238" s="3322"/>
      <c r="Y238" s="3327"/>
      <c r="Z238" s="3327"/>
      <c r="AA238" s="3319"/>
      <c r="AB238" s="3319"/>
      <c r="AC238" s="3320"/>
      <c r="AD238" s="3322"/>
      <c r="AE238" s="730"/>
    </row>
    <row r="239" spans="2:43" ht="24.75" customHeight="1">
      <c r="C239" s="3363" t="s">
        <v>669</v>
      </c>
      <c r="D239" s="3366" t="s">
        <v>670</v>
      </c>
      <c r="E239" s="3367"/>
      <c r="F239" s="3368"/>
      <c r="G239" s="3369" t="s">
        <v>676</v>
      </c>
      <c r="H239" s="3370"/>
      <c r="I239" s="3370"/>
      <c r="J239" s="3371"/>
      <c r="K239" s="3372"/>
      <c r="L239" s="3373"/>
      <c r="M239" s="3373"/>
      <c r="N239" s="3373"/>
      <c r="O239" s="3374"/>
      <c r="P239" s="3359"/>
      <c r="Q239" s="3373"/>
      <c r="R239" s="3373"/>
      <c r="S239" s="3373"/>
      <c r="T239" s="3373"/>
      <c r="U239" s="3374"/>
      <c r="V239" s="3358"/>
      <c r="W239" s="3358"/>
      <c r="X239" s="3358"/>
      <c r="Y239" s="3358"/>
      <c r="Z239" s="3358"/>
      <c r="AA239" s="3355"/>
      <c r="AB239" s="3356"/>
      <c r="AC239" s="3357"/>
      <c r="AD239" s="3358"/>
      <c r="AE239" s="3359"/>
    </row>
    <row r="240" spans="2:43" ht="24.75" customHeight="1">
      <c r="C240" s="3364"/>
      <c r="D240" s="3349" t="s">
        <v>671</v>
      </c>
      <c r="E240" s="3349"/>
      <c r="F240" s="744" t="s">
        <v>674</v>
      </c>
      <c r="G240" s="3352"/>
      <c r="H240" s="3353"/>
      <c r="I240" s="3353"/>
      <c r="J240" s="745" t="s">
        <v>15</v>
      </c>
      <c r="K240" s="3360"/>
      <c r="L240" s="3345"/>
      <c r="M240" s="3345"/>
      <c r="N240" s="3345"/>
      <c r="O240" s="746" t="s">
        <v>15</v>
      </c>
      <c r="P240" s="3344"/>
      <c r="Q240" s="3345"/>
      <c r="R240" s="3345"/>
      <c r="S240" s="3345"/>
      <c r="T240" s="3345"/>
      <c r="U240" s="746" t="s">
        <v>15</v>
      </c>
      <c r="V240" s="3344"/>
      <c r="W240" s="3345"/>
      <c r="X240" s="3345"/>
      <c r="Y240" s="3361" t="s">
        <v>215</v>
      </c>
      <c r="Z240" s="3362"/>
      <c r="AA240" s="3344"/>
      <c r="AB240" s="3345"/>
      <c r="AC240" s="745" t="s">
        <v>15</v>
      </c>
      <c r="AD240" s="752"/>
      <c r="AE240" s="745" t="s">
        <v>15</v>
      </c>
    </row>
    <row r="241" spans="3:31" ht="24.75" customHeight="1">
      <c r="C241" s="3364"/>
      <c r="D241" s="3349" t="s">
        <v>672</v>
      </c>
      <c r="E241" s="3349"/>
      <c r="F241" s="744" t="s">
        <v>11</v>
      </c>
      <c r="G241" s="3352"/>
      <c r="H241" s="3353"/>
      <c r="I241" s="3353"/>
      <c r="J241" s="741"/>
      <c r="K241" s="3360"/>
      <c r="L241" s="3345"/>
      <c r="M241" s="3345"/>
      <c r="N241" s="3345"/>
      <c r="O241" s="742"/>
      <c r="P241" s="3344"/>
      <c r="Q241" s="3345"/>
      <c r="R241" s="3345"/>
      <c r="S241" s="3345"/>
      <c r="T241" s="3345"/>
      <c r="U241" s="742"/>
      <c r="V241" s="3344"/>
      <c r="W241" s="3345"/>
      <c r="X241" s="3345"/>
      <c r="Y241" s="3346"/>
      <c r="Z241" s="3347"/>
      <c r="AA241" s="3344"/>
      <c r="AB241" s="3345"/>
      <c r="AC241" s="741"/>
      <c r="AD241" s="752"/>
      <c r="AE241" s="741"/>
    </row>
    <row r="242" spans="3:31" ht="24.75" customHeight="1">
      <c r="C242" s="3365"/>
      <c r="D242" s="3348" t="s">
        <v>673</v>
      </c>
      <c r="E242" s="3349"/>
      <c r="F242" s="744" t="s">
        <v>675</v>
      </c>
      <c r="G242" s="3350"/>
      <c r="H242" s="3351"/>
      <c r="I242" s="3351"/>
      <c r="J242" s="743"/>
      <c r="K242" s="3352"/>
      <c r="L242" s="3353"/>
      <c r="M242" s="3353"/>
      <c r="N242" s="3353"/>
      <c r="O242" s="742"/>
      <c r="P242" s="3354"/>
      <c r="Q242" s="3353"/>
      <c r="R242" s="3353"/>
      <c r="S242" s="3353"/>
      <c r="T242" s="3353"/>
      <c r="U242" s="742"/>
      <c r="V242" s="3354"/>
      <c r="W242" s="3353"/>
      <c r="X242" s="3353"/>
      <c r="Y242" s="3346"/>
      <c r="Z242" s="3347"/>
      <c r="AA242" s="3354"/>
      <c r="AB242" s="3353"/>
      <c r="AC242" s="741"/>
      <c r="AD242" s="751"/>
      <c r="AE242" s="741"/>
    </row>
    <row r="243" spans="3:31" ht="11.25" customHeight="1">
      <c r="C243" s="747" t="s">
        <v>677</v>
      </c>
      <c r="D243" s="2421" t="s">
        <v>681</v>
      </c>
      <c r="E243" s="2421"/>
      <c r="F243" s="2421"/>
      <c r="G243" s="2421"/>
      <c r="H243" s="2421"/>
      <c r="I243" s="2421"/>
      <c r="J243" s="2421"/>
      <c r="K243" s="2421"/>
      <c r="L243" s="2421"/>
      <c r="M243" s="2421"/>
      <c r="N243" s="2421"/>
      <c r="O243" s="2421"/>
      <c r="P243" s="2421"/>
      <c r="Q243" s="2421"/>
      <c r="R243" s="2421"/>
      <c r="S243" s="2421"/>
      <c r="T243" s="2421"/>
      <c r="U243" s="2421"/>
      <c r="V243" s="2421"/>
      <c r="W243" s="2421"/>
      <c r="X243" s="2421"/>
      <c r="Y243" s="653"/>
      <c r="Z243" s="653"/>
      <c r="AA243" s="653"/>
      <c r="AB243" s="653"/>
      <c r="AC243" s="653"/>
      <c r="AD243" s="653"/>
      <c r="AE243" s="653"/>
    </row>
    <row r="244" spans="3:31" ht="11.25" customHeight="1">
      <c r="C244" s="653"/>
      <c r="D244" s="2421" t="s">
        <v>682</v>
      </c>
      <c r="E244" s="2421"/>
      <c r="F244" s="2421"/>
      <c r="G244" s="2421"/>
      <c r="H244" s="2421"/>
      <c r="I244" s="2421"/>
      <c r="J244" s="2421"/>
      <c r="K244" s="2421"/>
      <c r="L244" s="2421"/>
      <c r="M244" s="2421"/>
      <c r="N244" s="2421"/>
      <c r="O244" s="2421"/>
      <c r="P244" s="2421"/>
      <c r="Q244" s="2421"/>
      <c r="R244" s="2421"/>
      <c r="S244" s="2421"/>
      <c r="T244" s="2421"/>
      <c r="U244" s="2421"/>
      <c r="V244" s="2421"/>
      <c r="W244" s="2421"/>
      <c r="X244" s="2421"/>
      <c r="Y244" s="2421"/>
      <c r="Z244" s="2421"/>
      <c r="AA244" s="2421"/>
      <c r="AB244" s="2421"/>
      <c r="AC244" s="2421"/>
      <c r="AD244" s="2421"/>
      <c r="AE244" s="653"/>
    </row>
    <row r="245" spans="3:31" ht="11.25" customHeight="1">
      <c r="C245" s="653"/>
      <c r="D245" s="2421" t="s">
        <v>1786</v>
      </c>
      <c r="E245" s="2421"/>
      <c r="F245" s="2421"/>
      <c r="G245" s="2421"/>
      <c r="H245" s="2421"/>
      <c r="I245" s="2421"/>
      <c r="J245" s="2421"/>
      <c r="K245" s="2421"/>
      <c r="L245" s="653"/>
      <c r="M245" s="653"/>
      <c r="N245" s="653"/>
      <c r="O245" s="653"/>
      <c r="P245" s="653"/>
      <c r="Q245" s="653"/>
      <c r="R245" s="653"/>
      <c r="S245" s="653"/>
      <c r="T245" s="653"/>
      <c r="U245" s="653"/>
      <c r="V245" s="653"/>
      <c r="W245" s="653"/>
      <c r="X245" s="653"/>
      <c r="Y245" s="653"/>
      <c r="Z245" s="653"/>
      <c r="AA245" s="653"/>
      <c r="AB245" s="653"/>
      <c r="AC245" s="653"/>
      <c r="AD245" s="653"/>
      <c r="AE245" s="653"/>
    </row>
    <row r="246" spans="3:31" ht="16.5" customHeight="1">
      <c r="C246" s="3342" t="s">
        <v>1974</v>
      </c>
      <c r="D246" s="3342"/>
      <c r="E246" s="3342"/>
      <c r="AA246" s="3343" t="s">
        <v>678</v>
      </c>
      <c r="AB246" s="3343"/>
      <c r="AC246" s="3343"/>
      <c r="AD246" s="3343"/>
      <c r="AE246" s="3343"/>
    </row>
  </sheetData>
  <sheetProtection sheet="1" objects="1" scenarios="1"/>
  <mergeCells count="1536">
    <mergeCell ref="AL10:AQ10"/>
    <mergeCell ref="AO59:AQ59"/>
    <mergeCell ref="AO108:AQ108"/>
    <mergeCell ref="AO157:AQ157"/>
    <mergeCell ref="AO206:AQ206"/>
    <mergeCell ref="AL47:AZ49"/>
    <mergeCell ref="H7:K7"/>
    <mergeCell ref="C6:H6"/>
    <mergeCell ref="C10:Z10"/>
    <mergeCell ref="C11:D12"/>
    <mergeCell ref="E11:E12"/>
    <mergeCell ref="F11:H12"/>
    <mergeCell ref="I11:L12"/>
    <mergeCell ref="M11:P11"/>
    <mergeCell ref="AA8:AA9"/>
    <mergeCell ref="U15:X16"/>
    <mergeCell ref="Y15:Z15"/>
    <mergeCell ref="AD15:AD16"/>
    <mergeCell ref="M16:O16"/>
    <mergeCell ref="Q16:S16"/>
    <mergeCell ref="M13:O13"/>
    <mergeCell ref="M14:O14"/>
    <mergeCell ref="Q13:S13"/>
    <mergeCell ref="Q14:S14"/>
    <mergeCell ref="AB8:AE9"/>
    <mergeCell ref="L7:T7"/>
    <mergeCell ref="L8:M9"/>
    <mergeCell ref="S8:T9"/>
    <mergeCell ref="Z8:Z9"/>
    <mergeCell ref="M12:P12"/>
    <mergeCell ref="AA10:AE10"/>
    <mergeCell ref="U21:X22"/>
    <mergeCell ref="P1:Q1"/>
    <mergeCell ref="Q11:T11"/>
    <mergeCell ref="Q12:T12"/>
    <mergeCell ref="V3:Z4"/>
    <mergeCell ref="O8:Q9"/>
    <mergeCell ref="X8:Y9"/>
    <mergeCell ref="U8:V9"/>
    <mergeCell ref="U11:Z12"/>
    <mergeCell ref="AD11:AE12"/>
    <mergeCell ref="R1:T1"/>
    <mergeCell ref="Y13:Z13"/>
    <mergeCell ref="C13:D14"/>
    <mergeCell ref="E13:E14"/>
    <mergeCell ref="F13:H14"/>
    <mergeCell ref="I13:L14"/>
    <mergeCell ref="U13:X14"/>
    <mergeCell ref="M1:O1"/>
    <mergeCell ref="N8:N9"/>
    <mergeCell ref="R8:R9"/>
    <mergeCell ref="U1:Z1"/>
    <mergeCell ref="W8:W9"/>
    <mergeCell ref="U7:AA7"/>
    <mergeCell ref="H8:K9"/>
    <mergeCell ref="AG3:AG5"/>
    <mergeCell ref="C15:D16"/>
    <mergeCell ref="E15:E16"/>
    <mergeCell ref="F15:H16"/>
    <mergeCell ref="I15:L16"/>
    <mergeCell ref="M15:O15"/>
    <mergeCell ref="Q15:S15"/>
    <mergeCell ref="AD13:AD14"/>
    <mergeCell ref="AA3:AE4"/>
    <mergeCell ref="AB7:AE7"/>
    <mergeCell ref="D5:AD5"/>
    <mergeCell ref="D2:S3"/>
    <mergeCell ref="D4:S4"/>
    <mergeCell ref="C7:G9"/>
    <mergeCell ref="U19:X20"/>
    <mergeCell ref="Y19:Z19"/>
    <mergeCell ref="AD19:AD20"/>
    <mergeCell ref="M20:O20"/>
    <mergeCell ref="Q20:S20"/>
    <mergeCell ref="M19:O19"/>
    <mergeCell ref="Q19:S19"/>
    <mergeCell ref="U17:X18"/>
    <mergeCell ref="Y17:Z17"/>
    <mergeCell ref="AG6:AG14"/>
    <mergeCell ref="Y21:Z21"/>
    <mergeCell ref="AD21:AD22"/>
    <mergeCell ref="M22:O22"/>
    <mergeCell ref="Q22:S22"/>
    <mergeCell ref="C21:D22"/>
    <mergeCell ref="E21:E22"/>
    <mergeCell ref="F21:H22"/>
    <mergeCell ref="I21:L22"/>
    <mergeCell ref="M21:O21"/>
    <mergeCell ref="Q21:S21"/>
    <mergeCell ref="AD17:AD18"/>
    <mergeCell ref="M18:O18"/>
    <mergeCell ref="Q18:S18"/>
    <mergeCell ref="C17:D18"/>
    <mergeCell ref="E17:E18"/>
    <mergeCell ref="F17:H18"/>
    <mergeCell ref="I17:L18"/>
    <mergeCell ref="M17:O17"/>
    <mergeCell ref="Q17:S17"/>
    <mergeCell ref="M26:O26"/>
    <mergeCell ref="Q26:S26"/>
    <mergeCell ref="C25:D26"/>
    <mergeCell ref="E25:E26"/>
    <mergeCell ref="F25:H26"/>
    <mergeCell ref="I25:L26"/>
    <mergeCell ref="M25:O25"/>
    <mergeCell ref="Q25:S25"/>
    <mergeCell ref="U23:X24"/>
    <mergeCell ref="Y23:Z23"/>
    <mergeCell ref="AD23:AD24"/>
    <mergeCell ref="M24:O24"/>
    <mergeCell ref="Q24:S24"/>
    <mergeCell ref="C23:D24"/>
    <mergeCell ref="E23:E24"/>
    <mergeCell ref="F23:H24"/>
    <mergeCell ref="I23:L24"/>
    <mergeCell ref="M23:O23"/>
    <mergeCell ref="Q23:S23"/>
    <mergeCell ref="U29:X30"/>
    <mergeCell ref="Y29:Z29"/>
    <mergeCell ref="AD29:AD30"/>
    <mergeCell ref="M30:O30"/>
    <mergeCell ref="Q30:S30"/>
    <mergeCell ref="AA29:AC30"/>
    <mergeCell ref="Y30:Z30"/>
    <mergeCell ref="C29:D30"/>
    <mergeCell ref="E29:E30"/>
    <mergeCell ref="F29:H30"/>
    <mergeCell ref="I29:L30"/>
    <mergeCell ref="M29:O29"/>
    <mergeCell ref="Q29:S29"/>
    <mergeCell ref="C19:D20"/>
    <mergeCell ref="E19:E20"/>
    <mergeCell ref="F19:H20"/>
    <mergeCell ref="I19:L20"/>
    <mergeCell ref="U27:X28"/>
    <mergeCell ref="Y27:Z27"/>
    <mergeCell ref="AD27:AD28"/>
    <mergeCell ref="M28:O28"/>
    <mergeCell ref="Q28:S28"/>
    <mergeCell ref="AA27:AC28"/>
    <mergeCell ref="C27:D28"/>
    <mergeCell ref="E27:E28"/>
    <mergeCell ref="F27:H28"/>
    <mergeCell ref="I27:L28"/>
    <mergeCell ref="M27:O27"/>
    <mergeCell ref="Q27:S27"/>
    <mergeCell ref="U25:X26"/>
    <mergeCell ref="Y25:Z25"/>
    <mergeCell ref="AD25:AD26"/>
    <mergeCell ref="U33:X34"/>
    <mergeCell ref="Y33:Z33"/>
    <mergeCell ref="AD33:AD34"/>
    <mergeCell ref="M34:O34"/>
    <mergeCell ref="Q34:S34"/>
    <mergeCell ref="AA33:AC34"/>
    <mergeCell ref="Y34:Z34"/>
    <mergeCell ref="C33:D34"/>
    <mergeCell ref="E33:E34"/>
    <mergeCell ref="F33:H34"/>
    <mergeCell ref="I33:L34"/>
    <mergeCell ref="M33:O33"/>
    <mergeCell ref="Q33:S33"/>
    <mergeCell ref="U31:X32"/>
    <mergeCell ref="Y31:Z31"/>
    <mergeCell ref="AD31:AD32"/>
    <mergeCell ref="M32:O32"/>
    <mergeCell ref="Q32:S32"/>
    <mergeCell ref="AA31:AC32"/>
    <mergeCell ref="Y32:Z32"/>
    <mergeCell ref="C31:D32"/>
    <mergeCell ref="E31:E32"/>
    <mergeCell ref="F31:H32"/>
    <mergeCell ref="I31:L32"/>
    <mergeCell ref="M31:O31"/>
    <mergeCell ref="Q31:S31"/>
    <mergeCell ref="U37:X38"/>
    <mergeCell ref="Y37:Z37"/>
    <mergeCell ref="AD37:AD38"/>
    <mergeCell ref="M38:O38"/>
    <mergeCell ref="Q38:S38"/>
    <mergeCell ref="AA37:AC38"/>
    <mergeCell ref="Y38:Z38"/>
    <mergeCell ref="C37:D38"/>
    <mergeCell ref="E37:E38"/>
    <mergeCell ref="F37:H38"/>
    <mergeCell ref="I37:L38"/>
    <mergeCell ref="M37:O37"/>
    <mergeCell ref="Q37:S37"/>
    <mergeCell ref="U35:X36"/>
    <mergeCell ref="Y35:Z35"/>
    <mergeCell ref="AD35:AD36"/>
    <mergeCell ref="M36:O36"/>
    <mergeCell ref="Q36:S36"/>
    <mergeCell ref="AA35:AC36"/>
    <mergeCell ref="Y36:Z36"/>
    <mergeCell ref="C35:D36"/>
    <mergeCell ref="E35:E36"/>
    <mergeCell ref="F35:H36"/>
    <mergeCell ref="I35:L36"/>
    <mergeCell ref="M35:O35"/>
    <mergeCell ref="Q35:S35"/>
    <mergeCell ref="U41:X42"/>
    <mergeCell ref="Y41:Z41"/>
    <mergeCell ref="AD41:AD42"/>
    <mergeCell ref="M42:O42"/>
    <mergeCell ref="Q42:S42"/>
    <mergeCell ref="AA41:AC42"/>
    <mergeCell ref="Y42:Z42"/>
    <mergeCell ref="C41:D42"/>
    <mergeCell ref="E41:E42"/>
    <mergeCell ref="F41:H42"/>
    <mergeCell ref="I41:L42"/>
    <mergeCell ref="M41:O41"/>
    <mergeCell ref="Q41:S41"/>
    <mergeCell ref="U39:X40"/>
    <mergeCell ref="Y39:Z39"/>
    <mergeCell ref="AD39:AD40"/>
    <mergeCell ref="M40:O40"/>
    <mergeCell ref="Q40:S40"/>
    <mergeCell ref="AA39:AC40"/>
    <mergeCell ref="Y40:Z40"/>
    <mergeCell ref="C39:D40"/>
    <mergeCell ref="E39:E40"/>
    <mergeCell ref="F39:H40"/>
    <mergeCell ref="I39:L40"/>
    <mergeCell ref="M39:O39"/>
    <mergeCell ref="Q39:S39"/>
    <mergeCell ref="K43:O43"/>
    <mergeCell ref="P43:U43"/>
    <mergeCell ref="P44:T44"/>
    <mergeCell ref="P45:T45"/>
    <mergeCell ref="P46:T46"/>
    <mergeCell ref="Y44:Z44"/>
    <mergeCell ref="V44:X44"/>
    <mergeCell ref="V45:X45"/>
    <mergeCell ref="V43:Z43"/>
    <mergeCell ref="K44:N44"/>
    <mergeCell ref="K45:N45"/>
    <mergeCell ref="K46:N46"/>
    <mergeCell ref="AD43:AE43"/>
    <mergeCell ref="C43:C46"/>
    <mergeCell ref="D43:F43"/>
    <mergeCell ref="D44:E44"/>
    <mergeCell ref="D45:E45"/>
    <mergeCell ref="D46:E46"/>
    <mergeCell ref="G44:I44"/>
    <mergeCell ref="G45:I45"/>
    <mergeCell ref="G46:I46"/>
    <mergeCell ref="D48:AD48"/>
    <mergeCell ref="C50:E50"/>
    <mergeCell ref="AA50:AE50"/>
    <mergeCell ref="D47:X47"/>
    <mergeCell ref="D49:K49"/>
    <mergeCell ref="I1:J1"/>
    <mergeCell ref="G43:J43"/>
    <mergeCell ref="Y14:Z14"/>
    <mergeCell ref="Y16:Z16"/>
    <mergeCell ref="Y18:Z18"/>
    <mergeCell ref="Y20:Z20"/>
    <mergeCell ref="Y22:Z22"/>
    <mergeCell ref="Y24:Z24"/>
    <mergeCell ref="Y26:Z26"/>
    <mergeCell ref="Y28:Z28"/>
    <mergeCell ref="AA44:AB44"/>
    <mergeCell ref="AA45:AB45"/>
    <mergeCell ref="AA46:AB46"/>
    <mergeCell ref="AA43:AC43"/>
    <mergeCell ref="AB1:AC1"/>
    <mergeCell ref="AD1:AE1"/>
    <mergeCell ref="Y45:Z45"/>
    <mergeCell ref="Y46:Z46"/>
    <mergeCell ref="AA11:AC12"/>
    <mergeCell ref="AA13:AC14"/>
    <mergeCell ref="AA15:AC16"/>
    <mergeCell ref="AA17:AC18"/>
    <mergeCell ref="AA19:AC20"/>
    <mergeCell ref="AA21:AC22"/>
    <mergeCell ref="AA23:AC24"/>
    <mergeCell ref="AA25:AC26"/>
    <mergeCell ref="V46:X46"/>
    <mergeCell ref="AS19:AV20"/>
    <mergeCell ref="AO23:AQ24"/>
    <mergeCell ref="AO25:AQ26"/>
    <mergeCell ref="AO29:AQ30"/>
    <mergeCell ref="AO31:AQ32"/>
    <mergeCell ref="AO33:AQ34"/>
    <mergeCell ref="AO35:AQ36"/>
    <mergeCell ref="AL21:AM22"/>
    <mergeCell ref="AO11:AQ12"/>
    <mergeCell ref="AO13:AQ14"/>
    <mergeCell ref="AO15:AQ16"/>
    <mergeCell ref="AO17:AQ18"/>
    <mergeCell ref="AO19:AQ20"/>
    <mergeCell ref="AO21:AQ22"/>
    <mergeCell ref="AL13:AM14"/>
    <mergeCell ref="AL11:AM12"/>
    <mergeCell ref="AL15:AM16"/>
    <mergeCell ref="AL17:AM18"/>
    <mergeCell ref="AL19:AM20"/>
    <mergeCell ref="D51:S52"/>
    <mergeCell ref="V52:Z53"/>
    <mergeCell ref="AA52:AE53"/>
    <mergeCell ref="AG52:AG54"/>
    <mergeCell ref="D53:S53"/>
    <mergeCell ref="D54:AD54"/>
    <mergeCell ref="C55:H55"/>
    <mergeCell ref="C56:G58"/>
    <mergeCell ref="BB11:BE11"/>
    <mergeCell ref="BB12:BE12"/>
    <mergeCell ref="BB13:BD13"/>
    <mergeCell ref="BB14:BD14"/>
    <mergeCell ref="AZ13:AZ14"/>
    <mergeCell ref="AY15:AY16"/>
    <mergeCell ref="AZ15:AZ16"/>
    <mergeCell ref="AY17:AY18"/>
    <mergeCell ref="AZ17:AZ18"/>
    <mergeCell ref="AY19:AY20"/>
    <mergeCell ref="AZ19:AZ20"/>
    <mergeCell ref="AW15:AX16"/>
    <mergeCell ref="AW17:AX18"/>
    <mergeCell ref="AW19:AX20"/>
    <mergeCell ref="AY13:AY14"/>
    <mergeCell ref="AO37:AQ38"/>
    <mergeCell ref="AO39:AQ40"/>
    <mergeCell ref="AO41:AQ42"/>
    <mergeCell ref="AS11:AX12"/>
    <mergeCell ref="AS13:AV14"/>
    <mergeCell ref="AW13:AX13"/>
    <mergeCell ref="AW14:AX14"/>
    <mergeCell ref="AS15:AV16"/>
    <mergeCell ref="AS17:AV18"/>
    <mergeCell ref="M60:P60"/>
    <mergeCell ref="Q60:T60"/>
    <mergeCell ref="U60:Z61"/>
    <mergeCell ref="U57:V58"/>
    <mergeCell ref="W57:W58"/>
    <mergeCell ref="X57:Y58"/>
    <mergeCell ref="Z57:Z58"/>
    <mergeCell ref="AA57:AA58"/>
    <mergeCell ref="AB57:AE58"/>
    <mergeCell ref="H56:K56"/>
    <mergeCell ref="L56:T56"/>
    <mergeCell ref="U56:AA56"/>
    <mergeCell ref="AB56:AE56"/>
    <mergeCell ref="H57:K58"/>
    <mergeCell ref="L57:M58"/>
    <mergeCell ref="N57:N58"/>
    <mergeCell ref="O57:Q58"/>
    <mergeCell ref="R57:R58"/>
    <mergeCell ref="S57:T58"/>
    <mergeCell ref="AW62:AX62"/>
    <mergeCell ref="AY62:AY63"/>
    <mergeCell ref="AZ62:AZ63"/>
    <mergeCell ref="M63:O63"/>
    <mergeCell ref="Q63:S63"/>
    <mergeCell ref="Y63:Z63"/>
    <mergeCell ref="AW63:AX63"/>
    <mergeCell ref="Y62:Z62"/>
    <mergeCell ref="AA62:AC63"/>
    <mergeCell ref="AD62:AD63"/>
    <mergeCell ref="AO62:AQ63"/>
    <mergeCell ref="AS62:AV63"/>
    <mergeCell ref="M61:P61"/>
    <mergeCell ref="Q61:T61"/>
    <mergeCell ref="C62:D63"/>
    <mergeCell ref="E62:E63"/>
    <mergeCell ref="F62:H63"/>
    <mergeCell ref="I62:L63"/>
    <mergeCell ref="M62:O62"/>
    <mergeCell ref="Q62:S62"/>
    <mergeCell ref="U62:X63"/>
    <mergeCell ref="AA60:AC61"/>
    <mergeCell ref="AD60:AE61"/>
    <mergeCell ref="AO60:AQ61"/>
    <mergeCell ref="AS60:AX61"/>
    <mergeCell ref="AG55:AG63"/>
    <mergeCell ref="C59:Z59"/>
    <mergeCell ref="AA59:AE59"/>
    <mergeCell ref="C60:D61"/>
    <mergeCell ref="E60:E61"/>
    <mergeCell ref="F60:H61"/>
    <mergeCell ref="I60:L61"/>
    <mergeCell ref="AS64:AV65"/>
    <mergeCell ref="AW64:AX65"/>
    <mergeCell ref="AY64:AY65"/>
    <mergeCell ref="AZ64:AZ65"/>
    <mergeCell ref="M65:O65"/>
    <mergeCell ref="Q65:S65"/>
    <mergeCell ref="Y65:Z65"/>
    <mergeCell ref="U64:X65"/>
    <mergeCell ref="Y64:Z64"/>
    <mergeCell ref="AA64:AC65"/>
    <mergeCell ref="AD64:AD65"/>
    <mergeCell ref="AO64:AQ65"/>
    <mergeCell ref="C64:D65"/>
    <mergeCell ref="E64:E65"/>
    <mergeCell ref="F64:H65"/>
    <mergeCell ref="I64:L65"/>
    <mergeCell ref="M64:O64"/>
    <mergeCell ref="Q64:S64"/>
    <mergeCell ref="AS66:AV67"/>
    <mergeCell ref="AW66:AX67"/>
    <mergeCell ref="AY66:AY67"/>
    <mergeCell ref="AZ66:AZ67"/>
    <mergeCell ref="M67:O67"/>
    <mergeCell ref="Q67:S67"/>
    <mergeCell ref="Y67:Z67"/>
    <mergeCell ref="U66:X67"/>
    <mergeCell ref="Y66:Z66"/>
    <mergeCell ref="AA66:AC67"/>
    <mergeCell ref="AD66:AD67"/>
    <mergeCell ref="AO66:AQ67"/>
    <mergeCell ref="C66:D67"/>
    <mergeCell ref="E66:E67"/>
    <mergeCell ref="F66:H67"/>
    <mergeCell ref="I66:L67"/>
    <mergeCell ref="M66:O66"/>
    <mergeCell ref="Q66:S66"/>
    <mergeCell ref="AS68:AV69"/>
    <mergeCell ref="AW68:AX69"/>
    <mergeCell ref="AY68:AY69"/>
    <mergeCell ref="AZ68:AZ69"/>
    <mergeCell ref="M69:O69"/>
    <mergeCell ref="Q69:S69"/>
    <mergeCell ref="Y69:Z69"/>
    <mergeCell ref="U68:X69"/>
    <mergeCell ref="Y68:Z68"/>
    <mergeCell ref="AA68:AC69"/>
    <mergeCell ref="AD68:AD69"/>
    <mergeCell ref="AO68:AQ69"/>
    <mergeCell ref="C68:D69"/>
    <mergeCell ref="E68:E69"/>
    <mergeCell ref="F68:H69"/>
    <mergeCell ref="I68:L69"/>
    <mergeCell ref="M68:O68"/>
    <mergeCell ref="Q68:S68"/>
    <mergeCell ref="U72:X73"/>
    <mergeCell ref="Y72:Z72"/>
    <mergeCell ref="AA72:AC73"/>
    <mergeCell ref="AD72:AD73"/>
    <mergeCell ref="AO72:AQ73"/>
    <mergeCell ref="M73:O73"/>
    <mergeCell ref="Q73:S73"/>
    <mergeCell ref="Y73:Z73"/>
    <mergeCell ref="C72:D73"/>
    <mergeCell ref="E72:E73"/>
    <mergeCell ref="F72:H73"/>
    <mergeCell ref="I72:L73"/>
    <mergeCell ref="M72:O72"/>
    <mergeCell ref="Q72:S72"/>
    <mergeCell ref="U70:X71"/>
    <mergeCell ref="Y70:Z70"/>
    <mergeCell ref="AA70:AC71"/>
    <mergeCell ref="AD70:AD71"/>
    <mergeCell ref="AO70:AQ71"/>
    <mergeCell ref="Y71:Z71"/>
    <mergeCell ref="C70:D71"/>
    <mergeCell ref="E70:E71"/>
    <mergeCell ref="F70:H71"/>
    <mergeCell ref="I70:L71"/>
    <mergeCell ref="M70:O70"/>
    <mergeCell ref="Q70:S70"/>
    <mergeCell ref="M71:O71"/>
    <mergeCell ref="Q71:S71"/>
    <mergeCell ref="U76:X77"/>
    <mergeCell ref="Y76:Z76"/>
    <mergeCell ref="AA76:AC77"/>
    <mergeCell ref="AD76:AD77"/>
    <mergeCell ref="AO76:AQ77"/>
    <mergeCell ref="M77:O77"/>
    <mergeCell ref="Q77:S77"/>
    <mergeCell ref="Y77:Z77"/>
    <mergeCell ref="C76:D77"/>
    <mergeCell ref="E76:E77"/>
    <mergeCell ref="F76:H77"/>
    <mergeCell ref="I76:L77"/>
    <mergeCell ref="M76:O76"/>
    <mergeCell ref="Q76:S76"/>
    <mergeCell ref="U74:X75"/>
    <mergeCell ref="Y74:Z74"/>
    <mergeCell ref="AA74:AC75"/>
    <mergeCell ref="AD74:AD75"/>
    <mergeCell ref="AO74:AQ75"/>
    <mergeCell ref="M75:O75"/>
    <mergeCell ref="Q75:S75"/>
    <mergeCell ref="Y75:Z75"/>
    <mergeCell ref="C74:D75"/>
    <mergeCell ref="E74:E75"/>
    <mergeCell ref="F74:H75"/>
    <mergeCell ref="I74:L75"/>
    <mergeCell ref="M74:O74"/>
    <mergeCell ref="Q74:S74"/>
    <mergeCell ref="U78:X79"/>
    <mergeCell ref="Y78:Z78"/>
    <mergeCell ref="AA78:AC79"/>
    <mergeCell ref="AD78:AD79"/>
    <mergeCell ref="AO78:AQ79"/>
    <mergeCell ref="M79:O79"/>
    <mergeCell ref="Q79:S79"/>
    <mergeCell ref="Y79:Z79"/>
    <mergeCell ref="C78:D79"/>
    <mergeCell ref="E78:E79"/>
    <mergeCell ref="F78:H79"/>
    <mergeCell ref="I78:L79"/>
    <mergeCell ref="M78:O78"/>
    <mergeCell ref="Q78:S78"/>
    <mergeCell ref="Q80:S80"/>
    <mergeCell ref="U80:X81"/>
    <mergeCell ref="Y80:Z80"/>
    <mergeCell ref="AA80:AC81"/>
    <mergeCell ref="Y85:Z85"/>
    <mergeCell ref="C86:D87"/>
    <mergeCell ref="E86:E87"/>
    <mergeCell ref="F86:H87"/>
    <mergeCell ref="I86:L87"/>
    <mergeCell ref="M86:O86"/>
    <mergeCell ref="Q86:S86"/>
    <mergeCell ref="U86:X87"/>
    <mergeCell ref="AO84:AQ85"/>
    <mergeCell ref="AD82:AD83"/>
    <mergeCell ref="AO82:AQ83"/>
    <mergeCell ref="M83:O83"/>
    <mergeCell ref="Q83:S83"/>
    <mergeCell ref="Y83:Z83"/>
    <mergeCell ref="C84:D85"/>
    <mergeCell ref="E84:E85"/>
    <mergeCell ref="F84:H85"/>
    <mergeCell ref="I84:L85"/>
    <mergeCell ref="M84:O84"/>
    <mergeCell ref="I82:L83"/>
    <mergeCell ref="M82:O82"/>
    <mergeCell ref="Q82:S82"/>
    <mergeCell ref="Q89:S89"/>
    <mergeCell ref="Y89:Z89"/>
    <mergeCell ref="C88:D89"/>
    <mergeCell ref="E88:E89"/>
    <mergeCell ref="F88:H89"/>
    <mergeCell ref="I88:L89"/>
    <mergeCell ref="M88:O88"/>
    <mergeCell ref="Q88:S88"/>
    <mergeCell ref="AD80:AD81"/>
    <mergeCell ref="AO80:AQ81"/>
    <mergeCell ref="Q81:S81"/>
    <mergeCell ref="Y81:Z81"/>
    <mergeCell ref="C80:D81"/>
    <mergeCell ref="E80:E81"/>
    <mergeCell ref="F80:H81"/>
    <mergeCell ref="I80:L81"/>
    <mergeCell ref="M80:O80"/>
    <mergeCell ref="M81:O81"/>
    <mergeCell ref="C82:D83"/>
    <mergeCell ref="E82:E83"/>
    <mergeCell ref="F82:H83"/>
    <mergeCell ref="U82:X83"/>
    <mergeCell ref="Y82:Z82"/>
    <mergeCell ref="AA82:AC83"/>
    <mergeCell ref="Y86:Z86"/>
    <mergeCell ref="AA86:AC87"/>
    <mergeCell ref="AD86:AD87"/>
    <mergeCell ref="M87:O87"/>
    <mergeCell ref="Q87:S87"/>
    <mergeCell ref="Y87:Z87"/>
    <mergeCell ref="M85:O85"/>
    <mergeCell ref="Q85:S85"/>
    <mergeCell ref="AD92:AE92"/>
    <mergeCell ref="D93:E93"/>
    <mergeCell ref="G93:I93"/>
    <mergeCell ref="K93:N93"/>
    <mergeCell ref="P93:T93"/>
    <mergeCell ref="V93:X93"/>
    <mergeCell ref="Y93:Z93"/>
    <mergeCell ref="AA93:AB93"/>
    <mergeCell ref="C92:C95"/>
    <mergeCell ref="Q84:S84"/>
    <mergeCell ref="U84:X85"/>
    <mergeCell ref="Y84:Z84"/>
    <mergeCell ref="AA84:AC85"/>
    <mergeCell ref="AD84:AD85"/>
    <mergeCell ref="U90:X91"/>
    <mergeCell ref="Y90:Z90"/>
    <mergeCell ref="AA90:AC91"/>
    <mergeCell ref="AD90:AD91"/>
    <mergeCell ref="M91:O91"/>
    <mergeCell ref="Q91:S91"/>
    <mergeCell ref="Y91:Z91"/>
    <mergeCell ref="C90:D91"/>
    <mergeCell ref="E90:E91"/>
    <mergeCell ref="F90:H91"/>
    <mergeCell ref="I90:L91"/>
    <mergeCell ref="M90:O90"/>
    <mergeCell ref="Q90:S90"/>
    <mergeCell ref="U88:X89"/>
    <mergeCell ref="Y88:Z88"/>
    <mergeCell ref="AA88:AC89"/>
    <mergeCell ref="AD88:AD89"/>
    <mergeCell ref="M89:O89"/>
    <mergeCell ref="D92:F92"/>
    <mergeCell ref="G92:J92"/>
    <mergeCell ref="K92:O92"/>
    <mergeCell ref="P92:U92"/>
    <mergeCell ref="V92:Z92"/>
    <mergeCell ref="D94:E94"/>
    <mergeCell ref="G94:I94"/>
    <mergeCell ref="K94:N94"/>
    <mergeCell ref="P94:T94"/>
    <mergeCell ref="V94:X94"/>
    <mergeCell ref="Y94:Z94"/>
    <mergeCell ref="AA94:AB94"/>
    <mergeCell ref="D95:E95"/>
    <mergeCell ref="G95:I95"/>
    <mergeCell ref="K95:N95"/>
    <mergeCell ref="P95:T95"/>
    <mergeCell ref="V95:X95"/>
    <mergeCell ref="Y95:Z95"/>
    <mergeCell ref="AA95:AB95"/>
    <mergeCell ref="AA92:AC92"/>
    <mergeCell ref="C111:D112"/>
    <mergeCell ref="E111:E112"/>
    <mergeCell ref="F111:H112"/>
    <mergeCell ref="AG101:AG103"/>
    <mergeCell ref="D102:S102"/>
    <mergeCell ref="D103:AD103"/>
    <mergeCell ref="C104:H104"/>
    <mergeCell ref="C105:G107"/>
    <mergeCell ref="H105:K105"/>
    <mergeCell ref="L105:T105"/>
    <mergeCell ref="U105:AA105"/>
    <mergeCell ref="D96:X96"/>
    <mergeCell ref="D97:AD97"/>
    <mergeCell ref="D98:K98"/>
    <mergeCell ref="C99:E99"/>
    <mergeCell ref="AA99:AE99"/>
    <mergeCell ref="D100:S101"/>
    <mergeCell ref="V101:Z102"/>
    <mergeCell ref="AA101:AE102"/>
    <mergeCell ref="Z106:Z107"/>
    <mergeCell ref="AA106:AA107"/>
    <mergeCell ref="AB106:AE107"/>
    <mergeCell ref="E109:E110"/>
    <mergeCell ref="F109:H110"/>
    <mergeCell ref="I109:L110"/>
    <mergeCell ref="AB105:AE105"/>
    <mergeCell ref="H106:K107"/>
    <mergeCell ref="L106:M107"/>
    <mergeCell ref="N106:N107"/>
    <mergeCell ref="O106:Q107"/>
    <mergeCell ref="R106:R107"/>
    <mergeCell ref="S106:T107"/>
    <mergeCell ref="U106:V107"/>
    <mergeCell ref="W106:W107"/>
    <mergeCell ref="X106:Y107"/>
    <mergeCell ref="AY111:AY112"/>
    <mergeCell ref="AZ111:AZ112"/>
    <mergeCell ref="M112:O112"/>
    <mergeCell ref="Q112:S112"/>
    <mergeCell ref="Y112:Z112"/>
    <mergeCell ref="AW112:AX112"/>
    <mergeCell ref="Y111:Z111"/>
    <mergeCell ref="AA111:AC112"/>
    <mergeCell ref="AD111:AD112"/>
    <mergeCell ref="AO111:AQ112"/>
    <mergeCell ref="AS111:AV112"/>
    <mergeCell ref="AW111:AX111"/>
    <mergeCell ref="AS109:AX110"/>
    <mergeCell ref="M110:P110"/>
    <mergeCell ref="Q110:T110"/>
    <mergeCell ref="I111:L112"/>
    <mergeCell ref="M111:O111"/>
    <mergeCell ref="Q111:S111"/>
    <mergeCell ref="U111:X112"/>
    <mergeCell ref="M109:P109"/>
    <mergeCell ref="Q109:T109"/>
    <mergeCell ref="U109:Z110"/>
    <mergeCell ref="AA109:AC110"/>
    <mergeCell ref="AD109:AE110"/>
    <mergeCell ref="AO109:AQ110"/>
    <mergeCell ref="AW113:AX114"/>
    <mergeCell ref="AY113:AY114"/>
    <mergeCell ref="AZ113:AZ114"/>
    <mergeCell ref="M114:O114"/>
    <mergeCell ref="Q114:S114"/>
    <mergeCell ref="Y114:Z114"/>
    <mergeCell ref="U113:X114"/>
    <mergeCell ref="Y113:Z113"/>
    <mergeCell ref="AA113:AC114"/>
    <mergeCell ref="AD113:AD114"/>
    <mergeCell ref="AO113:AQ114"/>
    <mergeCell ref="AS113:AV114"/>
    <mergeCell ref="AG104:AG112"/>
    <mergeCell ref="C108:Z108"/>
    <mergeCell ref="AA108:AE108"/>
    <mergeCell ref="C113:D114"/>
    <mergeCell ref="E113:E114"/>
    <mergeCell ref="F113:H114"/>
    <mergeCell ref="I113:L114"/>
    <mergeCell ref="M113:O113"/>
    <mergeCell ref="Q113:S113"/>
    <mergeCell ref="C109:D110"/>
    <mergeCell ref="AW115:AX116"/>
    <mergeCell ref="AY115:AY116"/>
    <mergeCell ref="AZ115:AZ116"/>
    <mergeCell ref="M116:O116"/>
    <mergeCell ref="Q116:S116"/>
    <mergeCell ref="Y116:Z116"/>
    <mergeCell ref="U115:X116"/>
    <mergeCell ref="Y115:Z115"/>
    <mergeCell ref="AA115:AC116"/>
    <mergeCell ref="AD115:AD116"/>
    <mergeCell ref="AO115:AQ116"/>
    <mergeCell ref="AS115:AV116"/>
    <mergeCell ref="C115:D116"/>
    <mergeCell ref="E115:E116"/>
    <mergeCell ref="F115:H116"/>
    <mergeCell ref="I115:L116"/>
    <mergeCell ref="M115:O115"/>
    <mergeCell ref="Q115:S115"/>
    <mergeCell ref="AW117:AX118"/>
    <mergeCell ref="AY117:AY118"/>
    <mergeCell ref="AZ117:AZ118"/>
    <mergeCell ref="M118:O118"/>
    <mergeCell ref="Q118:S118"/>
    <mergeCell ref="Y118:Z118"/>
    <mergeCell ref="U117:X118"/>
    <mergeCell ref="Y117:Z117"/>
    <mergeCell ref="AA117:AC118"/>
    <mergeCell ref="AD117:AD118"/>
    <mergeCell ref="AO117:AQ118"/>
    <mergeCell ref="AS117:AV118"/>
    <mergeCell ref="C117:D118"/>
    <mergeCell ref="E117:E118"/>
    <mergeCell ref="F117:H118"/>
    <mergeCell ref="I117:L118"/>
    <mergeCell ref="M117:O117"/>
    <mergeCell ref="Q117:S117"/>
    <mergeCell ref="U121:X122"/>
    <mergeCell ref="Y121:Z121"/>
    <mergeCell ref="AA121:AC122"/>
    <mergeCell ref="AD121:AD122"/>
    <mergeCell ref="AO121:AQ122"/>
    <mergeCell ref="M122:O122"/>
    <mergeCell ref="Q122:S122"/>
    <mergeCell ref="Y122:Z122"/>
    <mergeCell ref="C121:D122"/>
    <mergeCell ref="E121:E122"/>
    <mergeCell ref="F121:H122"/>
    <mergeCell ref="I121:L122"/>
    <mergeCell ref="M121:O121"/>
    <mergeCell ref="Q121:S121"/>
    <mergeCell ref="U119:X120"/>
    <mergeCell ref="Y119:Z119"/>
    <mergeCell ref="AA119:AC120"/>
    <mergeCell ref="AD119:AD120"/>
    <mergeCell ref="AO119:AQ120"/>
    <mergeCell ref="M120:O120"/>
    <mergeCell ref="Q120:S120"/>
    <mergeCell ref="Y120:Z120"/>
    <mergeCell ref="C119:D120"/>
    <mergeCell ref="E119:E120"/>
    <mergeCell ref="F119:H120"/>
    <mergeCell ref="I119:L120"/>
    <mergeCell ref="M119:O119"/>
    <mergeCell ref="Q119:S119"/>
    <mergeCell ref="U125:X126"/>
    <mergeCell ref="Y125:Z125"/>
    <mergeCell ref="AA125:AC126"/>
    <mergeCell ref="AD125:AD126"/>
    <mergeCell ref="AO125:AQ126"/>
    <mergeCell ref="M126:O126"/>
    <mergeCell ref="Q126:S126"/>
    <mergeCell ref="Y126:Z126"/>
    <mergeCell ref="C125:D126"/>
    <mergeCell ref="E125:E126"/>
    <mergeCell ref="F125:H126"/>
    <mergeCell ref="I125:L126"/>
    <mergeCell ref="M125:O125"/>
    <mergeCell ref="Q125:S125"/>
    <mergeCell ref="U123:X124"/>
    <mergeCell ref="Y123:Z123"/>
    <mergeCell ref="AA123:AC124"/>
    <mergeCell ref="AD123:AD124"/>
    <mergeCell ref="AO123:AQ124"/>
    <mergeCell ref="M124:O124"/>
    <mergeCell ref="Q124:S124"/>
    <mergeCell ref="Y124:Z124"/>
    <mergeCell ref="C123:D124"/>
    <mergeCell ref="E123:E124"/>
    <mergeCell ref="F123:H124"/>
    <mergeCell ref="I123:L124"/>
    <mergeCell ref="M123:O123"/>
    <mergeCell ref="Q123:S123"/>
    <mergeCell ref="U127:X128"/>
    <mergeCell ref="Y127:Z127"/>
    <mergeCell ref="AA127:AC128"/>
    <mergeCell ref="AD127:AD128"/>
    <mergeCell ref="AO127:AQ128"/>
    <mergeCell ref="M128:O128"/>
    <mergeCell ref="Q128:S128"/>
    <mergeCell ref="Y128:Z128"/>
    <mergeCell ref="C127:D128"/>
    <mergeCell ref="E127:E128"/>
    <mergeCell ref="F127:H128"/>
    <mergeCell ref="I127:L128"/>
    <mergeCell ref="M127:O127"/>
    <mergeCell ref="Q127:S127"/>
    <mergeCell ref="Q129:S129"/>
    <mergeCell ref="U129:X130"/>
    <mergeCell ref="Y129:Z129"/>
    <mergeCell ref="AA129:AC130"/>
    <mergeCell ref="Y134:Z134"/>
    <mergeCell ref="C135:D136"/>
    <mergeCell ref="E135:E136"/>
    <mergeCell ref="F135:H136"/>
    <mergeCell ref="I135:L136"/>
    <mergeCell ref="M135:O135"/>
    <mergeCell ref="Q135:S135"/>
    <mergeCell ref="U135:X136"/>
    <mergeCell ref="AO133:AQ134"/>
    <mergeCell ref="AD131:AD132"/>
    <mergeCell ref="AO131:AQ132"/>
    <mergeCell ref="M132:O132"/>
    <mergeCell ref="Q132:S132"/>
    <mergeCell ref="Y132:Z132"/>
    <mergeCell ref="C133:D134"/>
    <mergeCell ref="E133:E134"/>
    <mergeCell ref="F133:H134"/>
    <mergeCell ref="I133:L134"/>
    <mergeCell ref="M133:O133"/>
    <mergeCell ref="I131:L132"/>
    <mergeCell ref="M131:O131"/>
    <mergeCell ref="Q131:S131"/>
    <mergeCell ref="Q138:S138"/>
    <mergeCell ref="Y138:Z138"/>
    <mergeCell ref="C137:D138"/>
    <mergeCell ref="E137:E138"/>
    <mergeCell ref="F137:H138"/>
    <mergeCell ref="I137:L138"/>
    <mergeCell ref="M137:O137"/>
    <mergeCell ref="Q137:S137"/>
    <mergeCell ref="AD129:AD130"/>
    <mergeCell ref="AO129:AQ130"/>
    <mergeCell ref="Q130:S130"/>
    <mergeCell ref="Y130:Z130"/>
    <mergeCell ref="C129:D130"/>
    <mergeCell ref="E129:E130"/>
    <mergeCell ref="F129:H130"/>
    <mergeCell ref="I129:L130"/>
    <mergeCell ref="M129:O129"/>
    <mergeCell ref="M130:O130"/>
    <mergeCell ref="C131:D132"/>
    <mergeCell ref="E131:E132"/>
    <mergeCell ref="F131:H132"/>
    <mergeCell ref="U131:X132"/>
    <mergeCell ref="Y131:Z131"/>
    <mergeCell ref="AA131:AC132"/>
    <mergeCell ref="Y135:Z135"/>
    <mergeCell ref="AA135:AC136"/>
    <mergeCell ref="AD135:AD136"/>
    <mergeCell ref="M136:O136"/>
    <mergeCell ref="Q136:S136"/>
    <mergeCell ref="Y136:Z136"/>
    <mergeCell ref="M134:O134"/>
    <mergeCell ref="Q134:S134"/>
    <mergeCell ref="AD141:AE141"/>
    <mergeCell ref="D142:E142"/>
    <mergeCell ref="G142:I142"/>
    <mergeCell ref="K142:N142"/>
    <mergeCell ref="P142:T142"/>
    <mergeCell ref="V142:X142"/>
    <mergeCell ref="Y142:Z142"/>
    <mergeCell ref="AA142:AB142"/>
    <mergeCell ref="C141:C144"/>
    <mergeCell ref="Q133:S133"/>
    <mergeCell ref="U133:X134"/>
    <mergeCell ref="Y133:Z133"/>
    <mergeCell ref="AA133:AC134"/>
    <mergeCell ref="AD133:AD134"/>
    <mergeCell ref="U139:X140"/>
    <mergeCell ref="Y139:Z139"/>
    <mergeCell ref="AA139:AC140"/>
    <mergeCell ref="AD139:AD140"/>
    <mergeCell ref="M140:O140"/>
    <mergeCell ref="Q140:S140"/>
    <mergeCell ref="Y140:Z140"/>
    <mergeCell ref="C139:D140"/>
    <mergeCell ref="E139:E140"/>
    <mergeCell ref="F139:H140"/>
    <mergeCell ref="I139:L140"/>
    <mergeCell ref="M139:O139"/>
    <mergeCell ref="Q139:S139"/>
    <mergeCell ref="U137:X138"/>
    <mergeCell ref="Y137:Z137"/>
    <mergeCell ref="AA137:AC138"/>
    <mergeCell ref="AD137:AD138"/>
    <mergeCell ref="M138:O138"/>
    <mergeCell ref="D141:F141"/>
    <mergeCell ref="G141:J141"/>
    <mergeCell ref="K141:O141"/>
    <mergeCell ref="P141:U141"/>
    <mergeCell ref="V141:Z141"/>
    <mergeCell ref="D143:E143"/>
    <mergeCell ref="G143:I143"/>
    <mergeCell ref="K143:N143"/>
    <mergeCell ref="P143:T143"/>
    <mergeCell ref="V143:X143"/>
    <mergeCell ref="Y143:Z143"/>
    <mergeCell ref="AA143:AB143"/>
    <mergeCell ref="D144:E144"/>
    <mergeCell ref="G144:I144"/>
    <mergeCell ref="K144:N144"/>
    <mergeCell ref="P144:T144"/>
    <mergeCell ref="V144:X144"/>
    <mergeCell ref="Y144:Z144"/>
    <mergeCell ref="AA144:AB144"/>
    <mergeCell ref="AA141:AC141"/>
    <mergeCell ref="C160:D161"/>
    <mergeCell ref="E160:E161"/>
    <mergeCell ref="F160:H161"/>
    <mergeCell ref="AG150:AG152"/>
    <mergeCell ref="D151:S151"/>
    <mergeCell ref="D152:AD152"/>
    <mergeCell ref="C153:H153"/>
    <mergeCell ref="C154:G156"/>
    <mergeCell ref="H154:K154"/>
    <mergeCell ref="L154:T154"/>
    <mergeCell ref="U154:AA154"/>
    <mergeCell ref="D145:X145"/>
    <mergeCell ref="D146:AD146"/>
    <mergeCell ref="D147:K147"/>
    <mergeCell ref="C148:E148"/>
    <mergeCell ref="AA148:AE148"/>
    <mergeCell ref="D149:S150"/>
    <mergeCell ref="V150:Z151"/>
    <mergeCell ref="AA150:AE151"/>
    <mergeCell ref="Z155:Z156"/>
    <mergeCell ref="AA155:AA156"/>
    <mergeCell ref="AB155:AE156"/>
    <mergeCell ref="E158:E159"/>
    <mergeCell ref="F158:H159"/>
    <mergeCell ref="I158:L159"/>
    <mergeCell ref="AB154:AE154"/>
    <mergeCell ref="H155:K156"/>
    <mergeCell ref="L155:M156"/>
    <mergeCell ref="N155:N156"/>
    <mergeCell ref="O155:Q156"/>
    <mergeCell ref="R155:R156"/>
    <mergeCell ref="S155:T156"/>
    <mergeCell ref="U155:V156"/>
    <mergeCell ref="W155:W156"/>
    <mergeCell ref="X155:Y156"/>
    <mergeCell ref="AY160:AY161"/>
    <mergeCell ref="AZ160:AZ161"/>
    <mergeCell ref="M161:O161"/>
    <mergeCell ref="Q161:S161"/>
    <mergeCell ref="Y161:Z161"/>
    <mergeCell ref="AW161:AX161"/>
    <mergeCell ref="Y160:Z160"/>
    <mergeCell ref="AA160:AC161"/>
    <mergeCell ref="AD160:AD161"/>
    <mergeCell ref="AO160:AQ161"/>
    <mergeCell ref="AS160:AV161"/>
    <mergeCell ref="AW160:AX160"/>
    <mergeCell ref="AS158:AX159"/>
    <mergeCell ref="M159:P159"/>
    <mergeCell ref="Q159:T159"/>
    <mergeCell ref="I160:L161"/>
    <mergeCell ref="M160:O160"/>
    <mergeCell ref="Q160:S160"/>
    <mergeCell ref="U160:X161"/>
    <mergeCell ref="M158:P158"/>
    <mergeCell ref="Q158:T158"/>
    <mergeCell ref="U158:Z159"/>
    <mergeCell ref="AA158:AC159"/>
    <mergeCell ref="AD158:AE159"/>
    <mergeCell ref="AO158:AQ159"/>
    <mergeCell ref="AW162:AX163"/>
    <mergeCell ref="AY162:AY163"/>
    <mergeCell ref="AZ162:AZ163"/>
    <mergeCell ref="M163:O163"/>
    <mergeCell ref="Q163:S163"/>
    <mergeCell ref="Y163:Z163"/>
    <mergeCell ref="U162:X163"/>
    <mergeCell ref="Y162:Z162"/>
    <mergeCell ref="AA162:AC163"/>
    <mergeCell ref="AD162:AD163"/>
    <mergeCell ref="AO162:AQ163"/>
    <mergeCell ref="AS162:AV163"/>
    <mergeCell ref="AG153:AG161"/>
    <mergeCell ref="C157:Z157"/>
    <mergeCell ref="AA157:AE157"/>
    <mergeCell ref="C162:D163"/>
    <mergeCell ref="E162:E163"/>
    <mergeCell ref="F162:H163"/>
    <mergeCell ref="I162:L163"/>
    <mergeCell ref="M162:O162"/>
    <mergeCell ref="Q162:S162"/>
    <mergeCell ref="C158:D159"/>
    <mergeCell ref="AW164:AX165"/>
    <mergeCell ref="AY164:AY165"/>
    <mergeCell ref="AZ164:AZ165"/>
    <mergeCell ref="M165:O165"/>
    <mergeCell ref="Q165:S165"/>
    <mergeCell ref="Y165:Z165"/>
    <mergeCell ref="U164:X165"/>
    <mergeCell ref="Y164:Z164"/>
    <mergeCell ref="AA164:AC165"/>
    <mergeCell ref="AD164:AD165"/>
    <mergeCell ref="AO164:AQ165"/>
    <mergeCell ref="AS164:AV165"/>
    <mergeCell ref="C164:D165"/>
    <mergeCell ref="E164:E165"/>
    <mergeCell ref="F164:H165"/>
    <mergeCell ref="I164:L165"/>
    <mergeCell ref="M164:O164"/>
    <mergeCell ref="Q164:S164"/>
    <mergeCell ref="AW166:AX167"/>
    <mergeCell ref="AY166:AY167"/>
    <mergeCell ref="AZ166:AZ167"/>
    <mergeCell ref="M167:O167"/>
    <mergeCell ref="Q167:S167"/>
    <mergeCell ref="Y167:Z167"/>
    <mergeCell ref="U166:X167"/>
    <mergeCell ref="Y166:Z166"/>
    <mergeCell ref="AA166:AC167"/>
    <mergeCell ref="AD166:AD167"/>
    <mergeCell ref="AO166:AQ167"/>
    <mergeCell ref="AS166:AV167"/>
    <mergeCell ref="C166:D167"/>
    <mergeCell ref="E166:E167"/>
    <mergeCell ref="F166:H167"/>
    <mergeCell ref="I166:L167"/>
    <mergeCell ref="M166:O166"/>
    <mergeCell ref="Q166:S166"/>
    <mergeCell ref="U170:X171"/>
    <mergeCell ref="Y170:Z170"/>
    <mergeCell ref="AA170:AC171"/>
    <mergeCell ref="AD170:AD171"/>
    <mergeCell ref="AO170:AQ171"/>
    <mergeCell ref="M171:O171"/>
    <mergeCell ref="Q171:S171"/>
    <mergeCell ref="Y171:Z171"/>
    <mergeCell ref="C170:D171"/>
    <mergeCell ref="E170:E171"/>
    <mergeCell ref="F170:H171"/>
    <mergeCell ref="I170:L171"/>
    <mergeCell ref="M170:O170"/>
    <mergeCell ref="Q170:S170"/>
    <mergeCell ref="U168:X169"/>
    <mergeCell ref="Y168:Z168"/>
    <mergeCell ref="AA168:AC169"/>
    <mergeCell ref="AD168:AD169"/>
    <mergeCell ref="AO168:AQ169"/>
    <mergeCell ref="M169:O169"/>
    <mergeCell ref="Q169:S169"/>
    <mergeCell ref="Y169:Z169"/>
    <mergeCell ref="C168:D169"/>
    <mergeCell ref="E168:E169"/>
    <mergeCell ref="F168:H169"/>
    <mergeCell ref="I168:L169"/>
    <mergeCell ref="M168:O168"/>
    <mergeCell ref="Q168:S168"/>
    <mergeCell ref="U174:X175"/>
    <mergeCell ref="Y174:Z174"/>
    <mergeCell ref="AA174:AC175"/>
    <mergeCell ref="AD174:AD175"/>
    <mergeCell ref="AO174:AQ175"/>
    <mergeCell ref="M175:O175"/>
    <mergeCell ref="Q175:S175"/>
    <mergeCell ref="Y175:Z175"/>
    <mergeCell ref="C174:D175"/>
    <mergeCell ref="E174:E175"/>
    <mergeCell ref="F174:H175"/>
    <mergeCell ref="I174:L175"/>
    <mergeCell ref="M174:O174"/>
    <mergeCell ref="Q174:S174"/>
    <mergeCell ref="U172:X173"/>
    <mergeCell ref="Y172:Z172"/>
    <mergeCell ref="AA172:AC173"/>
    <mergeCell ref="AD172:AD173"/>
    <mergeCell ref="AO172:AQ173"/>
    <mergeCell ref="M173:O173"/>
    <mergeCell ref="Q173:S173"/>
    <mergeCell ref="Y173:Z173"/>
    <mergeCell ref="C172:D173"/>
    <mergeCell ref="E172:E173"/>
    <mergeCell ref="F172:H173"/>
    <mergeCell ref="I172:L173"/>
    <mergeCell ref="M172:O172"/>
    <mergeCell ref="Q172:S172"/>
    <mergeCell ref="U176:X177"/>
    <mergeCell ref="Y176:Z176"/>
    <mergeCell ref="AA176:AC177"/>
    <mergeCell ref="AD176:AD177"/>
    <mergeCell ref="AO176:AQ177"/>
    <mergeCell ref="M177:O177"/>
    <mergeCell ref="Q177:S177"/>
    <mergeCell ref="Y177:Z177"/>
    <mergeCell ref="C176:D177"/>
    <mergeCell ref="E176:E177"/>
    <mergeCell ref="F176:H177"/>
    <mergeCell ref="I176:L177"/>
    <mergeCell ref="M176:O176"/>
    <mergeCell ref="Q176:S176"/>
    <mergeCell ref="Q178:S178"/>
    <mergeCell ref="U178:X179"/>
    <mergeCell ref="Y178:Z178"/>
    <mergeCell ref="AA178:AC179"/>
    <mergeCell ref="Y183:Z183"/>
    <mergeCell ref="C184:D185"/>
    <mergeCell ref="E184:E185"/>
    <mergeCell ref="F184:H185"/>
    <mergeCell ref="I184:L185"/>
    <mergeCell ref="M184:O184"/>
    <mergeCell ref="Q184:S184"/>
    <mergeCell ref="U184:X185"/>
    <mergeCell ref="AO182:AQ183"/>
    <mergeCell ref="AD180:AD181"/>
    <mergeCell ref="AO180:AQ181"/>
    <mergeCell ref="M181:O181"/>
    <mergeCell ref="Q181:S181"/>
    <mergeCell ref="Y181:Z181"/>
    <mergeCell ref="C182:D183"/>
    <mergeCell ref="E182:E183"/>
    <mergeCell ref="F182:H183"/>
    <mergeCell ref="I182:L183"/>
    <mergeCell ref="M182:O182"/>
    <mergeCell ref="I180:L181"/>
    <mergeCell ref="M180:O180"/>
    <mergeCell ref="Q180:S180"/>
    <mergeCell ref="Q187:S187"/>
    <mergeCell ref="Y187:Z187"/>
    <mergeCell ref="C186:D187"/>
    <mergeCell ref="E186:E187"/>
    <mergeCell ref="F186:H187"/>
    <mergeCell ref="I186:L187"/>
    <mergeCell ref="M186:O186"/>
    <mergeCell ref="Q186:S186"/>
    <mergeCell ref="AD178:AD179"/>
    <mergeCell ref="AO178:AQ179"/>
    <mergeCell ref="Q179:S179"/>
    <mergeCell ref="Y179:Z179"/>
    <mergeCell ref="C178:D179"/>
    <mergeCell ref="E178:E179"/>
    <mergeCell ref="F178:H179"/>
    <mergeCell ref="I178:L179"/>
    <mergeCell ref="M178:O178"/>
    <mergeCell ref="M179:O179"/>
    <mergeCell ref="C180:D181"/>
    <mergeCell ref="E180:E181"/>
    <mergeCell ref="F180:H181"/>
    <mergeCell ref="U180:X181"/>
    <mergeCell ref="Y180:Z180"/>
    <mergeCell ref="AA180:AC181"/>
    <mergeCell ref="Y184:Z184"/>
    <mergeCell ref="AA184:AC185"/>
    <mergeCell ref="AD184:AD185"/>
    <mergeCell ref="M185:O185"/>
    <mergeCell ref="Q185:S185"/>
    <mergeCell ref="Y185:Z185"/>
    <mergeCell ref="M183:O183"/>
    <mergeCell ref="Q183:S183"/>
    <mergeCell ref="AD190:AE190"/>
    <mergeCell ref="D191:E191"/>
    <mergeCell ref="G191:I191"/>
    <mergeCell ref="K191:N191"/>
    <mergeCell ref="P191:T191"/>
    <mergeCell ref="V191:X191"/>
    <mergeCell ref="Y191:Z191"/>
    <mergeCell ref="AA191:AB191"/>
    <mergeCell ref="C190:C193"/>
    <mergeCell ref="Q182:S182"/>
    <mergeCell ref="U182:X183"/>
    <mergeCell ref="Y182:Z182"/>
    <mergeCell ref="AA182:AC183"/>
    <mergeCell ref="AD182:AD183"/>
    <mergeCell ref="U188:X189"/>
    <mergeCell ref="Y188:Z188"/>
    <mergeCell ref="AA188:AC189"/>
    <mergeCell ref="AD188:AD189"/>
    <mergeCell ref="M189:O189"/>
    <mergeCell ref="Q189:S189"/>
    <mergeCell ref="Y189:Z189"/>
    <mergeCell ref="C188:D189"/>
    <mergeCell ref="E188:E189"/>
    <mergeCell ref="F188:H189"/>
    <mergeCell ref="I188:L189"/>
    <mergeCell ref="M188:O188"/>
    <mergeCell ref="Q188:S188"/>
    <mergeCell ref="U186:X187"/>
    <mergeCell ref="Y186:Z186"/>
    <mergeCell ref="AA186:AC187"/>
    <mergeCell ref="AD186:AD187"/>
    <mergeCell ref="M187:O187"/>
    <mergeCell ref="D190:F190"/>
    <mergeCell ref="G190:J190"/>
    <mergeCell ref="K190:O190"/>
    <mergeCell ref="P190:U190"/>
    <mergeCell ref="V190:Z190"/>
    <mergeCell ref="D192:E192"/>
    <mergeCell ref="G192:I192"/>
    <mergeCell ref="K192:N192"/>
    <mergeCell ref="P192:T192"/>
    <mergeCell ref="V192:X192"/>
    <mergeCell ref="Y192:Z192"/>
    <mergeCell ref="AA192:AB192"/>
    <mergeCell ref="D193:E193"/>
    <mergeCell ref="G193:I193"/>
    <mergeCell ref="K193:N193"/>
    <mergeCell ref="P193:T193"/>
    <mergeCell ref="V193:X193"/>
    <mergeCell ref="Y193:Z193"/>
    <mergeCell ref="AA193:AB193"/>
    <mergeCell ref="AA190:AC190"/>
    <mergeCell ref="C209:D210"/>
    <mergeCell ref="E209:E210"/>
    <mergeCell ref="F209:H210"/>
    <mergeCell ref="AG199:AG201"/>
    <mergeCell ref="D200:S200"/>
    <mergeCell ref="D201:AD201"/>
    <mergeCell ref="C202:H202"/>
    <mergeCell ref="C203:G205"/>
    <mergeCell ref="H203:K203"/>
    <mergeCell ref="L203:T203"/>
    <mergeCell ref="U203:AA203"/>
    <mergeCell ref="D194:X194"/>
    <mergeCell ref="D195:AD195"/>
    <mergeCell ref="D196:K196"/>
    <mergeCell ref="C197:E197"/>
    <mergeCell ref="AA197:AE197"/>
    <mergeCell ref="D198:S199"/>
    <mergeCell ref="V199:Z200"/>
    <mergeCell ref="AA199:AE200"/>
    <mergeCell ref="Z204:Z205"/>
    <mergeCell ref="AA204:AA205"/>
    <mergeCell ref="AB204:AE205"/>
    <mergeCell ref="E207:E208"/>
    <mergeCell ref="F207:H208"/>
    <mergeCell ref="I207:L208"/>
    <mergeCell ref="AB203:AE203"/>
    <mergeCell ref="H204:K205"/>
    <mergeCell ref="L204:M205"/>
    <mergeCell ref="N204:N205"/>
    <mergeCell ref="O204:Q205"/>
    <mergeCell ref="R204:R205"/>
    <mergeCell ref="S204:T205"/>
    <mergeCell ref="U204:V205"/>
    <mergeCell ref="W204:W205"/>
    <mergeCell ref="X204:Y205"/>
    <mergeCell ref="AY209:AY210"/>
    <mergeCell ref="AZ209:AZ210"/>
    <mergeCell ref="M210:O210"/>
    <mergeCell ref="Q210:S210"/>
    <mergeCell ref="Y210:Z210"/>
    <mergeCell ref="AW210:AX210"/>
    <mergeCell ref="Y209:Z209"/>
    <mergeCell ref="AA209:AC210"/>
    <mergeCell ref="AD209:AD210"/>
    <mergeCell ref="AO209:AQ210"/>
    <mergeCell ref="AS209:AV210"/>
    <mergeCell ref="AW209:AX209"/>
    <mergeCell ref="AS207:AX208"/>
    <mergeCell ref="M208:P208"/>
    <mergeCell ref="Q208:T208"/>
    <mergeCell ref="I209:L210"/>
    <mergeCell ref="M209:O209"/>
    <mergeCell ref="Q209:S209"/>
    <mergeCell ref="U209:X210"/>
    <mergeCell ref="M207:P207"/>
    <mergeCell ref="Q207:T207"/>
    <mergeCell ref="U207:Z208"/>
    <mergeCell ref="AA207:AC208"/>
    <mergeCell ref="AD207:AE208"/>
    <mergeCell ref="AO207:AQ208"/>
    <mergeCell ref="AW211:AX212"/>
    <mergeCell ref="AY211:AY212"/>
    <mergeCell ref="AZ211:AZ212"/>
    <mergeCell ref="M212:O212"/>
    <mergeCell ref="Q212:S212"/>
    <mergeCell ref="Y212:Z212"/>
    <mergeCell ref="U211:X212"/>
    <mergeCell ref="Y211:Z211"/>
    <mergeCell ref="AA211:AC212"/>
    <mergeCell ref="AD211:AD212"/>
    <mergeCell ref="AO211:AQ212"/>
    <mergeCell ref="AS211:AV212"/>
    <mergeCell ref="AG202:AG210"/>
    <mergeCell ref="C206:Z206"/>
    <mergeCell ref="AA206:AE206"/>
    <mergeCell ref="C211:D212"/>
    <mergeCell ref="E211:E212"/>
    <mergeCell ref="F211:H212"/>
    <mergeCell ref="I211:L212"/>
    <mergeCell ref="M211:O211"/>
    <mergeCell ref="Q211:S211"/>
    <mergeCell ref="C207:D208"/>
    <mergeCell ref="AW213:AX214"/>
    <mergeCell ref="AY213:AY214"/>
    <mergeCell ref="AZ213:AZ214"/>
    <mergeCell ref="M214:O214"/>
    <mergeCell ref="Q214:S214"/>
    <mergeCell ref="Y214:Z214"/>
    <mergeCell ref="U213:X214"/>
    <mergeCell ref="Y213:Z213"/>
    <mergeCell ref="AA213:AC214"/>
    <mergeCell ref="AD213:AD214"/>
    <mergeCell ref="AO213:AQ214"/>
    <mergeCell ref="AS213:AV214"/>
    <mergeCell ref="C213:D214"/>
    <mergeCell ref="E213:E214"/>
    <mergeCell ref="F213:H214"/>
    <mergeCell ref="I213:L214"/>
    <mergeCell ref="M213:O213"/>
    <mergeCell ref="Q213:S213"/>
    <mergeCell ref="AW215:AX216"/>
    <mergeCell ref="AY215:AY216"/>
    <mergeCell ref="AZ215:AZ216"/>
    <mergeCell ref="M216:O216"/>
    <mergeCell ref="Q216:S216"/>
    <mergeCell ref="Y216:Z216"/>
    <mergeCell ref="U215:X216"/>
    <mergeCell ref="Y215:Z215"/>
    <mergeCell ref="AA215:AC216"/>
    <mergeCell ref="AD215:AD216"/>
    <mergeCell ref="AO215:AQ216"/>
    <mergeCell ref="AS215:AV216"/>
    <mergeCell ref="C215:D216"/>
    <mergeCell ref="E215:E216"/>
    <mergeCell ref="F215:H216"/>
    <mergeCell ref="I215:L216"/>
    <mergeCell ref="M215:O215"/>
    <mergeCell ref="Q215:S215"/>
    <mergeCell ref="Y219:Z219"/>
    <mergeCell ref="AA219:AC220"/>
    <mergeCell ref="AD219:AD220"/>
    <mergeCell ref="AO219:AQ220"/>
    <mergeCell ref="M220:O220"/>
    <mergeCell ref="Q220:S220"/>
    <mergeCell ref="Y220:Z220"/>
    <mergeCell ref="C219:D220"/>
    <mergeCell ref="E219:E220"/>
    <mergeCell ref="F219:H220"/>
    <mergeCell ref="I219:L220"/>
    <mergeCell ref="M219:O219"/>
    <mergeCell ref="Q219:S219"/>
    <mergeCell ref="U217:X218"/>
    <mergeCell ref="Y217:Z217"/>
    <mergeCell ref="AA217:AC218"/>
    <mergeCell ref="AD217:AD218"/>
    <mergeCell ref="AO217:AQ218"/>
    <mergeCell ref="M218:O218"/>
    <mergeCell ref="Q218:S218"/>
    <mergeCell ref="Y218:Z218"/>
    <mergeCell ref="C217:D218"/>
    <mergeCell ref="E217:E218"/>
    <mergeCell ref="F217:H218"/>
    <mergeCell ref="I217:L218"/>
    <mergeCell ref="M217:O217"/>
    <mergeCell ref="Q217:S217"/>
    <mergeCell ref="Q232:S232"/>
    <mergeCell ref="Y232:Z232"/>
    <mergeCell ref="Q231:S231"/>
    <mergeCell ref="U231:X232"/>
    <mergeCell ref="Y231:Z231"/>
    <mergeCell ref="AA231:AC232"/>
    <mergeCell ref="Q227:S227"/>
    <mergeCell ref="U227:X228"/>
    <mergeCell ref="Y227:Z227"/>
    <mergeCell ref="AA227:AC228"/>
    <mergeCell ref="AD227:AD228"/>
    <mergeCell ref="AO227:AQ228"/>
    <mergeCell ref="Q228:S228"/>
    <mergeCell ref="Y228:Z228"/>
    <mergeCell ref="C227:D228"/>
    <mergeCell ref="E227:E228"/>
    <mergeCell ref="F227:H228"/>
    <mergeCell ref="I227:L228"/>
    <mergeCell ref="M227:O227"/>
    <mergeCell ref="M228:O228"/>
    <mergeCell ref="C229:D230"/>
    <mergeCell ref="E229:E230"/>
    <mergeCell ref="F229:H230"/>
    <mergeCell ref="Y233:Z233"/>
    <mergeCell ref="AA233:AC234"/>
    <mergeCell ref="AD233:AD234"/>
    <mergeCell ref="M234:O234"/>
    <mergeCell ref="Q234:S234"/>
    <mergeCell ref="Y234:Z234"/>
    <mergeCell ref="C233:D234"/>
    <mergeCell ref="E233:E234"/>
    <mergeCell ref="F233:H234"/>
    <mergeCell ref="I233:L234"/>
    <mergeCell ref="M233:O233"/>
    <mergeCell ref="Q233:S233"/>
    <mergeCell ref="U233:X234"/>
    <mergeCell ref="AD231:AD232"/>
    <mergeCell ref="AO231:AQ232"/>
    <mergeCell ref="AD229:AD230"/>
    <mergeCell ref="AO229:AQ230"/>
    <mergeCell ref="M230:O230"/>
    <mergeCell ref="Q230:S230"/>
    <mergeCell ref="Y230:Z230"/>
    <mergeCell ref="C231:D232"/>
    <mergeCell ref="E231:E232"/>
    <mergeCell ref="F231:H232"/>
    <mergeCell ref="I231:L232"/>
    <mergeCell ref="M231:O231"/>
    <mergeCell ref="I229:L230"/>
    <mergeCell ref="M229:O229"/>
    <mergeCell ref="Q229:S229"/>
    <mergeCell ref="U229:X230"/>
    <mergeCell ref="Y229:Z229"/>
    <mergeCell ref="AA229:AC230"/>
    <mergeCell ref="M232:O232"/>
    <mergeCell ref="K241:N241"/>
    <mergeCell ref="P241:T241"/>
    <mergeCell ref="U237:X238"/>
    <mergeCell ref="Y237:Z237"/>
    <mergeCell ref="AA237:AC238"/>
    <mergeCell ref="AD237:AD238"/>
    <mergeCell ref="M238:O238"/>
    <mergeCell ref="Q238:S238"/>
    <mergeCell ref="Y238:Z238"/>
    <mergeCell ref="C237:D238"/>
    <mergeCell ref="E237:E238"/>
    <mergeCell ref="F237:H238"/>
    <mergeCell ref="I237:L238"/>
    <mergeCell ref="M237:O237"/>
    <mergeCell ref="Q237:S237"/>
    <mergeCell ref="U235:X236"/>
    <mergeCell ref="Y235:Z235"/>
    <mergeCell ref="AA235:AC236"/>
    <mergeCell ref="AD235:AD236"/>
    <mergeCell ref="M236:O236"/>
    <mergeCell ref="Q236:S236"/>
    <mergeCell ref="Y236:Z236"/>
    <mergeCell ref="C235:D236"/>
    <mergeCell ref="E235:E236"/>
    <mergeCell ref="F235:H236"/>
    <mergeCell ref="I235:L236"/>
    <mergeCell ref="M235:O235"/>
    <mergeCell ref="Q235:S235"/>
    <mergeCell ref="D243:X243"/>
    <mergeCell ref="D244:AD244"/>
    <mergeCell ref="D245:K245"/>
    <mergeCell ref="C246:E246"/>
    <mergeCell ref="AA246:AE246"/>
    <mergeCell ref="V241:X241"/>
    <mergeCell ref="Y241:Z241"/>
    <mergeCell ref="AA241:AB241"/>
    <mergeCell ref="D242:E242"/>
    <mergeCell ref="G242:I242"/>
    <mergeCell ref="K242:N242"/>
    <mergeCell ref="P242:T242"/>
    <mergeCell ref="V242:X242"/>
    <mergeCell ref="Y242:Z242"/>
    <mergeCell ref="AA242:AB242"/>
    <mergeCell ref="AA239:AC239"/>
    <mergeCell ref="AD239:AE239"/>
    <mergeCell ref="D240:E240"/>
    <mergeCell ref="G240:I240"/>
    <mergeCell ref="K240:N240"/>
    <mergeCell ref="P240:T240"/>
    <mergeCell ref="V240:X240"/>
    <mergeCell ref="Y240:Z240"/>
    <mergeCell ref="AA240:AB240"/>
    <mergeCell ref="C239:C242"/>
    <mergeCell ref="D239:F239"/>
    <mergeCell ref="G239:J239"/>
    <mergeCell ref="K239:O239"/>
    <mergeCell ref="P239:U239"/>
    <mergeCell ref="V239:Z239"/>
    <mergeCell ref="D241:E241"/>
    <mergeCell ref="G241:I241"/>
    <mergeCell ref="B5:B24"/>
    <mergeCell ref="B26:B34"/>
    <mergeCell ref="U225:X226"/>
    <mergeCell ref="Y225:Z225"/>
    <mergeCell ref="AA225:AC226"/>
    <mergeCell ref="AD225:AD226"/>
    <mergeCell ref="AO225:AQ226"/>
    <mergeCell ref="M226:O226"/>
    <mergeCell ref="Q226:S226"/>
    <mergeCell ref="Y226:Z226"/>
    <mergeCell ref="C225:D226"/>
    <mergeCell ref="E225:E226"/>
    <mergeCell ref="F225:H226"/>
    <mergeCell ref="I225:L226"/>
    <mergeCell ref="M225:O225"/>
    <mergeCell ref="Q225:S225"/>
    <mergeCell ref="U223:X224"/>
    <mergeCell ref="Y223:Z223"/>
    <mergeCell ref="AA223:AC224"/>
    <mergeCell ref="AD223:AD224"/>
    <mergeCell ref="AO223:AQ224"/>
    <mergeCell ref="M224:O224"/>
    <mergeCell ref="Q224:S224"/>
    <mergeCell ref="Y224:Z224"/>
    <mergeCell ref="C223:D224"/>
    <mergeCell ref="E223:E224"/>
    <mergeCell ref="F223:H224"/>
    <mergeCell ref="I223:L224"/>
    <mergeCell ref="M223:O223"/>
    <mergeCell ref="Q223:S223"/>
    <mergeCell ref="U221:X222"/>
    <mergeCell ref="Y221:Z221"/>
    <mergeCell ref="BB109:BE109"/>
    <mergeCell ref="BB110:BE110"/>
    <mergeCell ref="BB158:BE158"/>
    <mergeCell ref="BB159:BE159"/>
    <mergeCell ref="BB207:BE207"/>
    <mergeCell ref="BB208:BE208"/>
    <mergeCell ref="BB66:BE66"/>
    <mergeCell ref="BB67:BE67"/>
    <mergeCell ref="AO43:AQ44"/>
    <mergeCell ref="AO45:AQ46"/>
    <mergeCell ref="AO27:AQ28"/>
    <mergeCell ref="B201:B220"/>
    <mergeCell ref="B222:B230"/>
    <mergeCell ref="B152:B171"/>
    <mergeCell ref="B173:B181"/>
    <mergeCell ref="B103:B122"/>
    <mergeCell ref="B124:B132"/>
    <mergeCell ref="B54:B73"/>
    <mergeCell ref="B75:B83"/>
    <mergeCell ref="AA221:AC222"/>
    <mergeCell ref="AD221:AD222"/>
    <mergeCell ref="AO221:AQ222"/>
    <mergeCell ref="M222:O222"/>
    <mergeCell ref="Q222:S222"/>
    <mergeCell ref="Y222:Z222"/>
    <mergeCell ref="C221:D222"/>
    <mergeCell ref="E221:E222"/>
    <mergeCell ref="F221:H222"/>
    <mergeCell ref="I221:L222"/>
    <mergeCell ref="M221:O221"/>
    <mergeCell ref="Q221:S221"/>
    <mergeCell ref="U219:X220"/>
  </mergeCells>
  <phoneticPr fontId="2"/>
  <dataValidations count="6">
    <dataValidation imeMode="off" allowBlank="1" showInputMessage="1" showErrorMessage="1" sqref="L8:M9 O8:Q9 S8:V9 X8:Y9 AA8:AA9 K44:N45 P44:T45 V44:X45 AA44:AB45 AD44:AD45 AS13:AV20 U13:X42 U209:X238 Q19:S42 Q62:S91 L57:M58 O57:Q58 S57:V58 X57:Y58 AA57:AA58 K93:N94 P93:T94 V93:X94 AA93:AB94 AD93:AD94 AS62:AV69 AD13:AD42 L106:M107 O106:Q107 S106:V107 X106:Y107 AA106:AA107 K142:N143 P142:T143 V142:X143 AA142:AB143 AD142:AD143 AS111:AV118 Q111:S140 L155:M156 O155:Q156 S155:V156 X155:Y156 AA155:AA156 K191:N192 P191:T192 V191:X192 AA191:AB192 AD191:AD192 AS160:AV167 AD160:AD189 AD111:AD140 Q160:S189 M62:O91 L204:M205 O204:Q205 S204:V205 X204:Y205 AA204:AA205 K240:N241 P240:T241 V240:X241 AA240:AB241 AD240:AD241 AS209:AV216 U160:X189 Q209:S238 M209:O238 Q15:S16 M160:O189 U111:X140 U62:X91 AD62:AD91 M111:O140 M13:O42 AD209:AD238"/>
    <dataValidation imeMode="on" allowBlank="1" showInputMessage="1" showErrorMessage="1" sqref="AO209:AQ232 F62:L91 F13:L42 AO62:AQ85 F111:L140 AO111:AQ134 F160:L189 AO160:AQ183 F209:L238 AO13:AQ46"/>
    <dataValidation type="list" allowBlank="1" showInputMessage="1" showErrorMessage="1" sqref="E209:E238 E13:E42 E111:E140 E160:E189 E62:E91">
      <formula1>$AI$14:$AI$40</formula1>
    </dataValidation>
    <dataValidation type="list" allowBlank="1" showInputMessage="1" showErrorMessage="1" sqref="C209:D238 C13:D42 C111:D140 C160:D189 C62:D91">
      <formula1>$AI$3:$AI$12</formula1>
    </dataValidation>
    <dataValidation imeMode="halfAlpha" allowBlank="1" showInputMessage="1" showErrorMessage="1" sqref="BB13:BB14 Q13:Q14 Q17:Q18"/>
    <dataValidation type="list" allowBlank="1" showInputMessage="1" showErrorMessage="1" sqref="AA160:AC189 AA62:AC91 AA111:AC140 AA13:AC42 AA209:AC238">
      <formula1>$AJ$3:$AJ$10</formula1>
    </dataValidation>
  </dataValidations>
  <pageMargins left="0.6692913385826772" right="0.19685039370078741" top="0.47244094488188981" bottom="0.27559055118110237" header="0.31496062992125984" footer="0.31496062992125984"/>
  <pageSetup paperSize="9" orientation="portrait" blackAndWhite="1" r:id="rId1"/>
  <rowBreaks count="4" manualBreakCount="4">
    <brk id="50" min="1" max="32" man="1"/>
    <brk id="99" min="1" max="32" man="1"/>
    <brk id="148" min="1" max="32" man="1"/>
    <brk id="197" min="1" max="3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B56"/>
  <sheetViews>
    <sheetView showGridLines="0" showRowColHeaders="0" showZeros="0" zoomScale="130" zoomScaleNormal="130" workbookViewId="0">
      <selection activeCell="D16" sqref="D16:E16"/>
    </sheetView>
  </sheetViews>
  <sheetFormatPr defaultRowHeight="10.5"/>
  <cols>
    <col min="1" max="1" width="0.75" style="754" customWidth="1"/>
    <col min="2" max="2" width="1.875" style="754" customWidth="1"/>
    <col min="3" max="3" width="2.625" style="754" customWidth="1"/>
    <col min="4" max="4" width="4.5" style="754" customWidth="1"/>
    <col min="5" max="5" width="9.375" style="754" customWidth="1"/>
    <col min="6" max="6" width="5.75" style="754" customWidth="1"/>
    <col min="7" max="7" width="6.625" style="754" customWidth="1"/>
    <col min="8" max="8" width="1.875" style="754" customWidth="1"/>
    <col min="9" max="9" width="7.875" style="754" customWidth="1"/>
    <col min="10" max="10" width="4.5" style="754" customWidth="1"/>
    <col min="11" max="11" width="1.875" style="754" customWidth="1"/>
    <col min="12" max="12" width="5.5" style="754" customWidth="1"/>
    <col min="13" max="13" width="2.25" style="754" customWidth="1"/>
    <col min="14" max="14" width="4.25" style="754" customWidth="1"/>
    <col min="15" max="15" width="2.125" style="754" customWidth="1"/>
    <col min="16" max="16" width="3.875" style="754" customWidth="1"/>
    <col min="17" max="17" width="2.625" style="754" customWidth="1"/>
    <col min="18" max="18" width="5.5" style="754" customWidth="1"/>
    <col min="19" max="20" width="1.875" style="754" customWidth="1"/>
    <col min="21" max="21" width="10.125" style="754" customWidth="1"/>
    <col min="22" max="22" width="2.125" style="754" customWidth="1"/>
    <col min="23" max="23" width="0.375" style="754" customWidth="1"/>
    <col min="24" max="24" width="2.75" style="754" customWidth="1"/>
    <col min="25" max="25" width="2.125" style="754" customWidth="1"/>
    <col min="26" max="26" width="6.625" style="754" customWidth="1"/>
    <col min="27" max="16384" width="9" style="754"/>
  </cols>
  <sheetData>
    <row r="1" spans="2:26" ht="12.75" customHeight="1">
      <c r="B1" s="757"/>
      <c r="C1" s="755"/>
      <c r="D1" s="755"/>
      <c r="E1" s="755"/>
      <c r="F1" s="755"/>
      <c r="G1" s="755"/>
      <c r="H1" s="757"/>
      <c r="I1" s="755"/>
      <c r="J1" s="755"/>
      <c r="K1" s="757"/>
      <c r="L1" s="755"/>
      <c r="M1" s="757"/>
      <c r="N1" s="755"/>
      <c r="O1" s="755"/>
      <c r="P1" s="755"/>
      <c r="Q1" s="755"/>
      <c r="R1" s="755"/>
      <c r="S1" s="757"/>
      <c r="T1" s="757"/>
      <c r="U1" s="755"/>
      <c r="V1" s="755"/>
      <c r="W1" s="756"/>
      <c r="X1" s="756"/>
    </row>
    <row r="2" spans="2:26" ht="12.75" customHeight="1">
      <c r="C2" s="3515" t="s">
        <v>705</v>
      </c>
      <c r="D2" s="3515"/>
      <c r="E2" s="3515"/>
      <c r="F2" s="3515"/>
      <c r="G2" s="3515"/>
      <c r="H2" s="3515"/>
      <c r="I2" s="3515"/>
      <c r="J2" s="3515"/>
      <c r="K2" s="3515"/>
      <c r="L2" s="3515"/>
    </row>
    <row r="3" spans="2:26" ht="12.75" customHeight="1">
      <c r="C3" s="3515"/>
      <c r="D3" s="3515"/>
      <c r="E3" s="3515"/>
      <c r="F3" s="3515"/>
      <c r="G3" s="3515"/>
      <c r="H3" s="3515"/>
      <c r="I3" s="3515"/>
      <c r="J3" s="3515"/>
      <c r="K3" s="3515"/>
      <c r="L3" s="3515"/>
      <c r="N3" s="1687" t="s">
        <v>441</v>
      </c>
      <c r="O3" s="1702"/>
      <c r="P3" s="1702"/>
      <c r="Q3" s="3570">
        <f>氏名０</f>
        <v>0</v>
      </c>
      <c r="R3" s="3570"/>
      <c r="S3" s="3570"/>
      <c r="T3" s="3570"/>
      <c r="U3" s="3570"/>
      <c r="V3" s="3571"/>
      <c r="X3" s="3606" t="s">
        <v>415</v>
      </c>
    </row>
    <row r="4" spans="2:26" ht="16.5" customHeight="1">
      <c r="C4" s="3516" t="s">
        <v>706</v>
      </c>
      <c r="D4" s="3516"/>
      <c r="E4" s="3516"/>
      <c r="F4" s="3516"/>
      <c r="G4" s="3516"/>
      <c r="H4" s="3516"/>
      <c r="I4" s="3516"/>
      <c r="J4" s="3516"/>
      <c r="K4" s="3516"/>
      <c r="L4" s="3516"/>
      <c r="N4" s="1687"/>
      <c r="O4" s="1702"/>
      <c r="P4" s="1702"/>
      <c r="Q4" s="3570"/>
      <c r="R4" s="3570"/>
      <c r="S4" s="3570"/>
      <c r="T4" s="3570"/>
      <c r="U4" s="3570"/>
      <c r="V4" s="3571"/>
      <c r="X4" s="3606"/>
    </row>
    <row r="5" spans="2:26" ht="4.5" customHeight="1">
      <c r="N5" s="2542"/>
      <c r="O5" s="3528"/>
      <c r="P5" s="3528"/>
      <c r="Q5" s="2492"/>
      <c r="R5" s="2492"/>
      <c r="S5" s="2492"/>
      <c r="T5" s="2492"/>
      <c r="U5" s="2492"/>
      <c r="V5" s="2493"/>
      <c r="X5" s="3606"/>
    </row>
    <row r="6" spans="2:26" ht="6.75" customHeight="1">
      <c r="X6" s="3606"/>
      <c r="Z6" s="389">
        <f>氏名１</f>
        <v>0</v>
      </c>
    </row>
    <row r="7" spans="2:26" ht="15" customHeight="1">
      <c r="C7" s="3517" t="s">
        <v>416</v>
      </c>
      <c r="D7" s="3517"/>
      <c r="E7" s="3517"/>
      <c r="F7" s="3517"/>
      <c r="G7" s="3517"/>
      <c r="H7" s="3517"/>
      <c r="I7" s="3517"/>
      <c r="J7" s="3517"/>
      <c r="K7" s="3517"/>
      <c r="L7" s="3517"/>
      <c r="M7" s="3517"/>
      <c r="N7" s="3517"/>
      <c r="O7" s="3517"/>
      <c r="P7" s="3517"/>
      <c r="Q7" s="3517"/>
      <c r="R7" s="3517"/>
      <c r="S7" s="3517"/>
      <c r="T7" s="3517"/>
      <c r="U7" s="3517"/>
      <c r="X7" s="3606"/>
      <c r="Z7" s="1159">
        <f>氏名２</f>
        <v>0</v>
      </c>
    </row>
    <row r="8" spans="2:26" ht="15" customHeight="1">
      <c r="B8" s="3518" t="s">
        <v>707</v>
      </c>
      <c r="C8" s="3518"/>
      <c r="D8" s="3518"/>
      <c r="E8" s="3518"/>
      <c r="X8" s="3606"/>
      <c r="Z8" s="1159">
        <f>氏名３</f>
        <v>0</v>
      </c>
    </row>
    <row r="9" spans="2:26" ht="6.75" customHeight="1">
      <c r="B9" s="774"/>
      <c r="C9" s="774"/>
      <c r="D9" s="774"/>
      <c r="E9" s="774"/>
      <c r="F9" s="774"/>
      <c r="G9" s="774"/>
      <c r="H9" s="774"/>
      <c r="I9" s="774"/>
      <c r="J9" s="774"/>
      <c r="K9" s="774"/>
      <c r="L9" s="774"/>
      <c r="M9" s="774"/>
      <c r="N9" s="774"/>
      <c r="O9" s="774"/>
      <c r="P9" s="774"/>
      <c r="Q9" s="774"/>
      <c r="R9" s="774"/>
      <c r="S9" s="774"/>
      <c r="T9" s="774"/>
      <c r="U9" s="774"/>
      <c r="V9" s="774"/>
      <c r="Z9" s="1159">
        <f>氏名４</f>
        <v>0</v>
      </c>
    </row>
    <row r="10" spans="2:26" ht="5.25" customHeight="1">
      <c r="X10" s="3605" t="s">
        <v>1791</v>
      </c>
      <c r="Z10" s="1159">
        <f>氏名５</f>
        <v>0</v>
      </c>
    </row>
    <row r="11" spans="2:26" ht="14.25" customHeight="1">
      <c r="C11" s="3526" t="s">
        <v>708</v>
      </c>
      <c r="D11" s="3526"/>
      <c r="E11" s="3526"/>
      <c r="F11" s="3526"/>
      <c r="G11" s="3526"/>
      <c r="H11" s="3526"/>
      <c r="I11" s="3526"/>
      <c r="J11" s="3526"/>
      <c r="K11" s="3526"/>
      <c r="L11" s="3526"/>
      <c r="M11" s="3526"/>
      <c r="N11" s="3526"/>
      <c r="O11" s="3526"/>
      <c r="P11" s="3526"/>
      <c r="Q11" s="3526"/>
      <c r="R11" s="3526"/>
      <c r="S11" s="3526"/>
      <c r="T11" s="3526"/>
      <c r="U11" s="3526"/>
      <c r="X11" s="3605"/>
      <c r="Z11" s="1159">
        <f>氏名６</f>
        <v>0</v>
      </c>
    </row>
    <row r="12" spans="2:26" ht="14.25" customHeight="1">
      <c r="C12" s="3526" t="s">
        <v>709</v>
      </c>
      <c r="D12" s="3526"/>
      <c r="E12" s="3526"/>
      <c r="F12" s="3526"/>
      <c r="G12" s="3526"/>
      <c r="H12" s="3526"/>
      <c r="I12" s="758"/>
      <c r="J12" s="758"/>
      <c r="K12" s="758"/>
      <c r="L12" s="758"/>
      <c r="M12" s="758"/>
      <c r="N12" s="758"/>
      <c r="O12" s="758"/>
      <c r="P12" s="758"/>
      <c r="Q12" s="758"/>
      <c r="R12" s="758"/>
      <c r="S12" s="758"/>
      <c r="T12" s="758"/>
      <c r="U12" s="758"/>
      <c r="X12" s="3605"/>
      <c r="Z12" s="1160">
        <f>氏名７</f>
        <v>0</v>
      </c>
    </row>
    <row r="13" spans="2:26" ht="9" customHeight="1">
      <c r="X13" s="3605"/>
      <c r="Z13" s="1138"/>
    </row>
    <row r="14" spans="2:26" ht="10.5" customHeight="1">
      <c r="B14" s="2534" t="s">
        <v>713</v>
      </c>
      <c r="C14" s="3527"/>
      <c r="D14" s="3519" t="s">
        <v>710</v>
      </c>
      <c r="E14" s="3519"/>
      <c r="F14" s="3522" t="s">
        <v>11</v>
      </c>
      <c r="G14" s="3540"/>
      <c r="H14" s="3541"/>
      <c r="I14" s="3522" t="s">
        <v>711</v>
      </c>
      <c r="J14" s="3540"/>
      <c r="K14" s="3541"/>
      <c r="L14" s="3519" t="s">
        <v>712</v>
      </c>
      <c r="M14" s="3519"/>
      <c r="N14" s="3519"/>
      <c r="O14" s="3519"/>
      <c r="P14" s="3519" t="s">
        <v>5</v>
      </c>
      <c r="Q14" s="3519"/>
      <c r="R14" s="3519"/>
      <c r="S14" s="3519"/>
      <c r="T14" s="3519" t="s">
        <v>1</v>
      </c>
      <c r="U14" s="3519"/>
      <c r="V14" s="3522"/>
      <c r="X14" s="3605"/>
      <c r="Z14" s="1138"/>
    </row>
    <row r="15" spans="2:26" ht="30.75" customHeight="1">
      <c r="B15" s="2542"/>
      <c r="C15" s="3528"/>
      <c r="D15" s="3529" t="s">
        <v>714</v>
      </c>
      <c r="E15" s="3530"/>
      <c r="F15" s="3565" t="s">
        <v>715</v>
      </c>
      <c r="G15" s="3566"/>
      <c r="H15" s="3567"/>
      <c r="I15" s="3542" t="s">
        <v>716</v>
      </c>
      <c r="J15" s="2725"/>
      <c r="K15" s="3543"/>
      <c r="L15" s="3568" t="s">
        <v>742</v>
      </c>
      <c r="M15" s="3569"/>
      <c r="N15" s="3569"/>
      <c r="O15" s="3569"/>
      <c r="P15" s="3520" t="s">
        <v>741</v>
      </c>
      <c r="Q15" s="3521"/>
      <c r="R15" s="3521"/>
      <c r="S15" s="3521"/>
      <c r="T15" s="3523" t="s">
        <v>736</v>
      </c>
      <c r="U15" s="3524"/>
      <c r="V15" s="3525"/>
      <c r="X15" s="3605"/>
    </row>
    <row r="16" spans="2:26" ht="23.25" customHeight="1">
      <c r="B16" s="3549">
        <v>1</v>
      </c>
      <c r="C16" s="3550"/>
      <c r="D16" s="3547"/>
      <c r="E16" s="3547"/>
      <c r="F16" s="3535"/>
      <c r="G16" s="3536"/>
      <c r="H16" s="3537"/>
      <c r="I16" s="3535"/>
      <c r="J16" s="3536"/>
      <c r="K16" s="3537"/>
      <c r="L16" s="3531"/>
      <c r="M16" s="3532"/>
      <c r="N16" s="3532"/>
      <c r="O16" s="776" t="s">
        <v>130</v>
      </c>
      <c r="P16" s="3531"/>
      <c r="Q16" s="3532"/>
      <c r="R16" s="3532"/>
      <c r="S16" s="776" t="s">
        <v>130</v>
      </c>
      <c r="T16" s="3531"/>
      <c r="U16" s="3532"/>
      <c r="V16" s="777" t="s">
        <v>130</v>
      </c>
      <c r="X16" s="3605"/>
    </row>
    <row r="17" spans="2:28" ht="23.25" customHeight="1">
      <c r="B17" s="3549">
        <v>2</v>
      </c>
      <c r="C17" s="3550"/>
      <c r="D17" s="3547"/>
      <c r="E17" s="3547"/>
      <c r="F17" s="3535"/>
      <c r="G17" s="3536"/>
      <c r="H17" s="3537"/>
      <c r="I17" s="3535"/>
      <c r="J17" s="3536"/>
      <c r="K17" s="3537"/>
      <c r="L17" s="3531"/>
      <c r="M17" s="3532"/>
      <c r="N17" s="3532"/>
      <c r="O17" s="759"/>
      <c r="P17" s="3531"/>
      <c r="Q17" s="3532"/>
      <c r="R17" s="3532"/>
      <c r="S17" s="759"/>
      <c r="T17" s="3531"/>
      <c r="U17" s="3532"/>
      <c r="V17" s="760"/>
      <c r="X17" s="3605"/>
    </row>
    <row r="18" spans="2:28" ht="23.25" customHeight="1">
      <c r="B18" s="3549">
        <v>3</v>
      </c>
      <c r="C18" s="3550"/>
      <c r="D18" s="3547"/>
      <c r="E18" s="3547"/>
      <c r="F18" s="3535"/>
      <c r="G18" s="3536"/>
      <c r="H18" s="3537"/>
      <c r="I18" s="3535"/>
      <c r="J18" s="3536"/>
      <c r="K18" s="3537"/>
      <c r="L18" s="3531"/>
      <c r="M18" s="3532"/>
      <c r="N18" s="3532"/>
      <c r="O18" s="759"/>
      <c r="P18" s="3531"/>
      <c r="Q18" s="3532"/>
      <c r="R18" s="3532"/>
      <c r="S18" s="759"/>
      <c r="T18" s="3531"/>
      <c r="U18" s="3532"/>
      <c r="V18" s="760"/>
      <c r="X18" s="1515"/>
    </row>
    <row r="19" spans="2:28" ht="23.25" customHeight="1">
      <c r="B19" s="3549">
        <v>4</v>
      </c>
      <c r="C19" s="3550"/>
      <c r="D19" s="3547"/>
      <c r="E19" s="3547"/>
      <c r="F19" s="3535"/>
      <c r="G19" s="3536"/>
      <c r="H19" s="3537"/>
      <c r="I19" s="3535"/>
      <c r="J19" s="3536"/>
      <c r="K19" s="3537"/>
      <c r="L19" s="3531"/>
      <c r="M19" s="3532"/>
      <c r="N19" s="3532"/>
      <c r="O19" s="759"/>
      <c r="P19" s="3531"/>
      <c r="Q19" s="3532"/>
      <c r="R19" s="3532"/>
      <c r="S19" s="759"/>
      <c r="T19" s="3531"/>
      <c r="U19" s="3532"/>
      <c r="V19" s="760"/>
    </row>
    <row r="20" spans="2:28" ht="23.25" customHeight="1">
      <c r="B20" s="3549">
        <v>5</v>
      </c>
      <c r="C20" s="3550"/>
      <c r="D20" s="3547"/>
      <c r="E20" s="3547"/>
      <c r="F20" s="3535"/>
      <c r="G20" s="3536"/>
      <c r="H20" s="3537"/>
      <c r="I20" s="3535"/>
      <c r="J20" s="3536"/>
      <c r="K20" s="3537"/>
      <c r="L20" s="3531"/>
      <c r="M20" s="3532"/>
      <c r="N20" s="3532"/>
      <c r="O20" s="759"/>
      <c r="P20" s="3531"/>
      <c r="Q20" s="3532"/>
      <c r="R20" s="3532"/>
      <c r="S20" s="759"/>
      <c r="T20" s="3531"/>
      <c r="U20" s="3532"/>
      <c r="V20" s="760"/>
    </row>
    <row r="21" spans="2:28" ht="23.25" customHeight="1">
      <c r="B21" s="3551">
        <v>6</v>
      </c>
      <c r="C21" s="3552"/>
      <c r="D21" s="3548"/>
      <c r="E21" s="3548"/>
      <c r="F21" s="3544"/>
      <c r="G21" s="3545"/>
      <c r="H21" s="3546"/>
      <c r="I21" s="3544"/>
      <c r="J21" s="3545"/>
      <c r="K21" s="3546"/>
      <c r="L21" s="3533"/>
      <c r="M21" s="3534"/>
      <c r="N21" s="3534"/>
      <c r="O21" s="761"/>
      <c r="P21" s="3533"/>
      <c r="Q21" s="3534"/>
      <c r="R21" s="3534"/>
      <c r="S21" s="761"/>
      <c r="T21" s="3533"/>
      <c r="U21" s="3534"/>
      <c r="V21" s="762"/>
    </row>
    <row r="22" spans="2:28" ht="20.25" customHeight="1">
      <c r="B22" s="3538" t="s">
        <v>719</v>
      </c>
      <c r="C22" s="3538"/>
      <c r="D22" s="3538"/>
      <c r="E22" s="778" t="s">
        <v>157</v>
      </c>
      <c r="F22" s="3560" t="s">
        <v>676</v>
      </c>
      <c r="G22" s="3561"/>
      <c r="H22" s="3562"/>
      <c r="I22" s="3558"/>
      <c r="J22" s="3559"/>
      <c r="K22" s="3559"/>
      <c r="L22" s="3559"/>
      <c r="M22" s="3559"/>
      <c r="N22" s="3559"/>
      <c r="O22" s="3559"/>
      <c r="P22" s="3559"/>
      <c r="Q22" s="3559"/>
      <c r="R22" s="3559"/>
      <c r="S22" s="3559"/>
      <c r="T22" s="3559"/>
      <c r="U22" s="3559"/>
      <c r="V22" s="3572"/>
      <c r="AA22" s="3067"/>
      <c r="AB22" s="3067"/>
    </row>
    <row r="23" spans="2:28" ht="34.5" customHeight="1">
      <c r="B23" s="3538"/>
      <c r="C23" s="3538"/>
      <c r="D23" s="3538"/>
      <c r="E23" s="769" t="s">
        <v>717</v>
      </c>
      <c r="F23" s="3553">
        <f>SUM(I23:U23)</f>
        <v>0</v>
      </c>
      <c r="G23" s="3553"/>
      <c r="H23" s="772" t="s">
        <v>15</v>
      </c>
      <c r="I23" s="3573"/>
      <c r="J23" s="3574"/>
      <c r="K23" s="772" t="s">
        <v>15</v>
      </c>
      <c r="L23" s="3573"/>
      <c r="M23" s="3574"/>
      <c r="N23" s="3574"/>
      <c r="O23" s="772" t="s">
        <v>15</v>
      </c>
      <c r="P23" s="3573"/>
      <c r="Q23" s="3574"/>
      <c r="R23" s="3574"/>
      <c r="S23" s="772" t="s">
        <v>15</v>
      </c>
      <c r="T23" s="3573"/>
      <c r="U23" s="3574"/>
      <c r="V23" s="773" t="s">
        <v>15</v>
      </c>
    </row>
    <row r="24" spans="2:28" ht="34.5" customHeight="1">
      <c r="B24" s="3538"/>
      <c r="C24" s="3538"/>
      <c r="D24" s="3538"/>
      <c r="E24" s="770" t="s">
        <v>718</v>
      </c>
      <c r="F24" s="3554">
        <f>SUM(I24:U24)</f>
        <v>0</v>
      </c>
      <c r="G24" s="3555"/>
      <c r="H24" s="764"/>
      <c r="I24" s="3573"/>
      <c r="J24" s="3574"/>
      <c r="K24" s="765"/>
      <c r="L24" s="3573"/>
      <c r="M24" s="3574"/>
      <c r="N24" s="3574"/>
      <c r="O24" s="765"/>
      <c r="P24" s="3573"/>
      <c r="Q24" s="3574"/>
      <c r="R24" s="3574"/>
      <c r="S24" s="765"/>
      <c r="T24" s="3573"/>
      <c r="U24" s="3574"/>
      <c r="V24" s="766"/>
      <c r="Z24" s="3514"/>
      <c r="AA24" s="3514"/>
    </row>
    <row r="25" spans="2:28" ht="59.25" customHeight="1">
      <c r="B25" s="3539"/>
      <c r="C25" s="3539"/>
      <c r="D25" s="3539"/>
      <c r="E25" s="771" t="s">
        <v>737</v>
      </c>
      <c r="F25" s="3556">
        <f>SUM(I25:U25)</f>
        <v>0</v>
      </c>
      <c r="G25" s="3557"/>
      <c r="H25" s="767"/>
      <c r="I25" s="3563"/>
      <c r="J25" s="3564"/>
      <c r="K25" s="767"/>
      <c r="L25" s="3563"/>
      <c r="M25" s="3564"/>
      <c r="N25" s="3564"/>
      <c r="O25" s="767"/>
      <c r="P25" s="3563"/>
      <c r="Q25" s="3564"/>
      <c r="R25" s="3564"/>
      <c r="S25" s="767"/>
      <c r="T25" s="3563"/>
      <c r="U25" s="3564"/>
      <c r="V25" s="768"/>
    </row>
    <row r="26" spans="2:28" ht="6" customHeight="1"/>
    <row r="27" spans="2:28" ht="10.5" customHeight="1">
      <c r="B27" s="2743" t="s">
        <v>677</v>
      </c>
      <c r="C27" s="2743"/>
      <c r="D27" s="2421" t="s">
        <v>738</v>
      </c>
      <c r="E27" s="2421"/>
      <c r="F27" s="2421"/>
      <c r="G27" s="2421"/>
      <c r="H27" s="2421"/>
      <c r="I27" s="2421"/>
      <c r="J27" s="2421"/>
      <c r="K27" s="2421"/>
      <c r="L27" s="2421"/>
      <c r="M27" s="2421"/>
      <c r="N27" s="2421"/>
      <c r="O27" s="2421"/>
      <c r="P27" s="2421"/>
      <c r="Q27" s="2421"/>
      <c r="R27" s="2421"/>
      <c r="S27" s="2421"/>
      <c r="T27" s="2421"/>
      <c r="U27" s="2421"/>
    </row>
    <row r="28" spans="2:28" ht="10.5" customHeight="1">
      <c r="B28" s="718"/>
      <c r="C28" s="718"/>
      <c r="D28" s="2421" t="s">
        <v>720</v>
      </c>
      <c r="E28" s="2421"/>
      <c r="F28" s="2421"/>
      <c r="G28" s="2421"/>
      <c r="H28" s="2421"/>
      <c r="I28" s="2421"/>
      <c r="J28" s="2421"/>
      <c r="K28" s="2421"/>
      <c r="L28" s="2421"/>
      <c r="M28" s="718"/>
      <c r="N28" s="718"/>
      <c r="O28" s="718"/>
      <c r="P28" s="718"/>
      <c r="Q28" s="718"/>
      <c r="R28" s="718"/>
      <c r="S28" s="718"/>
      <c r="T28" s="718"/>
      <c r="U28" s="718"/>
    </row>
    <row r="29" spans="2:28" ht="10.5" customHeight="1">
      <c r="B29" s="718"/>
      <c r="C29" s="718"/>
      <c r="D29" s="2421" t="s">
        <v>739</v>
      </c>
      <c r="E29" s="2421"/>
      <c r="F29" s="2421"/>
      <c r="G29" s="2421"/>
      <c r="H29" s="2421"/>
      <c r="I29" s="2421"/>
      <c r="J29" s="2421"/>
      <c r="K29" s="2421"/>
      <c r="L29" s="2421"/>
      <c r="M29" s="2421"/>
      <c r="N29" s="2421"/>
      <c r="O29" s="718"/>
      <c r="P29" s="718"/>
      <c r="Q29" s="718"/>
      <c r="R29" s="718"/>
      <c r="S29" s="718"/>
      <c r="T29" s="718"/>
      <c r="U29" s="718"/>
    </row>
    <row r="30" spans="2:28" ht="10.5" customHeight="1">
      <c r="B30" s="718"/>
      <c r="C30" s="718"/>
      <c r="D30" s="2421" t="s">
        <v>1792</v>
      </c>
      <c r="E30" s="2421"/>
      <c r="F30" s="2421"/>
      <c r="G30" s="2421"/>
      <c r="H30" s="2421"/>
      <c r="I30" s="2421"/>
      <c r="J30" s="2421"/>
      <c r="K30" s="2421"/>
      <c r="L30" s="2421"/>
      <c r="M30" s="2421"/>
      <c r="N30" s="2421"/>
      <c r="O30" s="2421"/>
      <c r="P30" s="2421"/>
      <c r="Q30" s="2421"/>
      <c r="R30" s="2421"/>
      <c r="S30" s="2421"/>
      <c r="T30" s="2421"/>
      <c r="U30" s="2421"/>
    </row>
    <row r="31" spans="2:28" ht="10.5" customHeight="1">
      <c r="B31" s="718"/>
      <c r="C31" s="718"/>
      <c r="D31" s="2421" t="s">
        <v>721</v>
      </c>
      <c r="E31" s="2421"/>
      <c r="F31" s="2421"/>
      <c r="G31" s="718"/>
      <c r="H31" s="718"/>
      <c r="I31" s="718"/>
      <c r="J31" s="718"/>
      <c r="K31" s="718"/>
      <c r="L31" s="718"/>
      <c r="M31" s="718"/>
      <c r="N31" s="718"/>
      <c r="O31" s="718"/>
      <c r="P31" s="718"/>
      <c r="Q31" s="718"/>
      <c r="R31" s="718"/>
      <c r="S31" s="718"/>
      <c r="T31" s="718"/>
      <c r="U31" s="718"/>
    </row>
    <row r="32" spans="2:28" ht="10.5" customHeight="1">
      <c r="B32" s="718"/>
      <c r="C32" s="718"/>
      <c r="D32" s="2421" t="s">
        <v>740</v>
      </c>
      <c r="E32" s="2421"/>
      <c r="F32" s="2421"/>
      <c r="G32" s="2421"/>
      <c r="H32" s="2421"/>
      <c r="I32" s="2421"/>
      <c r="J32" s="2421"/>
      <c r="K32" s="2421"/>
      <c r="L32" s="2421"/>
      <c r="M32" s="2421"/>
      <c r="N32" s="2421"/>
      <c r="O32" s="2421"/>
      <c r="P32" s="2421"/>
      <c r="Q32" s="2421"/>
      <c r="R32" s="2421"/>
      <c r="S32" s="2421"/>
      <c r="T32" s="2421"/>
      <c r="U32" s="718"/>
    </row>
    <row r="33" spans="2:22" ht="6" customHeight="1"/>
    <row r="34" spans="2:22" ht="6" customHeight="1"/>
    <row r="35" spans="2:22" ht="6" customHeight="1"/>
    <row r="36" spans="2:22" ht="15" customHeight="1">
      <c r="C36" s="3526" t="s">
        <v>722</v>
      </c>
      <c r="D36" s="3526"/>
      <c r="E36" s="3526"/>
      <c r="F36" s="3526"/>
      <c r="G36" s="3526"/>
      <c r="H36" s="3526"/>
      <c r="I36" s="3526"/>
      <c r="J36" s="3526"/>
      <c r="K36" s="3526"/>
    </row>
    <row r="37" spans="2:22" ht="15" customHeight="1">
      <c r="E37" s="2927" t="s">
        <v>723</v>
      </c>
      <c r="F37" s="3581"/>
      <c r="G37" s="3581"/>
      <c r="H37" s="3581"/>
      <c r="I37" s="3581"/>
      <c r="J37" s="3581"/>
    </row>
    <row r="38" spans="2:22" ht="10.5" customHeight="1">
      <c r="B38" s="3582" t="s">
        <v>713</v>
      </c>
      <c r="C38" s="3551"/>
      <c r="D38" s="3522" t="s">
        <v>31</v>
      </c>
      <c r="E38" s="3541"/>
      <c r="F38" s="763" t="s">
        <v>11</v>
      </c>
      <c r="G38" s="779" t="s">
        <v>33</v>
      </c>
      <c r="H38" s="3582" t="s">
        <v>726</v>
      </c>
      <c r="I38" s="3582"/>
      <c r="J38" s="3582"/>
      <c r="K38" s="3582"/>
      <c r="L38" s="3582"/>
      <c r="M38" s="3582"/>
      <c r="N38" s="3582"/>
      <c r="O38" s="3582"/>
      <c r="P38" s="3582"/>
      <c r="Q38" s="3582"/>
      <c r="R38" s="3582"/>
      <c r="S38" s="3582"/>
      <c r="T38" s="3582"/>
      <c r="U38" s="762"/>
      <c r="V38" s="762"/>
    </row>
    <row r="39" spans="2:22" ht="12" customHeight="1">
      <c r="B39" s="3583"/>
      <c r="C39" s="3584"/>
      <c r="D39" s="3587" t="s">
        <v>724</v>
      </c>
      <c r="E39" s="3588"/>
      <c r="F39" s="3591" t="s">
        <v>725</v>
      </c>
      <c r="H39" s="3585"/>
      <c r="I39" s="3585"/>
      <c r="J39" s="3585"/>
      <c r="K39" s="3585"/>
      <c r="L39" s="3585"/>
      <c r="M39" s="3585"/>
      <c r="N39" s="3585"/>
      <c r="O39" s="3585"/>
      <c r="P39" s="3585"/>
      <c r="Q39" s="3585"/>
      <c r="R39" s="3585"/>
      <c r="S39" s="3585"/>
      <c r="T39" s="3585"/>
      <c r="U39" s="780"/>
      <c r="V39" s="780"/>
    </row>
    <row r="40" spans="2:22" ht="22.5" customHeight="1">
      <c r="B40" s="3585"/>
      <c r="C40" s="3586"/>
      <c r="D40" s="3589"/>
      <c r="E40" s="3590"/>
      <c r="F40" s="3592"/>
      <c r="G40" s="3550" t="s">
        <v>727</v>
      </c>
      <c r="H40" s="3550"/>
      <c r="I40" s="781" t="s">
        <v>29</v>
      </c>
      <c r="J40" s="3593" t="s">
        <v>728</v>
      </c>
      <c r="K40" s="3594"/>
      <c r="L40" s="3594"/>
      <c r="M40" s="3550" t="s">
        <v>729</v>
      </c>
      <c r="N40" s="3550"/>
      <c r="O40" s="3550"/>
      <c r="P40" s="3550"/>
      <c r="Q40" s="3550"/>
      <c r="R40" s="3550" t="s">
        <v>665</v>
      </c>
      <c r="S40" s="3550"/>
      <c r="T40" s="3550"/>
      <c r="U40" s="3550" t="s">
        <v>658</v>
      </c>
      <c r="V40" s="3595"/>
    </row>
    <row r="41" spans="2:22" ht="23.25" customHeight="1">
      <c r="B41" s="3599"/>
      <c r="C41" s="3600"/>
      <c r="D41" s="3603"/>
      <c r="E41" s="3603"/>
      <c r="F41" s="784" t="s">
        <v>1915</v>
      </c>
      <c r="G41" s="3578"/>
      <c r="H41" s="3580"/>
      <c r="I41" s="1516"/>
      <c r="J41" s="3578"/>
      <c r="K41" s="3579"/>
      <c r="L41" s="3580"/>
      <c r="M41" s="3575"/>
      <c r="N41" s="3576"/>
      <c r="O41" s="3576"/>
      <c r="P41" s="3576"/>
      <c r="Q41" s="3577"/>
      <c r="R41" s="3610"/>
      <c r="S41" s="3611"/>
      <c r="T41" s="785"/>
      <c r="U41" s="787"/>
      <c r="V41" s="775" t="s">
        <v>730</v>
      </c>
    </row>
    <row r="42" spans="2:22" ht="23.25" customHeight="1">
      <c r="B42" s="3599"/>
      <c r="C42" s="3600"/>
      <c r="D42" s="3603"/>
      <c r="E42" s="3603"/>
      <c r="F42" s="784"/>
      <c r="G42" s="3578"/>
      <c r="H42" s="3580"/>
      <c r="I42" s="786"/>
      <c r="J42" s="3578"/>
      <c r="K42" s="3579"/>
      <c r="L42" s="3580"/>
      <c r="M42" s="3575"/>
      <c r="N42" s="3576"/>
      <c r="O42" s="3576"/>
      <c r="P42" s="3576"/>
      <c r="Q42" s="3577"/>
      <c r="R42" s="3610"/>
      <c r="S42" s="3611"/>
      <c r="T42" s="785"/>
      <c r="U42" s="787"/>
      <c r="V42" s="760"/>
    </row>
    <row r="43" spans="2:22" ht="23.25" customHeight="1">
      <c r="B43" s="3599"/>
      <c r="C43" s="3600"/>
      <c r="D43" s="3603"/>
      <c r="E43" s="3603"/>
      <c r="F43" s="784"/>
      <c r="G43" s="3578"/>
      <c r="H43" s="3580"/>
      <c r="I43" s="786"/>
      <c r="J43" s="3578"/>
      <c r="K43" s="3579"/>
      <c r="L43" s="3580"/>
      <c r="M43" s="3575"/>
      <c r="N43" s="3576"/>
      <c r="O43" s="3576"/>
      <c r="P43" s="3576"/>
      <c r="Q43" s="3577"/>
      <c r="R43" s="3610"/>
      <c r="S43" s="3611"/>
      <c r="T43" s="785"/>
      <c r="U43" s="787"/>
      <c r="V43" s="760"/>
    </row>
    <row r="44" spans="2:22" ht="23.25" customHeight="1">
      <c r="B44" s="3599"/>
      <c r="C44" s="3600"/>
      <c r="D44" s="3603"/>
      <c r="E44" s="3603"/>
      <c r="F44" s="784"/>
      <c r="G44" s="3578"/>
      <c r="H44" s="3580"/>
      <c r="I44" s="786"/>
      <c r="J44" s="3578"/>
      <c r="K44" s="3579"/>
      <c r="L44" s="3580"/>
      <c r="M44" s="3575"/>
      <c r="N44" s="3576"/>
      <c r="O44" s="3576"/>
      <c r="P44" s="3576"/>
      <c r="Q44" s="3577"/>
      <c r="R44" s="3610"/>
      <c r="S44" s="3611"/>
      <c r="T44" s="785"/>
      <c r="U44" s="787"/>
      <c r="V44" s="760"/>
    </row>
    <row r="45" spans="2:22" ht="23.25" customHeight="1">
      <c r="B45" s="3599"/>
      <c r="C45" s="3600"/>
      <c r="D45" s="3603"/>
      <c r="E45" s="3603"/>
      <c r="F45" s="784"/>
      <c r="G45" s="3578"/>
      <c r="H45" s="3580"/>
      <c r="I45" s="786"/>
      <c r="J45" s="3578"/>
      <c r="K45" s="3579"/>
      <c r="L45" s="3580"/>
      <c r="M45" s="3575"/>
      <c r="N45" s="3576"/>
      <c r="O45" s="3576"/>
      <c r="P45" s="3576"/>
      <c r="Q45" s="3577"/>
      <c r="R45" s="3610"/>
      <c r="S45" s="3611"/>
      <c r="T45" s="785"/>
      <c r="U45" s="787"/>
      <c r="V45" s="760"/>
    </row>
    <row r="46" spans="2:22" ht="23.25" customHeight="1">
      <c r="B46" s="3601"/>
      <c r="C46" s="3602"/>
      <c r="D46" s="3604"/>
      <c r="E46" s="3604"/>
      <c r="F46" s="784"/>
      <c r="G46" s="3596"/>
      <c r="H46" s="3598"/>
      <c r="I46" s="786"/>
      <c r="J46" s="3596"/>
      <c r="K46" s="3597"/>
      <c r="L46" s="3598"/>
      <c r="M46" s="3607"/>
      <c r="N46" s="3608"/>
      <c r="O46" s="3608"/>
      <c r="P46" s="3608"/>
      <c r="Q46" s="3609"/>
      <c r="R46" s="3612"/>
      <c r="S46" s="3613"/>
      <c r="T46" s="785"/>
      <c r="U46" s="787"/>
      <c r="V46" s="760"/>
    </row>
    <row r="47" spans="2:22" ht="3.75" customHeight="1"/>
    <row r="48" spans="2:22" ht="9.75" customHeight="1">
      <c r="B48" s="1716" t="s">
        <v>677</v>
      </c>
      <c r="C48" s="1716"/>
      <c r="D48" s="2421" t="s">
        <v>731</v>
      </c>
      <c r="E48" s="2421"/>
      <c r="F48" s="2421"/>
      <c r="G48" s="2421"/>
      <c r="H48" s="2421"/>
      <c r="I48" s="2421"/>
      <c r="J48" s="2421"/>
      <c r="K48" s="2421"/>
      <c r="L48" s="2421"/>
      <c r="M48" s="2421"/>
      <c r="N48" s="2421"/>
      <c r="O48" s="2421"/>
      <c r="P48" s="2421"/>
      <c r="Q48" s="2421"/>
      <c r="R48" s="2421"/>
      <c r="S48" s="2421"/>
    </row>
    <row r="49" spans="2:22" ht="9.75" customHeight="1">
      <c r="B49" s="718"/>
      <c r="C49" s="718"/>
      <c r="D49" s="2421" t="s">
        <v>732</v>
      </c>
      <c r="E49" s="2421"/>
      <c r="F49" s="2421"/>
      <c r="G49" s="2421"/>
      <c r="H49" s="2421"/>
      <c r="I49" s="2421"/>
      <c r="J49" s="2421"/>
      <c r="K49" s="2421"/>
      <c r="L49" s="2421"/>
      <c r="M49" s="2421"/>
      <c r="N49" s="2421"/>
      <c r="O49" s="2421"/>
      <c r="P49" s="2421"/>
      <c r="Q49" s="2421"/>
      <c r="R49" s="2421"/>
      <c r="S49" s="2421"/>
      <c r="T49" s="2421"/>
      <c r="U49" s="2421"/>
    </row>
    <row r="50" spans="2:22" ht="9.75" customHeight="1">
      <c r="B50" s="718"/>
      <c r="C50" s="718"/>
      <c r="D50" s="2421" t="s">
        <v>733</v>
      </c>
      <c r="E50" s="2421"/>
      <c r="F50" s="2421"/>
      <c r="G50" s="2421"/>
      <c r="H50" s="2421"/>
      <c r="I50" s="2421"/>
      <c r="J50" s="2421"/>
      <c r="K50" s="2421"/>
      <c r="L50" s="2421"/>
      <c r="M50" s="2421"/>
      <c r="N50" s="2421"/>
      <c r="O50" s="2421"/>
      <c r="P50" s="2421"/>
      <c r="Q50" s="2421"/>
      <c r="R50" s="2421"/>
      <c r="S50" s="2421"/>
      <c r="T50" s="2421"/>
      <c r="U50" s="2421"/>
    </row>
    <row r="51" spans="2:22" ht="9.75" customHeight="1">
      <c r="B51" s="718"/>
      <c r="C51" s="718"/>
      <c r="D51" s="2421" t="s">
        <v>734</v>
      </c>
      <c r="E51" s="2421"/>
      <c r="F51" s="2421"/>
      <c r="G51" s="2421"/>
      <c r="H51" s="2421"/>
      <c r="I51" s="2421"/>
      <c r="J51" s="2421"/>
      <c r="K51" s="2421"/>
      <c r="L51" s="2421"/>
      <c r="M51" s="2421"/>
      <c r="N51" s="2421"/>
      <c r="O51" s="2421"/>
      <c r="P51" s="2421"/>
      <c r="Q51" s="2421"/>
      <c r="R51" s="2421"/>
      <c r="S51" s="2421"/>
      <c r="T51" s="2421"/>
      <c r="U51" s="2421"/>
    </row>
    <row r="52" spans="2:22" ht="9.75" customHeight="1">
      <c r="B52" s="718"/>
      <c r="C52" s="718"/>
      <c r="D52" s="2421" t="s">
        <v>743</v>
      </c>
      <c r="E52" s="2421"/>
      <c r="F52" s="2421"/>
      <c r="G52" s="2421"/>
      <c r="H52" s="2421"/>
      <c r="I52" s="2421"/>
      <c r="J52" s="2421"/>
      <c r="K52" s="2421"/>
      <c r="L52" s="2421"/>
      <c r="M52" s="2421"/>
      <c r="N52" s="2421"/>
      <c r="O52" s="2421"/>
      <c r="P52" s="2421"/>
      <c r="Q52" s="2421"/>
      <c r="R52" s="2421"/>
      <c r="S52" s="2421"/>
      <c r="T52" s="2421"/>
      <c r="U52" s="2421"/>
    </row>
    <row r="53" spans="2:22" ht="9.75" customHeight="1">
      <c r="B53" s="718"/>
      <c r="C53" s="718"/>
      <c r="D53" s="718" t="s">
        <v>735</v>
      </c>
      <c r="E53" s="718"/>
    </row>
    <row r="54" spans="2:22" ht="4.5" customHeight="1"/>
    <row r="55" spans="2:22" ht="3.75" customHeight="1"/>
    <row r="56" spans="2:22">
      <c r="B56" s="783" t="s">
        <v>1975</v>
      </c>
      <c r="C56" s="782"/>
      <c r="V56" s="281" t="s">
        <v>417</v>
      </c>
    </row>
  </sheetData>
  <sheetProtection algorithmName="SHA-512" hashValue="0k0hNSNVWPWmwuCu1/Pt5Q0ux/BiMbhuO/n46LXeTBxHY0dCkqzG+kN50WL6eLKhCQWWC0GG6CtCajIjFUVFTg==" saltValue="HoRzSmC1ZcdS+Raq+htL7Q==" spinCount="100000" sheet="1" objects="1" scenarios="1"/>
  <mergeCells count="149">
    <mergeCell ref="X10:X17"/>
    <mergeCell ref="D50:U50"/>
    <mergeCell ref="D51:U51"/>
    <mergeCell ref="D52:U52"/>
    <mergeCell ref="X3:X8"/>
    <mergeCell ref="B48:C48"/>
    <mergeCell ref="D48:S48"/>
    <mergeCell ref="D49:U49"/>
    <mergeCell ref="H38:T39"/>
    <mergeCell ref="M43:Q43"/>
    <mergeCell ref="M44:Q44"/>
    <mergeCell ref="M45:Q45"/>
    <mergeCell ref="M46:Q46"/>
    <mergeCell ref="R41:S41"/>
    <mergeCell ref="R42:S42"/>
    <mergeCell ref="R43:S43"/>
    <mergeCell ref="R44:S44"/>
    <mergeCell ref="R45:S45"/>
    <mergeCell ref="R46:S46"/>
    <mergeCell ref="G43:H43"/>
    <mergeCell ref="G44:H44"/>
    <mergeCell ref="G45:H45"/>
    <mergeCell ref="G46:H46"/>
    <mergeCell ref="J44:L44"/>
    <mergeCell ref="J45:L45"/>
    <mergeCell ref="J46:L46"/>
    <mergeCell ref="B43:C43"/>
    <mergeCell ref="B44:C44"/>
    <mergeCell ref="B45:C45"/>
    <mergeCell ref="B46:C46"/>
    <mergeCell ref="D41:E41"/>
    <mergeCell ref="D42:E42"/>
    <mergeCell ref="D43:E43"/>
    <mergeCell ref="D44:E44"/>
    <mergeCell ref="D45:E45"/>
    <mergeCell ref="D46:E46"/>
    <mergeCell ref="B41:C41"/>
    <mergeCell ref="B42:C42"/>
    <mergeCell ref="G41:H41"/>
    <mergeCell ref="G42:H42"/>
    <mergeCell ref="M41:Q41"/>
    <mergeCell ref="M42:Q42"/>
    <mergeCell ref="J41:L41"/>
    <mergeCell ref="J42:L42"/>
    <mergeCell ref="J43:L43"/>
    <mergeCell ref="B27:C27"/>
    <mergeCell ref="C36:K36"/>
    <mergeCell ref="E37:J37"/>
    <mergeCell ref="B38:C40"/>
    <mergeCell ref="D38:E38"/>
    <mergeCell ref="D39:E40"/>
    <mergeCell ref="F39:F40"/>
    <mergeCell ref="G40:H40"/>
    <mergeCell ref="D27:U27"/>
    <mergeCell ref="D28:L28"/>
    <mergeCell ref="D29:N29"/>
    <mergeCell ref="D30:U30"/>
    <mergeCell ref="D31:F31"/>
    <mergeCell ref="D32:T32"/>
    <mergeCell ref="J40:L40"/>
    <mergeCell ref="M40:Q40"/>
    <mergeCell ref="R40:T40"/>
    <mergeCell ref="U40:V40"/>
    <mergeCell ref="P25:R25"/>
    <mergeCell ref="T25:U25"/>
    <mergeCell ref="N3:P5"/>
    <mergeCell ref="Q3:V5"/>
    <mergeCell ref="P22:S22"/>
    <mergeCell ref="T22:V22"/>
    <mergeCell ref="I23:J23"/>
    <mergeCell ref="I24:J24"/>
    <mergeCell ref="L23:N23"/>
    <mergeCell ref="L24:N24"/>
    <mergeCell ref="P23:R23"/>
    <mergeCell ref="P24:R24"/>
    <mergeCell ref="T23:U23"/>
    <mergeCell ref="T24:U24"/>
    <mergeCell ref="T16:U16"/>
    <mergeCell ref="T17:U17"/>
    <mergeCell ref="T18:U18"/>
    <mergeCell ref="T19:U19"/>
    <mergeCell ref="T20:U20"/>
    <mergeCell ref="T21:U21"/>
    <mergeCell ref="P16:R16"/>
    <mergeCell ref="P17:R17"/>
    <mergeCell ref="P18:R18"/>
    <mergeCell ref="P19:R19"/>
    <mergeCell ref="I22:K22"/>
    <mergeCell ref="L22:O22"/>
    <mergeCell ref="F22:H22"/>
    <mergeCell ref="I25:J25"/>
    <mergeCell ref="L25:N25"/>
    <mergeCell ref="F14:H14"/>
    <mergeCell ref="F15:H15"/>
    <mergeCell ref="F16:H16"/>
    <mergeCell ref="F17:H17"/>
    <mergeCell ref="F18:H18"/>
    <mergeCell ref="F19:H19"/>
    <mergeCell ref="L14:O14"/>
    <mergeCell ref="L15:O15"/>
    <mergeCell ref="F21:H21"/>
    <mergeCell ref="B22:D25"/>
    <mergeCell ref="I14:K14"/>
    <mergeCell ref="I15:K15"/>
    <mergeCell ref="I16:K16"/>
    <mergeCell ref="I17:K17"/>
    <mergeCell ref="I18:K18"/>
    <mergeCell ref="I19:K19"/>
    <mergeCell ref="I20:K20"/>
    <mergeCell ref="I21:K21"/>
    <mergeCell ref="D16:E16"/>
    <mergeCell ref="D17:E17"/>
    <mergeCell ref="D18:E18"/>
    <mergeCell ref="D19:E19"/>
    <mergeCell ref="D20:E20"/>
    <mergeCell ref="D21:E21"/>
    <mergeCell ref="B16:C16"/>
    <mergeCell ref="B17:C17"/>
    <mergeCell ref="B18:C18"/>
    <mergeCell ref="B19:C19"/>
    <mergeCell ref="B20:C20"/>
    <mergeCell ref="B21:C21"/>
    <mergeCell ref="F23:G23"/>
    <mergeCell ref="F24:G24"/>
    <mergeCell ref="F25:G25"/>
    <mergeCell ref="Z24:AA24"/>
    <mergeCell ref="AA22:AB22"/>
    <mergeCell ref="C2:L3"/>
    <mergeCell ref="C4:L4"/>
    <mergeCell ref="C7:U7"/>
    <mergeCell ref="B8:E8"/>
    <mergeCell ref="P14:S14"/>
    <mergeCell ref="P15:S15"/>
    <mergeCell ref="T14:V14"/>
    <mergeCell ref="T15:V15"/>
    <mergeCell ref="C11:U11"/>
    <mergeCell ref="C12:H12"/>
    <mergeCell ref="B14:C15"/>
    <mergeCell ref="D14:E14"/>
    <mergeCell ref="D15:E15"/>
    <mergeCell ref="P20:R20"/>
    <mergeCell ref="P21:R21"/>
    <mergeCell ref="L16:N16"/>
    <mergeCell ref="L17:N17"/>
    <mergeCell ref="L18:N18"/>
    <mergeCell ref="L19:N19"/>
    <mergeCell ref="L20:N20"/>
    <mergeCell ref="L21:N21"/>
    <mergeCell ref="F20:H20"/>
  </mergeCells>
  <phoneticPr fontId="2"/>
  <dataValidations count="4">
    <dataValidation imeMode="on" allowBlank="1" showInputMessage="1" showErrorMessage="1" sqref="F16:K21 G41:Q46 T41:T46"/>
    <dataValidation imeMode="off" allowBlank="1" showInputMessage="1" showErrorMessage="1" sqref="F41:F46 R41:S46 U41:U46"/>
    <dataValidation type="list" allowBlank="1" showInputMessage="1" showErrorMessage="1" sqref="B41:C46">
      <formula1>$B$16:$B$21</formula1>
    </dataValidation>
    <dataValidation type="list" allowBlank="1" showInputMessage="1" showErrorMessage="1" sqref="D16:E21 I22:V22 D41:E46">
      <formula1>$Z$6:$Z$12</formula1>
    </dataValidation>
  </dataValidations>
  <pageMargins left="0.9055118110236221" right="0.31496062992125984" top="0.52" bottom="0.5" header="0.31496062992125984" footer="0.31496062992125984"/>
  <pageSetup paperSize="9" scale="97"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B1:AZ258"/>
  <sheetViews>
    <sheetView showGridLines="0" showRowColHeaders="0" zoomScale="150" zoomScaleNormal="150" zoomScalePageLayoutView="190" workbookViewId="0">
      <selection activeCell="E18" sqref="E18:O18"/>
    </sheetView>
  </sheetViews>
  <sheetFormatPr defaultColWidth="1.625" defaultRowHeight="10.5"/>
  <cols>
    <col min="1" max="1" width="0.375" style="26" customWidth="1"/>
    <col min="2" max="2" width="4.125" style="26" customWidth="1"/>
    <col min="3" max="3" width="1.25" style="26" customWidth="1"/>
    <col min="4" max="4" width="1.5" style="26" customWidth="1"/>
    <col min="5" max="5" width="1.375" style="26" customWidth="1"/>
    <col min="6" max="6" width="4" style="26" customWidth="1"/>
    <col min="7" max="8" width="2.125" style="25" customWidth="1"/>
    <col min="9" max="9" width="0.875" style="25" customWidth="1"/>
    <col min="10" max="21" width="1.75" style="26" customWidth="1"/>
    <col min="22" max="22" width="2" style="26" customWidth="1"/>
    <col min="23" max="24" width="1" style="26" customWidth="1"/>
    <col min="25" max="25" width="2.75" style="26" customWidth="1"/>
    <col min="26" max="26" width="0.75" style="26" customWidth="1"/>
    <col min="27" max="31" width="1.75" style="26" customWidth="1"/>
    <col min="32" max="32" width="1" style="26" customWidth="1"/>
    <col min="33" max="33" width="0.875" style="26" customWidth="1"/>
    <col min="34" max="39" width="1.75" style="26" customWidth="1"/>
    <col min="40" max="40" width="2.5" style="26" customWidth="1"/>
    <col min="41" max="41" width="3" style="26" customWidth="1"/>
    <col min="42" max="42" width="2.125" style="26" customWidth="1"/>
    <col min="43" max="43" width="11.375" style="26" bestFit="1" customWidth="1"/>
    <col min="44" max="44" width="1.375" style="57" customWidth="1"/>
    <col min="45" max="45" width="8.375" style="26" customWidth="1"/>
    <col min="46" max="46" width="1.5" style="57" customWidth="1"/>
    <col min="47" max="47" width="9.5" style="26" customWidth="1"/>
    <col min="48" max="48" width="1.75" style="26" customWidth="1"/>
    <col min="49" max="49" width="6.25" style="57" bestFit="1" customWidth="1"/>
    <col min="50" max="50" width="1.625" style="26"/>
    <col min="51" max="51" width="0.125" style="26" customWidth="1"/>
    <col min="52" max="52" width="1.625" style="26" hidden="1" customWidth="1"/>
    <col min="53" max="16384" width="1.625" style="26"/>
  </cols>
  <sheetData>
    <row r="1" spans="2:52" s="12" customFormat="1" ht="4.5" customHeight="1">
      <c r="C1" s="473"/>
      <c r="D1" s="473"/>
      <c r="E1" s="473"/>
      <c r="F1" s="473"/>
      <c r="G1" s="473"/>
      <c r="H1" s="473"/>
      <c r="I1" s="473"/>
      <c r="J1" s="473"/>
      <c r="K1" s="473"/>
      <c r="L1" s="473"/>
      <c r="M1" s="473"/>
      <c r="N1" s="473"/>
      <c r="O1" s="473"/>
      <c r="P1" s="473"/>
      <c r="Q1" s="473"/>
      <c r="R1" s="473"/>
      <c r="S1" s="474"/>
      <c r="T1" s="473"/>
      <c r="U1" s="473"/>
      <c r="V1" s="473"/>
      <c r="W1" s="473"/>
      <c r="X1" s="473"/>
      <c r="Y1" s="473"/>
      <c r="Z1" s="473"/>
      <c r="AA1" s="473"/>
      <c r="AB1" s="473"/>
      <c r="AC1" s="473"/>
      <c r="AD1" s="473"/>
      <c r="AE1" s="473"/>
      <c r="AF1" s="473"/>
      <c r="AG1" s="473"/>
      <c r="AH1" s="473"/>
      <c r="AI1" s="473"/>
      <c r="AJ1" s="473"/>
      <c r="AK1" s="473"/>
      <c r="AL1" s="473"/>
      <c r="AM1" s="473"/>
      <c r="AN1" s="473"/>
      <c r="AR1" s="56"/>
      <c r="AT1" s="56"/>
      <c r="AW1" s="56"/>
    </row>
    <row r="2" spans="2:52" s="12" customFormat="1" ht="13.5" customHeight="1">
      <c r="C2" s="3678" t="s">
        <v>457</v>
      </c>
      <c r="D2" s="3678"/>
      <c r="E2" s="3678"/>
      <c r="F2" s="3678"/>
      <c r="G2" s="3678"/>
      <c r="H2" s="3678"/>
      <c r="I2" s="3678"/>
      <c r="J2" s="3678"/>
      <c r="K2" s="3678"/>
      <c r="L2" s="3678"/>
      <c r="M2" s="3678"/>
      <c r="N2" s="3678"/>
      <c r="O2" s="3678"/>
      <c r="P2" s="3678"/>
      <c r="Q2" s="3678"/>
      <c r="R2" s="3678"/>
      <c r="S2" s="3678"/>
      <c r="T2" s="3678"/>
      <c r="U2" s="3678"/>
      <c r="V2" s="3678"/>
      <c r="W2" s="3678"/>
      <c r="X2" s="3678"/>
      <c r="Y2" s="3678"/>
      <c r="Z2" s="3678"/>
      <c r="AA2" s="3678"/>
      <c r="AB2" s="475"/>
      <c r="AC2" s="475"/>
      <c r="AD2" s="473"/>
      <c r="AE2" s="473"/>
      <c r="AF2" s="3679" t="s">
        <v>1823</v>
      </c>
      <c r="AG2" s="3680"/>
      <c r="AH2" s="3680"/>
      <c r="AI2" s="3680"/>
      <c r="AJ2" s="3680"/>
      <c r="AK2" s="3680"/>
      <c r="AL2" s="3681"/>
      <c r="AM2" s="476"/>
      <c r="AN2" s="477"/>
      <c r="AR2" s="56"/>
      <c r="AT2" s="56"/>
      <c r="AW2" s="56"/>
    </row>
    <row r="3" spans="2:52" s="12" customFormat="1" ht="5.25" customHeight="1">
      <c r="C3" s="3678"/>
      <c r="D3" s="3678"/>
      <c r="E3" s="3678"/>
      <c r="F3" s="3678"/>
      <c r="G3" s="3678"/>
      <c r="H3" s="3678"/>
      <c r="I3" s="3678"/>
      <c r="J3" s="3678"/>
      <c r="K3" s="3678"/>
      <c r="L3" s="3678"/>
      <c r="M3" s="3678"/>
      <c r="N3" s="3678"/>
      <c r="O3" s="3678"/>
      <c r="P3" s="3678"/>
      <c r="Q3" s="3678"/>
      <c r="R3" s="3678"/>
      <c r="S3" s="3678"/>
      <c r="T3" s="3678"/>
      <c r="U3" s="3678"/>
      <c r="V3" s="3678"/>
      <c r="W3" s="3678"/>
      <c r="X3" s="3678"/>
      <c r="Y3" s="3678"/>
      <c r="Z3" s="3678"/>
      <c r="AA3" s="3678"/>
      <c r="AB3" s="475"/>
      <c r="AC3" s="475"/>
      <c r="AD3" s="473"/>
      <c r="AE3" s="473"/>
      <c r="AF3" s="473"/>
      <c r="AG3" s="473"/>
      <c r="AH3" s="473"/>
      <c r="AI3" s="473"/>
      <c r="AJ3" s="473"/>
      <c r="AK3" s="473"/>
      <c r="AL3" s="473"/>
      <c r="AM3" s="473"/>
      <c r="AN3" s="473"/>
      <c r="AR3" s="56"/>
      <c r="AT3" s="56"/>
      <c r="AW3" s="56"/>
    </row>
    <row r="4" spans="2:52" s="13" customFormat="1" ht="12.75" customHeight="1">
      <c r="C4" s="3682"/>
      <c r="D4" s="3682"/>
      <c r="E4" s="3683"/>
      <c r="F4" s="3683"/>
      <c r="G4" s="3683"/>
      <c r="H4" s="3683"/>
      <c r="I4" s="3683"/>
      <c r="J4" s="3683"/>
      <c r="K4" s="3683"/>
      <c r="L4" s="3683"/>
      <c r="M4" s="3683"/>
      <c r="N4" s="3683"/>
      <c r="O4" s="3683"/>
      <c r="P4" s="3683"/>
      <c r="Q4" s="3683"/>
      <c r="R4" s="3683"/>
      <c r="S4" s="3683"/>
      <c r="T4" s="3683"/>
      <c r="U4" s="3683"/>
      <c r="V4" s="478"/>
      <c r="W4" s="478"/>
      <c r="X4" s="478"/>
      <c r="Y4" s="3684" t="s">
        <v>592</v>
      </c>
      <c r="Z4" s="3685"/>
      <c r="AA4" s="3685"/>
      <c r="AB4" s="3685"/>
      <c r="AC4" s="3686"/>
      <c r="AD4" s="3687">
        <f>氏名０</f>
        <v>0</v>
      </c>
      <c r="AE4" s="3688"/>
      <c r="AF4" s="3688"/>
      <c r="AG4" s="3688"/>
      <c r="AH4" s="3688"/>
      <c r="AI4" s="3688"/>
      <c r="AJ4" s="3688"/>
      <c r="AK4" s="3688"/>
      <c r="AL4" s="3688"/>
      <c r="AM4" s="3688"/>
      <c r="AN4" s="3689"/>
      <c r="AP4" s="37"/>
      <c r="AR4" s="57"/>
      <c r="AT4" s="57"/>
      <c r="AW4" s="11"/>
    </row>
    <row r="5" spans="2:52" s="13" customFormat="1" ht="7.5" customHeight="1">
      <c r="C5" s="479"/>
      <c r="D5" s="480"/>
      <c r="E5" s="481" t="s">
        <v>460</v>
      </c>
      <c r="F5" s="482"/>
      <c r="G5" s="482"/>
      <c r="H5" s="482"/>
      <c r="I5" s="482"/>
      <c r="J5" s="482"/>
      <c r="K5" s="482"/>
      <c r="L5" s="482"/>
      <c r="M5" s="482"/>
      <c r="N5" s="482"/>
      <c r="O5" s="482"/>
      <c r="P5" s="482"/>
      <c r="Q5" s="482"/>
      <c r="R5" s="482"/>
      <c r="S5" s="482"/>
      <c r="T5" s="482"/>
      <c r="U5" s="482"/>
      <c r="V5" s="483"/>
      <c r="W5" s="483"/>
      <c r="X5" s="483"/>
      <c r="Y5" s="484"/>
      <c r="Z5" s="484"/>
      <c r="AA5" s="484"/>
      <c r="AB5" s="484"/>
      <c r="AC5" s="484"/>
      <c r="AD5" s="485"/>
      <c r="AE5" s="485"/>
      <c r="AF5" s="485"/>
      <c r="AG5" s="485"/>
      <c r="AH5" s="485"/>
      <c r="AI5" s="485"/>
      <c r="AJ5" s="485"/>
      <c r="AK5" s="485"/>
      <c r="AL5" s="485"/>
      <c r="AM5" s="485"/>
      <c r="AN5" s="486"/>
      <c r="AP5" s="37"/>
      <c r="AR5" s="57"/>
      <c r="AT5" s="57"/>
      <c r="AW5" s="389">
        <f>氏名１</f>
        <v>0</v>
      </c>
    </row>
    <row r="6" spans="2:52" s="13" customFormat="1" ht="6.75" customHeight="1">
      <c r="C6" s="487"/>
      <c r="D6" s="488"/>
      <c r="E6" s="489" t="s">
        <v>1566</v>
      </c>
      <c r="F6" s="490"/>
      <c r="G6" s="491"/>
      <c r="H6" s="491"/>
      <c r="I6" s="491"/>
      <c r="J6" s="492"/>
      <c r="K6" s="492"/>
      <c r="L6" s="492"/>
      <c r="M6" s="492"/>
      <c r="N6" s="492"/>
      <c r="O6" s="492"/>
      <c r="P6" s="492"/>
      <c r="Q6" s="492"/>
      <c r="R6" s="492"/>
      <c r="S6" s="492"/>
      <c r="T6" s="492"/>
      <c r="U6" s="492"/>
      <c r="V6" s="492"/>
      <c r="W6" s="492"/>
      <c r="X6" s="492"/>
      <c r="Y6" s="492"/>
      <c r="Z6" s="492"/>
      <c r="AA6" s="492"/>
      <c r="AB6" s="492"/>
      <c r="AC6" s="493"/>
      <c r="AD6" s="493"/>
      <c r="AE6" s="493"/>
      <c r="AF6" s="493"/>
      <c r="AG6" s="493"/>
      <c r="AH6" s="493"/>
      <c r="AI6" s="493"/>
      <c r="AJ6" s="493"/>
      <c r="AK6" s="493"/>
      <c r="AL6" s="493"/>
      <c r="AM6" s="493"/>
      <c r="AN6" s="494"/>
      <c r="AO6" s="13" t="s">
        <v>461</v>
      </c>
      <c r="AP6" s="38"/>
      <c r="AR6" s="57"/>
      <c r="AT6" s="57"/>
      <c r="AW6" s="1159">
        <f>氏名２</f>
        <v>0</v>
      </c>
      <c r="AZ6" s="27"/>
    </row>
    <row r="7" spans="2:52" s="13" customFormat="1" ht="6.75" customHeight="1">
      <c r="C7" s="487"/>
      <c r="D7" s="489" t="s">
        <v>1824</v>
      </c>
      <c r="E7" s="489"/>
      <c r="F7" s="490"/>
      <c r="G7" s="491"/>
      <c r="H7" s="491"/>
      <c r="I7" s="491"/>
      <c r="J7" s="492"/>
      <c r="K7" s="492"/>
      <c r="L7" s="492"/>
      <c r="M7" s="492"/>
      <c r="N7" s="492"/>
      <c r="O7" s="492"/>
      <c r="P7" s="492"/>
      <c r="Q7" s="492"/>
      <c r="R7" s="492"/>
      <c r="S7" s="492"/>
      <c r="T7" s="492"/>
      <c r="U7" s="492"/>
      <c r="V7" s="492"/>
      <c r="W7" s="492"/>
      <c r="X7" s="492"/>
      <c r="Y7" s="492"/>
      <c r="Z7" s="492"/>
      <c r="AA7" s="492"/>
      <c r="AB7" s="492"/>
      <c r="AC7" s="493"/>
      <c r="AD7" s="493"/>
      <c r="AE7" s="493"/>
      <c r="AF7" s="493"/>
      <c r="AG7" s="493"/>
      <c r="AH7" s="493"/>
      <c r="AI7" s="493"/>
      <c r="AJ7" s="493"/>
      <c r="AK7" s="493"/>
      <c r="AL7" s="493"/>
      <c r="AM7" s="493"/>
      <c r="AN7" s="494"/>
      <c r="AO7" s="3615" t="s">
        <v>28</v>
      </c>
      <c r="AP7" s="38"/>
      <c r="AR7" s="57"/>
      <c r="AT7" s="57"/>
      <c r="AW7" s="1159">
        <f>氏名３</f>
        <v>0</v>
      </c>
      <c r="AZ7" s="27"/>
    </row>
    <row r="8" spans="2:52" s="13" customFormat="1" ht="6.75" customHeight="1">
      <c r="C8" s="487"/>
      <c r="D8" s="1408" t="s">
        <v>1825</v>
      </c>
      <c r="E8" s="489"/>
      <c r="F8" s="490"/>
      <c r="G8" s="491"/>
      <c r="H8" s="491"/>
      <c r="I8" s="491"/>
      <c r="J8" s="492"/>
      <c r="K8" s="492"/>
      <c r="L8" s="492"/>
      <c r="M8" s="492"/>
      <c r="N8" s="492"/>
      <c r="O8" s="492"/>
      <c r="P8" s="492"/>
      <c r="Q8" s="492"/>
      <c r="R8" s="492"/>
      <c r="S8" s="492"/>
      <c r="T8" s="492"/>
      <c r="U8" s="492"/>
      <c r="V8" s="492"/>
      <c r="W8" s="492"/>
      <c r="X8" s="492"/>
      <c r="Y8" s="492"/>
      <c r="Z8" s="492"/>
      <c r="AA8" s="492"/>
      <c r="AB8" s="492"/>
      <c r="AC8" s="493"/>
      <c r="AD8" s="493"/>
      <c r="AE8" s="493"/>
      <c r="AF8" s="493"/>
      <c r="AG8" s="493"/>
      <c r="AH8" s="493"/>
      <c r="AI8" s="493"/>
      <c r="AJ8" s="493"/>
      <c r="AK8" s="493"/>
      <c r="AL8" s="493"/>
      <c r="AM8" s="493"/>
      <c r="AN8" s="494"/>
      <c r="AO8" s="3615"/>
      <c r="AP8" s="38"/>
      <c r="AR8" s="3783" t="s">
        <v>1241</v>
      </c>
      <c r="AS8" s="3783"/>
      <c r="AT8" s="57"/>
      <c r="AW8" s="1159">
        <f>氏名４</f>
        <v>0</v>
      </c>
      <c r="AZ8" s="27"/>
    </row>
    <row r="9" spans="2:52" s="13" customFormat="1" ht="6.75" customHeight="1">
      <c r="B9" s="317" t="s">
        <v>111</v>
      </c>
      <c r="C9" s="487"/>
      <c r="D9" s="489" t="s">
        <v>1826</v>
      </c>
      <c r="E9" s="490"/>
      <c r="F9" s="490"/>
      <c r="G9" s="491"/>
      <c r="H9" s="491"/>
      <c r="I9" s="491"/>
      <c r="J9" s="492"/>
      <c r="K9" s="492"/>
      <c r="L9" s="492"/>
      <c r="M9" s="492"/>
      <c r="N9" s="492"/>
      <c r="O9" s="492"/>
      <c r="P9" s="492"/>
      <c r="Q9" s="492"/>
      <c r="R9" s="492"/>
      <c r="S9" s="492"/>
      <c r="T9" s="492"/>
      <c r="U9" s="492"/>
      <c r="V9" s="492"/>
      <c r="W9" s="492"/>
      <c r="X9" s="492"/>
      <c r="Y9" s="492"/>
      <c r="Z9" s="492"/>
      <c r="AA9" s="492"/>
      <c r="AB9" s="492"/>
      <c r="AC9" s="493"/>
      <c r="AD9" s="493"/>
      <c r="AE9" s="493"/>
      <c r="AF9" s="493"/>
      <c r="AG9" s="493"/>
      <c r="AH9" s="493"/>
      <c r="AI9" s="493"/>
      <c r="AJ9" s="493"/>
      <c r="AK9" s="493"/>
      <c r="AL9" s="493"/>
      <c r="AM9" s="493"/>
      <c r="AN9" s="493"/>
      <c r="AO9" s="3617">
        <v>11</v>
      </c>
      <c r="AP9" s="38"/>
      <c r="AR9" s="57"/>
      <c r="AT9" s="57"/>
      <c r="AW9" s="1159">
        <f>氏名５</f>
        <v>0</v>
      </c>
      <c r="AZ9" s="27"/>
    </row>
    <row r="10" spans="2:52" s="13" customFormat="1" ht="7.5" customHeight="1">
      <c r="B10" s="3614" t="s">
        <v>113</v>
      </c>
      <c r="C10" s="487"/>
      <c r="D10" s="489" t="s">
        <v>1565</v>
      </c>
      <c r="E10" s="490"/>
      <c r="F10" s="490"/>
      <c r="G10" s="491"/>
      <c r="H10" s="491"/>
      <c r="I10" s="491"/>
      <c r="J10" s="492"/>
      <c r="K10" s="492"/>
      <c r="L10" s="492"/>
      <c r="M10" s="492"/>
      <c r="N10" s="492"/>
      <c r="O10" s="492"/>
      <c r="P10" s="492"/>
      <c r="Q10" s="492"/>
      <c r="R10" s="492"/>
      <c r="S10" s="492"/>
      <c r="T10" s="492"/>
      <c r="U10" s="492"/>
      <c r="V10" s="492"/>
      <c r="W10" s="492"/>
      <c r="X10" s="492"/>
      <c r="Y10" s="492"/>
      <c r="Z10" s="492"/>
      <c r="AA10" s="492"/>
      <c r="AB10" s="492"/>
      <c r="AC10" s="493"/>
      <c r="AD10" s="493"/>
      <c r="AE10" s="493"/>
      <c r="AF10" s="493"/>
      <c r="AG10" s="493"/>
      <c r="AH10" s="493"/>
      <c r="AI10" s="493"/>
      <c r="AJ10" s="493"/>
      <c r="AK10" s="493"/>
      <c r="AL10" s="493"/>
      <c r="AM10" s="493"/>
      <c r="AN10" s="493"/>
      <c r="AO10" s="3617"/>
      <c r="AP10" s="38"/>
      <c r="AR10" s="57"/>
      <c r="AT10" s="57"/>
      <c r="AW10" s="1159">
        <f>氏名６</f>
        <v>0</v>
      </c>
      <c r="AZ10" s="27"/>
    </row>
    <row r="11" spans="2:52" s="13" customFormat="1" ht="7.5" customHeight="1">
      <c r="B11" s="3614"/>
      <c r="C11" s="553" t="s">
        <v>434</v>
      </c>
      <c r="D11" s="554"/>
      <c r="E11" s="555"/>
      <c r="F11" s="555"/>
      <c r="G11" s="556"/>
      <c r="H11" s="556"/>
      <c r="I11" s="556"/>
      <c r="J11" s="555"/>
      <c r="K11" s="555"/>
      <c r="L11" s="555"/>
      <c r="M11" s="555"/>
      <c r="N11" s="555"/>
      <c r="O11" s="555"/>
      <c r="P11" s="555"/>
      <c r="Q11" s="555"/>
      <c r="R11" s="555"/>
      <c r="S11" s="555"/>
      <c r="T11" s="555"/>
      <c r="U11" s="555"/>
      <c r="V11" s="555"/>
      <c r="W11" s="555"/>
      <c r="X11" s="555"/>
      <c r="Y11" s="555"/>
      <c r="Z11" s="555"/>
      <c r="AA11" s="555"/>
      <c r="AB11" s="555"/>
      <c r="AC11" s="1409"/>
      <c r="AD11" s="1409"/>
      <c r="AE11" s="1409"/>
      <c r="AF11" s="1409"/>
      <c r="AG11" s="1409"/>
      <c r="AH11" s="1409"/>
      <c r="AI11" s="1409"/>
      <c r="AJ11" s="1409"/>
      <c r="AK11" s="1409"/>
      <c r="AL11" s="1409"/>
      <c r="AM11" s="1409"/>
      <c r="AN11" s="1409"/>
      <c r="AO11" s="3618" t="s">
        <v>494</v>
      </c>
      <c r="AP11" s="38"/>
      <c r="AR11" s="57"/>
      <c r="AT11" s="57"/>
      <c r="AW11" s="1160">
        <f>氏名７</f>
        <v>0</v>
      </c>
    </row>
    <row r="12" spans="2:52" s="13" customFormat="1" ht="6.75" customHeight="1">
      <c r="B12" s="3614"/>
      <c r="C12" s="487"/>
      <c r="D12" s="489" t="s">
        <v>465</v>
      </c>
      <c r="E12" s="497"/>
      <c r="F12" s="490"/>
      <c r="G12" s="491"/>
      <c r="H12" s="491"/>
      <c r="I12" s="491"/>
      <c r="J12" s="492"/>
      <c r="K12" s="492"/>
      <c r="L12" s="492"/>
      <c r="M12" s="492"/>
      <c r="N12" s="492"/>
      <c r="O12" s="492"/>
      <c r="P12" s="492"/>
      <c r="Q12" s="492"/>
      <c r="R12" s="492"/>
      <c r="S12" s="492"/>
      <c r="T12" s="492"/>
      <c r="U12" s="492"/>
      <c r="V12" s="492"/>
      <c r="W12" s="492"/>
      <c r="X12" s="492"/>
      <c r="Y12" s="492"/>
      <c r="Z12" s="492"/>
      <c r="AA12" s="492"/>
      <c r="AB12" s="492"/>
      <c r="AC12" s="493"/>
      <c r="AD12" s="493"/>
      <c r="AE12" s="493"/>
      <c r="AF12" s="493"/>
      <c r="AG12" s="493"/>
      <c r="AH12" s="493"/>
      <c r="AI12" s="493"/>
      <c r="AJ12" s="493"/>
      <c r="AK12" s="493"/>
      <c r="AL12" s="493"/>
      <c r="AM12" s="493"/>
      <c r="AN12" s="493"/>
      <c r="AO12" s="3618"/>
      <c r="AP12" s="38"/>
      <c r="AR12" s="57"/>
      <c r="AT12" s="57"/>
      <c r="AW12" s="11"/>
      <c r="AZ12" s="27"/>
    </row>
    <row r="13" spans="2:52" s="13" customFormat="1" ht="6.75" customHeight="1">
      <c r="B13" s="3614"/>
      <c r="C13" s="487"/>
      <c r="D13" s="489" t="s">
        <v>464</v>
      </c>
      <c r="E13" s="490"/>
      <c r="F13" s="490"/>
      <c r="G13" s="491"/>
      <c r="H13" s="491"/>
      <c r="I13" s="491"/>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c r="AI13" s="492"/>
      <c r="AJ13" s="492"/>
      <c r="AK13" s="492"/>
      <c r="AL13" s="492"/>
      <c r="AM13" s="492"/>
      <c r="AN13" s="492"/>
      <c r="AO13" s="3617">
        <v>11</v>
      </c>
      <c r="AP13" s="38"/>
      <c r="AR13" s="57"/>
      <c r="AT13" s="57"/>
      <c r="AW13" s="11"/>
      <c r="AZ13" s="27"/>
    </row>
    <row r="14" spans="2:52" s="13" customFormat="1" ht="6.75" customHeight="1">
      <c r="B14" s="3614"/>
      <c r="C14" s="487"/>
      <c r="D14" s="498"/>
      <c r="E14" s="499" t="s">
        <v>438</v>
      </c>
      <c r="F14" s="500"/>
      <c r="G14" s="501"/>
      <c r="H14" s="501"/>
      <c r="I14" s="501"/>
      <c r="J14" s="502"/>
      <c r="K14" s="502"/>
      <c r="L14" s="502"/>
      <c r="M14" s="502"/>
      <c r="N14" s="502"/>
      <c r="O14" s="502"/>
      <c r="P14" s="502"/>
      <c r="Q14" s="502"/>
      <c r="R14" s="502"/>
      <c r="S14" s="502"/>
      <c r="T14" s="502"/>
      <c r="U14" s="502"/>
      <c r="V14" s="502"/>
      <c r="W14" s="502"/>
      <c r="X14" s="502"/>
      <c r="Y14" s="502"/>
      <c r="Z14" s="502"/>
      <c r="AA14" s="502"/>
      <c r="AB14" s="502"/>
      <c r="AC14" s="503"/>
      <c r="AD14" s="503"/>
      <c r="AE14" s="503"/>
      <c r="AF14" s="503"/>
      <c r="AG14" s="503"/>
      <c r="AH14" s="503"/>
      <c r="AI14" s="503"/>
      <c r="AJ14" s="503"/>
      <c r="AK14" s="503"/>
      <c r="AL14" s="503"/>
      <c r="AM14" s="504"/>
      <c r="AN14" s="493" t="s">
        <v>217</v>
      </c>
      <c r="AO14" s="3617"/>
      <c r="AP14" s="38"/>
      <c r="AR14" s="57"/>
      <c r="AT14" s="57"/>
      <c r="AW14" s="11"/>
      <c r="AZ14" s="27"/>
    </row>
    <row r="15" spans="2:52" s="13" customFormat="1" ht="6.75" customHeight="1">
      <c r="B15" s="3614"/>
      <c r="C15" s="487"/>
      <c r="D15" s="505" t="s">
        <v>439</v>
      </c>
      <c r="E15" s="490"/>
      <c r="F15" s="490"/>
      <c r="G15" s="491"/>
      <c r="H15" s="491"/>
      <c r="I15" s="491"/>
      <c r="J15" s="492"/>
      <c r="K15" s="492"/>
      <c r="L15" s="492"/>
      <c r="M15" s="492"/>
      <c r="N15" s="492"/>
      <c r="O15" s="492"/>
      <c r="P15" s="492"/>
      <c r="Q15" s="492"/>
      <c r="R15" s="492"/>
      <c r="S15" s="492"/>
      <c r="T15" s="492"/>
      <c r="U15" s="492"/>
      <c r="V15" s="492"/>
      <c r="W15" s="492"/>
      <c r="X15" s="492"/>
      <c r="Y15" s="492"/>
      <c r="Z15" s="492"/>
      <c r="AA15" s="492"/>
      <c r="AB15" s="492"/>
      <c r="AC15" s="493"/>
      <c r="AD15" s="493"/>
      <c r="AE15" s="493"/>
      <c r="AF15" s="493"/>
      <c r="AG15" s="493"/>
      <c r="AH15" s="493"/>
      <c r="AI15" s="493"/>
      <c r="AJ15" s="493"/>
      <c r="AK15" s="493"/>
      <c r="AL15" s="493"/>
      <c r="AM15" s="506"/>
      <c r="AN15" s="493" t="s">
        <v>217</v>
      </c>
      <c r="AO15" s="3616" t="s">
        <v>458</v>
      </c>
      <c r="AP15" s="38"/>
      <c r="AR15" s="57"/>
      <c r="AT15" s="57"/>
      <c r="AW15" s="11"/>
      <c r="AZ15" s="27"/>
    </row>
    <row r="16" spans="2:52" s="13" customFormat="1" ht="6.75" customHeight="1">
      <c r="B16" s="3614"/>
      <c r="C16" s="487"/>
      <c r="D16" s="507" t="s">
        <v>440</v>
      </c>
      <c r="E16" s="508"/>
      <c r="F16" s="508"/>
      <c r="G16" s="509"/>
      <c r="H16" s="510"/>
      <c r="I16" s="510"/>
      <c r="J16" s="511"/>
      <c r="K16" s="511"/>
      <c r="L16" s="511"/>
      <c r="M16" s="511"/>
      <c r="N16" s="511"/>
      <c r="O16" s="511"/>
      <c r="P16" s="511"/>
      <c r="Q16" s="511"/>
      <c r="R16" s="511"/>
      <c r="S16" s="511"/>
      <c r="T16" s="511"/>
      <c r="U16" s="511"/>
      <c r="V16" s="511"/>
      <c r="W16" s="511"/>
      <c r="X16" s="511"/>
      <c r="Y16" s="511"/>
      <c r="Z16" s="511"/>
      <c r="AA16" s="511"/>
      <c r="AB16" s="511"/>
      <c r="AC16" s="512"/>
      <c r="AD16" s="512"/>
      <c r="AE16" s="512"/>
      <c r="AF16" s="512"/>
      <c r="AG16" s="512"/>
      <c r="AH16" s="512"/>
      <c r="AI16" s="512"/>
      <c r="AJ16" s="512"/>
      <c r="AK16" s="512"/>
      <c r="AL16" s="512"/>
      <c r="AM16" s="513"/>
      <c r="AN16" s="493" t="s">
        <v>217</v>
      </c>
      <c r="AO16" s="3616"/>
      <c r="AP16" s="38"/>
      <c r="AR16" s="57"/>
      <c r="AT16" s="57"/>
      <c r="AW16" s="11"/>
      <c r="AZ16" s="27"/>
    </row>
    <row r="17" spans="2:52" s="13" customFormat="1" ht="1.5" customHeight="1">
      <c r="B17" s="3614"/>
      <c r="C17" s="487"/>
      <c r="D17" s="514"/>
      <c r="E17" s="490"/>
      <c r="F17" s="490"/>
      <c r="G17" s="515"/>
      <c r="H17" s="491"/>
      <c r="I17" s="491"/>
      <c r="J17" s="492"/>
      <c r="K17" s="492"/>
      <c r="L17" s="492"/>
      <c r="M17" s="492"/>
      <c r="N17" s="492"/>
      <c r="O17" s="492"/>
      <c r="P17" s="492"/>
      <c r="Q17" s="492"/>
      <c r="R17" s="492"/>
      <c r="S17" s="492"/>
      <c r="T17" s="492"/>
      <c r="U17" s="492"/>
      <c r="V17" s="492"/>
      <c r="W17" s="492"/>
      <c r="X17" s="492"/>
      <c r="Y17" s="492"/>
      <c r="Z17" s="492"/>
      <c r="AA17" s="492"/>
      <c r="AB17" s="492"/>
      <c r="AC17" s="493"/>
      <c r="AD17" s="493"/>
      <c r="AE17" s="493"/>
      <c r="AF17" s="493"/>
      <c r="AG17" s="493"/>
      <c r="AH17" s="493"/>
      <c r="AI17" s="493"/>
      <c r="AJ17" s="493"/>
      <c r="AK17" s="493"/>
      <c r="AL17" s="493"/>
      <c r="AM17" s="493"/>
      <c r="AN17" s="493"/>
      <c r="AO17" s="3616"/>
      <c r="AP17" s="38"/>
      <c r="AR17" s="57"/>
      <c r="AT17" s="57"/>
      <c r="AW17" s="11"/>
      <c r="AZ17" s="27"/>
    </row>
    <row r="18" spans="2:52" s="13" customFormat="1" ht="12.75" customHeight="1">
      <c r="B18" s="3614"/>
      <c r="C18" s="3690" t="s">
        <v>463</v>
      </c>
      <c r="D18" s="3691"/>
      <c r="E18" s="3694"/>
      <c r="F18" s="3695"/>
      <c r="G18" s="3695"/>
      <c r="H18" s="3695"/>
      <c r="I18" s="3695"/>
      <c r="J18" s="3695"/>
      <c r="K18" s="3695"/>
      <c r="L18" s="3695"/>
      <c r="M18" s="3695"/>
      <c r="N18" s="3695"/>
      <c r="O18" s="3695"/>
      <c r="P18" s="3696"/>
      <c r="Q18" s="3695"/>
      <c r="R18" s="3695"/>
      <c r="S18" s="3695"/>
      <c r="T18" s="3695"/>
      <c r="U18" s="3695"/>
      <c r="V18" s="3695"/>
      <c r="W18" s="3695"/>
      <c r="X18" s="3695"/>
      <c r="Y18" s="3695"/>
      <c r="Z18" s="3695"/>
      <c r="AA18" s="3695"/>
      <c r="AB18" s="3697"/>
      <c r="AC18" s="3695"/>
      <c r="AD18" s="3695"/>
      <c r="AE18" s="3695"/>
      <c r="AF18" s="3695"/>
      <c r="AG18" s="3695"/>
      <c r="AH18" s="3695"/>
      <c r="AI18" s="3695"/>
      <c r="AJ18" s="3695"/>
      <c r="AK18" s="3695"/>
      <c r="AL18" s="3695"/>
      <c r="AM18" s="3695"/>
      <c r="AN18" s="3695"/>
      <c r="AO18" s="3616"/>
      <c r="AP18" s="544" t="s">
        <v>596</v>
      </c>
      <c r="AQ18" s="3790"/>
      <c r="AR18" s="3790"/>
      <c r="AS18" s="3790"/>
      <c r="AT18" s="3790"/>
      <c r="AU18" s="3790"/>
      <c r="AW18" s="11"/>
      <c r="AZ18" s="27"/>
    </row>
    <row r="19" spans="2:52" s="13" customFormat="1" ht="12.75" customHeight="1">
      <c r="B19" s="3614"/>
      <c r="C19" s="3692"/>
      <c r="D19" s="3693"/>
      <c r="E19" s="3698"/>
      <c r="F19" s="3699"/>
      <c r="G19" s="3699"/>
      <c r="H19" s="3699"/>
      <c r="I19" s="3699"/>
      <c r="J19" s="3699"/>
      <c r="K19" s="3699"/>
      <c r="L19" s="3699"/>
      <c r="M19" s="3699"/>
      <c r="N19" s="3699"/>
      <c r="O19" s="3699"/>
      <c r="P19" s="3700"/>
      <c r="Q19" s="3699"/>
      <c r="R19" s="3699"/>
      <c r="S19" s="3699"/>
      <c r="T19" s="3699"/>
      <c r="U19" s="3699"/>
      <c r="V19" s="3699"/>
      <c r="W19" s="3699"/>
      <c r="X19" s="3699"/>
      <c r="Y19" s="3699"/>
      <c r="Z19" s="3699"/>
      <c r="AA19" s="3699"/>
      <c r="AB19" s="3701"/>
      <c r="AC19" s="3699"/>
      <c r="AD19" s="3699"/>
      <c r="AE19" s="3699"/>
      <c r="AF19" s="3699"/>
      <c r="AG19" s="3699"/>
      <c r="AH19" s="3699"/>
      <c r="AI19" s="3699"/>
      <c r="AJ19" s="3699"/>
      <c r="AK19" s="3699"/>
      <c r="AL19" s="3699"/>
      <c r="AM19" s="3699"/>
      <c r="AN19" s="3699"/>
      <c r="AO19" s="3616"/>
      <c r="AP19" s="544" t="s">
        <v>596</v>
      </c>
      <c r="AQ19" s="3790"/>
      <c r="AR19" s="3790"/>
      <c r="AS19" s="3790"/>
      <c r="AT19" s="3790"/>
      <c r="AU19" s="3790"/>
      <c r="AZ19" s="27"/>
    </row>
    <row r="20" spans="2:52" s="13" customFormat="1" ht="8.25" customHeight="1">
      <c r="B20" s="3614"/>
      <c r="C20" s="319" t="s">
        <v>1563</v>
      </c>
      <c r="D20" s="311"/>
      <c r="E20" s="283"/>
      <c r="F20" s="283"/>
      <c r="G20" s="315"/>
      <c r="H20" s="41"/>
      <c r="I20" s="41"/>
      <c r="J20" s="40"/>
      <c r="K20" s="40"/>
      <c r="L20" s="40"/>
      <c r="M20" s="40"/>
      <c r="N20" s="40"/>
      <c r="O20" s="40"/>
      <c r="P20" s="40"/>
      <c r="Q20" s="40"/>
      <c r="R20" s="40"/>
      <c r="S20" s="40"/>
      <c r="T20" s="40"/>
      <c r="U20" s="40"/>
      <c r="V20" s="40"/>
      <c r="W20" s="40"/>
      <c r="X20" s="40"/>
      <c r="Y20" s="40"/>
      <c r="Z20" s="40"/>
      <c r="AA20" s="40"/>
      <c r="AB20" s="40"/>
      <c r="AC20" s="290"/>
      <c r="AD20" s="290"/>
      <c r="AE20" s="290"/>
      <c r="AF20" s="290"/>
      <c r="AG20" s="290"/>
      <c r="AH20" s="290"/>
      <c r="AI20" s="290"/>
      <c r="AJ20" s="290"/>
      <c r="AK20" s="290"/>
      <c r="AL20" s="290"/>
      <c r="AM20" s="290"/>
      <c r="AN20" s="290"/>
      <c r="AO20" s="3616"/>
      <c r="AP20" s="38"/>
      <c r="AR20" s="57"/>
      <c r="AT20" s="57"/>
      <c r="AW20" s="11"/>
      <c r="AZ20" s="27"/>
    </row>
    <row r="21" spans="2:52" s="13" customFormat="1" ht="9" customHeight="1">
      <c r="B21" s="3614"/>
      <c r="C21" s="314" t="s">
        <v>423</v>
      </c>
      <c r="D21" s="285"/>
      <c r="E21" s="258"/>
      <c r="F21" s="258"/>
      <c r="G21" s="259"/>
      <c r="H21" s="259"/>
      <c r="I21" s="259"/>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3616"/>
      <c r="AP21" s="38"/>
      <c r="AR21" s="57"/>
      <c r="AT21" s="57"/>
    </row>
    <row r="22" spans="2:52" s="13" customFormat="1" ht="7.5" customHeight="1">
      <c r="B22" s="3614"/>
      <c r="C22" s="289"/>
      <c r="D22" s="310"/>
      <c r="E22" s="313" t="s">
        <v>1561</v>
      </c>
      <c r="F22" s="283"/>
      <c r="G22" s="41"/>
      <c r="H22" s="41"/>
      <c r="I22" s="41"/>
      <c r="J22" s="40"/>
      <c r="K22" s="40"/>
      <c r="L22" s="40"/>
      <c r="M22" s="40"/>
      <c r="N22" s="40"/>
      <c r="O22" s="40"/>
      <c r="P22" s="40"/>
      <c r="Q22" s="40"/>
      <c r="R22" s="40"/>
      <c r="S22" s="40"/>
      <c r="T22" s="40"/>
      <c r="U22" s="40"/>
      <c r="V22" s="40"/>
      <c r="W22" s="40"/>
      <c r="X22" s="40"/>
      <c r="Y22" s="40"/>
      <c r="Z22" s="40"/>
      <c r="AA22" s="40"/>
      <c r="AB22" s="40"/>
      <c r="AC22" s="290"/>
      <c r="AD22" s="290"/>
      <c r="AE22" s="290"/>
      <c r="AF22" s="290"/>
      <c r="AG22" s="290"/>
      <c r="AH22" s="290"/>
      <c r="AI22" s="290"/>
      <c r="AJ22" s="290"/>
      <c r="AK22" s="290"/>
      <c r="AL22" s="290"/>
      <c r="AM22" s="290"/>
      <c r="AN22" s="290"/>
      <c r="AO22" s="3616"/>
      <c r="AP22" s="38"/>
      <c r="AR22" s="57"/>
      <c r="AT22" s="57"/>
      <c r="AZ22" s="27" t="s">
        <v>179</v>
      </c>
    </row>
    <row r="23" spans="2:52" s="13" customFormat="1" ht="7.5" customHeight="1">
      <c r="B23" s="3614"/>
      <c r="C23" s="289"/>
      <c r="D23" s="313" t="s">
        <v>1567</v>
      </c>
      <c r="E23" s="283"/>
      <c r="F23" s="283"/>
      <c r="G23" s="41"/>
      <c r="H23" s="41"/>
      <c r="I23" s="41"/>
      <c r="J23" s="40"/>
      <c r="K23" s="40"/>
      <c r="L23" s="40"/>
      <c r="M23" s="40"/>
      <c r="N23" s="40"/>
      <c r="O23" s="40"/>
      <c r="P23" s="40"/>
      <c r="Q23" s="40"/>
      <c r="R23" s="40"/>
      <c r="S23" s="40"/>
      <c r="T23" s="40"/>
      <c r="U23" s="40"/>
      <c r="V23" s="40"/>
      <c r="W23" s="40"/>
      <c r="X23" s="40"/>
      <c r="Y23" s="40"/>
      <c r="Z23" s="40"/>
      <c r="AA23" s="40"/>
      <c r="AB23" s="40"/>
      <c r="AC23" s="290"/>
      <c r="AD23" s="290"/>
      <c r="AE23" s="290"/>
      <c r="AF23" s="290"/>
      <c r="AG23" s="290"/>
      <c r="AH23" s="290"/>
      <c r="AI23" s="290"/>
      <c r="AJ23" s="290"/>
      <c r="AK23" s="290"/>
      <c r="AL23" s="290"/>
      <c r="AM23" s="290"/>
      <c r="AN23" s="290"/>
      <c r="AO23" s="3616"/>
      <c r="AP23" s="38"/>
      <c r="AR23" s="57"/>
      <c r="AT23" s="57"/>
      <c r="AZ23" s="27" t="s">
        <v>177</v>
      </c>
    </row>
    <row r="24" spans="2:52" s="13" customFormat="1" ht="7.5" customHeight="1">
      <c r="B24" s="3614"/>
      <c r="C24" s="289"/>
      <c r="D24" s="311"/>
      <c r="E24" s="283"/>
      <c r="F24" s="283"/>
      <c r="G24" s="315" t="s">
        <v>426</v>
      </c>
      <c r="H24" s="41"/>
      <c r="I24" s="41"/>
      <c r="J24" s="40"/>
      <c r="K24" s="40"/>
      <c r="L24" s="40"/>
      <c r="M24" s="40"/>
      <c r="N24" s="40"/>
      <c r="O24" s="40"/>
      <c r="P24" s="40"/>
      <c r="Q24" s="40"/>
      <c r="R24" s="40"/>
      <c r="S24" s="40"/>
      <c r="T24" s="40"/>
      <c r="U24" s="40"/>
      <c r="V24" s="40"/>
      <c r="W24" s="40"/>
      <c r="X24" s="40"/>
      <c r="Y24" s="40"/>
      <c r="Z24" s="40"/>
      <c r="AA24" s="40"/>
      <c r="AB24" s="40"/>
      <c r="AC24" s="290"/>
      <c r="AD24" s="290"/>
      <c r="AE24" s="290"/>
      <c r="AF24" s="290"/>
      <c r="AG24" s="290"/>
      <c r="AH24" s="290"/>
      <c r="AI24" s="290"/>
      <c r="AJ24" s="290"/>
      <c r="AK24" s="290"/>
      <c r="AL24" s="290"/>
      <c r="AM24" s="290"/>
      <c r="AN24" s="290"/>
      <c r="AO24" s="3616"/>
      <c r="AP24" s="38"/>
      <c r="AR24" s="57"/>
      <c r="AT24" s="57"/>
      <c r="AZ24" s="27" t="s">
        <v>178</v>
      </c>
    </row>
    <row r="25" spans="2:52" s="13" customFormat="1" ht="8.25" customHeight="1">
      <c r="B25" s="3614"/>
      <c r="C25" s="260"/>
      <c r="D25" s="284"/>
      <c r="E25" s="312"/>
      <c r="F25" s="284"/>
      <c r="G25" s="316" t="s">
        <v>501</v>
      </c>
      <c r="H25" s="438"/>
      <c r="I25" s="438"/>
      <c r="J25" s="284"/>
      <c r="K25" s="284"/>
      <c r="L25" s="284"/>
      <c r="M25" s="284"/>
      <c r="N25" s="284"/>
      <c r="O25" s="284"/>
      <c r="P25" s="284"/>
      <c r="Q25" s="284"/>
      <c r="R25" s="284"/>
      <c r="S25" s="284"/>
      <c r="T25" s="284"/>
      <c r="U25" s="284"/>
      <c r="V25" s="284"/>
      <c r="W25" s="284"/>
      <c r="X25" s="284"/>
      <c r="Y25" s="284"/>
      <c r="Z25" s="284"/>
      <c r="AA25" s="284"/>
      <c r="AB25" s="284"/>
      <c r="AC25" s="262"/>
      <c r="AD25" s="262"/>
      <c r="AE25" s="262"/>
      <c r="AF25" s="262"/>
      <c r="AG25" s="262"/>
      <c r="AH25" s="262"/>
      <c r="AI25" s="262"/>
      <c r="AJ25" s="262"/>
      <c r="AK25" s="263"/>
      <c r="AL25" s="263"/>
      <c r="AM25" s="263"/>
      <c r="AN25" s="263"/>
      <c r="AO25" s="3616"/>
      <c r="AP25" s="39"/>
      <c r="AR25" s="57"/>
      <c r="AT25" s="57"/>
      <c r="AZ25" s="27" t="s">
        <v>180</v>
      </c>
    </row>
    <row r="26" spans="2:52" s="13" customFormat="1" ht="12" customHeight="1">
      <c r="B26" s="3614"/>
      <c r="C26" s="3619" t="s">
        <v>444</v>
      </c>
      <c r="D26" s="3620"/>
      <c r="E26" s="3621"/>
      <c r="F26" s="3628" t="s">
        <v>424</v>
      </c>
      <c r="G26" s="291" t="s">
        <v>6</v>
      </c>
      <c r="H26" s="3778" t="s">
        <v>502</v>
      </c>
      <c r="I26" s="3778"/>
      <c r="J26" s="3778"/>
      <c r="K26" s="3778"/>
      <c r="L26" s="3778"/>
      <c r="M26" s="3778"/>
      <c r="N26" s="3778"/>
      <c r="O26" s="3778"/>
      <c r="P26" s="3778"/>
      <c r="Q26" s="3778"/>
      <c r="R26" s="3778"/>
      <c r="S26" s="3778"/>
      <c r="T26" s="3778"/>
      <c r="U26" s="3778"/>
      <c r="V26" s="3779"/>
      <c r="W26" s="3630" t="s">
        <v>5</v>
      </c>
      <c r="X26" s="3631"/>
      <c r="Y26" s="3746" t="s">
        <v>449</v>
      </c>
      <c r="Z26" s="3746"/>
      <c r="AA26" s="3747"/>
      <c r="AB26" s="3747"/>
      <c r="AC26" s="3747"/>
      <c r="AD26" s="3747"/>
      <c r="AE26" s="3747"/>
      <c r="AF26" s="3747"/>
      <c r="AG26" s="3747"/>
      <c r="AH26" s="3747"/>
      <c r="AI26" s="3747"/>
      <c r="AJ26" s="3747"/>
      <c r="AK26" s="3747"/>
      <c r="AL26" s="3747"/>
      <c r="AM26" s="3747"/>
      <c r="AN26" s="3747"/>
      <c r="AO26" s="3616"/>
      <c r="AP26" s="38"/>
      <c r="AR26" s="57"/>
      <c r="AT26" s="57"/>
    </row>
    <row r="27" spans="2:52" s="13" customFormat="1" ht="12" customHeight="1">
      <c r="B27" s="3614"/>
      <c r="C27" s="3622"/>
      <c r="D27" s="3623"/>
      <c r="E27" s="3624"/>
      <c r="F27" s="3629"/>
      <c r="G27" s="292" t="s">
        <v>11</v>
      </c>
      <c r="H27" s="3768" t="s">
        <v>115</v>
      </c>
      <c r="I27" s="3768"/>
      <c r="J27" s="3768"/>
      <c r="K27" s="3768"/>
      <c r="L27" s="3768"/>
      <c r="M27" s="3768"/>
      <c r="N27" s="3768"/>
      <c r="O27" s="3768"/>
      <c r="P27" s="3768"/>
      <c r="Q27" s="3768"/>
      <c r="R27" s="3768"/>
      <c r="S27" s="3768"/>
      <c r="T27" s="3768"/>
      <c r="U27" s="3768"/>
      <c r="V27" s="3769"/>
      <c r="W27" s="3632" t="s">
        <v>1</v>
      </c>
      <c r="X27" s="3633"/>
      <c r="Y27" s="3748" t="s">
        <v>448</v>
      </c>
      <c r="Z27" s="3748"/>
      <c r="AA27" s="3749"/>
      <c r="AB27" s="3749"/>
      <c r="AC27" s="3749"/>
      <c r="AD27" s="3749"/>
      <c r="AE27" s="3749"/>
      <c r="AF27" s="3749"/>
      <c r="AG27" s="3750"/>
      <c r="AH27" s="3749"/>
      <c r="AI27" s="3749"/>
      <c r="AJ27" s="3749"/>
      <c r="AK27" s="3749"/>
      <c r="AL27" s="3749"/>
      <c r="AM27" s="3749"/>
      <c r="AN27" s="3750"/>
      <c r="AO27" s="3616"/>
      <c r="AP27" s="49"/>
      <c r="AR27" s="57"/>
      <c r="AT27" s="57"/>
    </row>
    <row r="28" spans="2:52" s="13" customFormat="1" ht="12" customHeight="1">
      <c r="B28" s="3614"/>
      <c r="C28" s="3622"/>
      <c r="D28" s="3623"/>
      <c r="E28" s="3624"/>
      <c r="F28" s="3770" t="s">
        <v>602</v>
      </c>
      <c r="G28" s="293" t="s">
        <v>12</v>
      </c>
      <c r="H28" s="3634" t="s">
        <v>425</v>
      </c>
      <c r="I28" s="3634"/>
      <c r="J28" s="3634"/>
      <c r="K28" s="3634"/>
      <c r="L28" s="3634"/>
      <c r="M28" s="3634"/>
      <c r="N28" s="3634"/>
      <c r="O28" s="3634"/>
      <c r="P28" s="3634"/>
      <c r="Q28" s="3634"/>
      <c r="R28" s="3634"/>
      <c r="S28" s="3634"/>
      <c r="T28" s="3634"/>
      <c r="U28" s="3634"/>
      <c r="V28" s="3635"/>
      <c r="W28" s="3632" t="s">
        <v>7</v>
      </c>
      <c r="X28" s="3633"/>
      <c r="Y28" s="3751" t="s">
        <v>431</v>
      </c>
      <c r="Z28" s="3752"/>
      <c r="AA28" s="3753"/>
      <c r="AB28" s="3753"/>
      <c r="AC28" s="3753"/>
      <c r="AD28" s="3753"/>
      <c r="AE28" s="3753"/>
      <c r="AF28" s="3753"/>
      <c r="AG28" s="3754"/>
      <c r="AH28" s="3753"/>
      <c r="AI28" s="3753"/>
      <c r="AJ28" s="3753"/>
      <c r="AK28" s="3753"/>
      <c r="AL28" s="3753"/>
      <c r="AM28" s="3753"/>
      <c r="AN28" s="3755"/>
      <c r="AO28" s="3777" t="s">
        <v>1819</v>
      </c>
      <c r="AP28" s="49"/>
      <c r="AR28" s="58"/>
      <c r="AT28" s="57"/>
    </row>
    <row r="29" spans="2:52" s="13" customFormat="1" ht="12" customHeight="1">
      <c r="B29" s="3614"/>
      <c r="C29" s="3622"/>
      <c r="D29" s="3623"/>
      <c r="E29" s="3624"/>
      <c r="F29" s="3771"/>
      <c r="G29" s="294" t="s">
        <v>4</v>
      </c>
      <c r="H29" s="3636" t="s">
        <v>119</v>
      </c>
      <c r="I29" s="3636"/>
      <c r="J29" s="3636"/>
      <c r="K29" s="3636"/>
      <c r="L29" s="3636"/>
      <c r="M29" s="3636"/>
      <c r="N29" s="3636"/>
      <c r="O29" s="3636"/>
      <c r="P29" s="3636"/>
      <c r="Q29" s="3636"/>
      <c r="R29" s="3636"/>
      <c r="S29" s="3636"/>
      <c r="T29" s="3636"/>
      <c r="U29" s="3636"/>
      <c r="V29" s="3637"/>
      <c r="W29" s="3638" t="s">
        <v>10</v>
      </c>
      <c r="X29" s="3639"/>
      <c r="Y29" s="3743" t="s">
        <v>503</v>
      </c>
      <c r="Z29" s="3743"/>
      <c r="AA29" s="3743"/>
      <c r="AB29" s="3743"/>
      <c r="AC29" s="3743"/>
      <c r="AD29" s="3743"/>
      <c r="AE29" s="3743"/>
      <c r="AF29" s="3743"/>
      <c r="AG29" s="3744"/>
      <c r="AH29" s="3743"/>
      <c r="AI29" s="3743"/>
      <c r="AJ29" s="3743"/>
      <c r="AK29" s="3743"/>
      <c r="AL29" s="3743"/>
      <c r="AM29" s="3743"/>
      <c r="AN29" s="3745"/>
      <c r="AO29" s="3777"/>
      <c r="AP29" s="49"/>
      <c r="AQ29" s="536" t="s">
        <v>593</v>
      </c>
      <c r="AR29" s="65"/>
      <c r="AS29" s="537" t="s">
        <v>594</v>
      </c>
      <c r="AT29" s="65"/>
      <c r="AU29" s="538" t="s">
        <v>595</v>
      </c>
    </row>
    <row r="30" spans="2:52" s="13" customFormat="1" ht="13.5" customHeight="1">
      <c r="B30" s="3614"/>
      <c r="C30" s="3622"/>
      <c r="D30" s="3623"/>
      <c r="E30" s="3624"/>
      <c r="F30" s="295"/>
      <c r="G30" s="516" t="s">
        <v>6</v>
      </c>
      <c r="H30" s="3642"/>
      <c r="I30" s="3642"/>
      <c r="J30" s="3642"/>
      <c r="K30" s="3642"/>
      <c r="L30" s="3642"/>
      <c r="M30" s="3642"/>
      <c r="N30" s="3642"/>
      <c r="O30" s="3642"/>
      <c r="P30" s="517" t="s">
        <v>226</v>
      </c>
      <c r="Q30" s="3643"/>
      <c r="R30" s="3643"/>
      <c r="S30" s="3643"/>
      <c r="T30" s="3643"/>
      <c r="U30" s="3643"/>
      <c r="V30" s="518" t="s">
        <v>225</v>
      </c>
      <c r="W30" s="3630" t="s">
        <v>5</v>
      </c>
      <c r="X30" s="3631"/>
      <c r="Y30" s="300"/>
      <c r="Z30" s="300"/>
      <c r="AA30" s="51" t="str">
        <f>IF(INT($AQ30/100),MOD(INT($AQ30/100),10),"")</f>
        <v/>
      </c>
      <c r="AB30" s="51" t="str">
        <f>IF(INT($AQ30/10),MOD(INT($AQ30/10),10),"")</f>
        <v/>
      </c>
      <c r="AC30" s="51" t="str">
        <f>IF(INT($AQ30/1),MOD(INT($AQ30/1),10),"")</f>
        <v/>
      </c>
      <c r="AD30" s="48" t="s">
        <v>128</v>
      </c>
      <c r="AE30" s="51" t="str">
        <f>IF(ROUNDDOWN(AQ30,0)=AQ30,"",MOD(INT(AQ30*10),10))</f>
        <v/>
      </c>
      <c r="AF30" s="3702" t="str">
        <f>IF(ROUNDDOWN(AQ30,1)=AQ30,"",MOD(INT($AQ30*100),10))</f>
        <v/>
      </c>
      <c r="AG30" s="3702"/>
      <c r="AH30" s="51" t="str">
        <f>IF(ROUNDDOWN(AQ30,2)=AQ30,"",MOD(INT($AQ30*1000),10))</f>
        <v/>
      </c>
      <c r="AI30" s="51" t="str">
        <f>IF(ROUNDDOWN(AQ30,3)=AQ30,"",MOD(INT($AQ30*10000),10))</f>
        <v/>
      </c>
      <c r="AJ30" s="51" t="str">
        <f>IF(ROUNDDOWN(AQ30,4)=AQ30,"",MOD(INT($AQ30*100000),10))</f>
        <v/>
      </c>
      <c r="AK30" s="51" t="str">
        <f>IF(ROUNDDOWN(AQ30,5)=AQ30,"",MOD(INT($AQ30*1000000),10))</f>
        <v/>
      </c>
      <c r="AL30" s="51" t="str">
        <f>IF(ROUNDDOWN(AQ30,6)=AQ30,"",MOD(INT($AQ30*10000000),10))</f>
        <v/>
      </c>
      <c r="AM30" s="51" t="str">
        <f>IF(ROUNDDOWN(AQ30,7)=AQ30,"",MOD(INT($AQ30*100000000),10))</f>
        <v/>
      </c>
      <c r="AN30" s="335" t="s">
        <v>122</v>
      </c>
      <c r="AO30" s="3777"/>
      <c r="AP30" s="544" t="s">
        <v>596</v>
      </c>
      <c r="AQ30" s="531"/>
      <c r="AR30" s="59" t="s">
        <v>109</v>
      </c>
      <c r="AS30" s="533"/>
      <c r="AT30" s="59" t="s">
        <v>109</v>
      </c>
      <c r="AU30" s="535"/>
      <c r="AV30" s="59" t="s">
        <v>130</v>
      </c>
      <c r="AW30" s="57"/>
      <c r="AY30" s="13">
        <v>0.8</v>
      </c>
    </row>
    <row r="31" spans="2:52" s="13" customFormat="1" ht="13.5" customHeight="1">
      <c r="B31" s="3614"/>
      <c r="C31" s="3622"/>
      <c r="D31" s="3623"/>
      <c r="E31" s="3624"/>
      <c r="F31" s="519"/>
      <c r="G31" s="520" t="s">
        <v>11</v>
      </c>
      <c r="H31" s="3644"/>
      <c r="I31" s="3644"/>
      <c r="J31" s="3644"/>
      <c r="K31" s="3644"/>
      <c r="L31" s="3644"/>
      <c r="M31" s="3644"/>
      <c r="N31" s="3644"/>
      <c r="O31" s="3644"/>
      <c r="P31" s="3644"/>
      <c r="Q31" s="3644"/>
      <c r="R31" s="3644"/>
      <c r="S31" s="3644"/>
      <c r="T31" s="3644"/>
      <c r="U31" s="3644"/>
      <c r="V31" s="3645"/>
      <c r="W31" s="3632" t="s">
        <v>1</v>
      </c>
      <c r="X31" s="3633"/>
      <c r="Y31" s="301"/>
      <c r="Z31" s="301"/>
      <c r="AA31" s="306" t="str">
        <f>IF(INT($AS31/100000000000),MOD(INT($AS31/100000000000),10),"")</f>
        <v/>
      </c>
      <c r="AB31" s="306" t="str">
        <f>IF(INT($AS31/10000000000),MOD(INT($AS31/10000000000),10),"")</f>
        <v/>
      </c>
      <c r="AC31" s="306" t="str">
        <f>IF(INT($AS31/1000000000),MOD(INT($AS31/1000000000),10),"")</f>
        <v/>
      </c>
      <c r="AD31" s="306" t="str">
        <f>IF(INT($AS31/100000000),MOD(INT($AS31/100000000),10),"")</f>
        <v/>
      </c>
      <c r="AE31" s="306" t="str">
        <f>IF(INT($AS31/10000000),MOD(INT($AS31/10000000),10),"")</f>
        <v/>
      </c>
      <c r="AF31" s="3640" t="str">
        <f>IF(INT($AS31/1000000),MOD(INT($AS31/1000000),10),"")</f>
        <v/>
      </c>
      <c r="AG31" s="3640"/>
      <c r="AH31" s="306" t="str">
        <f>IF(INT($AS31/100000),MOD(INT($AS31/100000),10),"")</f>
        <v/>
      </c>
      <c r="AI31" s="306" t="str">
        <f>IF(INT($AS31/10000),MOD(INT($AS31/10000),10),"")</f>
        <v/>
      </c>
      <c r="AJ31" s="306" t="str">
        <f>IF(INT($AS31/1000),MOD(INT($AS31/1000),10),"")</f>
        <v/>
      </c>
      <c r="AK31" s="306" t="str">
        <f>IF(INT($AS31/100),MOD(INT($AS31/100),10),"")</f>
        <v/>
      </c>
      <c r="AL31" s="306" t="str">
        <f>IF(INT($AS31/10),MOD(INT($AS31/10),10),"")</f>
        <v/>
      </c>
      <c r="AM31" s="306" t="str">
        <f>IF(INT($AS31/1),MOD(INT($AS31/1),10),"")</f>
        <v/>
      </c>
      <c r="AN31" s="1410" t="s">
        <v>125</v>
      </c>
      <c r="AO31" s="3777"/>
      <c r="AP31" s="539"/>
      <c r="AQ31" s="304" t="str">
        <f>IF(F30="","",IF(OR(F30="１",F30="２",F30="３"),0.8,0.5))</f>
        <v/>
      </c>
      <c r="AR31" s="543" t="s">
        <v>48</v>
      </c>
      <c r="AS31" s="64">
        <f>IF(AQ30="",0,ROUNDDOWN(AU30*AQ30/AS30,0))</f>
        <v>0</v>
      </c>
      <c r="AT31" s="543" t="s">
        <v>50</v>
      </c>
      <c r="AU31" s="64">
        <f>IF(AQ30="",0,ROUNDDOWN(AS31*AQ31,0))</f>
        <v>0</v>
      </c>
      <c r="AW31" s="57"/>
      <c r="AY31" s="13">
        <v>0.5</v>
      </c>
    </row>
    <row r="32" spans="2:52" s="13" customFormat="1" ht="13.5" customHeight="1">
      <c r="B32" s="3614"/>
      <c r="C32" s="3622"/>
      <c r="D32" s="3623"/>
      <c r="E32" s="3624"/>
      <c r="F32" s="519"/>
      <c r="G32" s="520" t="s">
        <v>12</v>
      </c>
      <c r="H32" s="521"/>
      <c r="I32" s="521"/>
      <c r="J32" s="51" t="str">
        <f>IF(INT($AS30/10000),MOD(INT($AS30/10000),10),"")</f>
        <v/>
      </c>
      <c r="K32" s="51" t="str">
        <f>IF(INT($AS30/1000),MOD(INT($AS30/1000),10),"")</f>
        <v/>
      </c>
      <c r="L32" s="51" t="str">
        <f>IF(INT($AS30/100),MOD(INT($AS30/100),10),"")</f>
        <v/>
      </c>
      <c r="M32" s="51" t="str">
        <f>IF(INT($AS30/10),MOD(INT($AS30/10),10),"")</f>
        <v/>
      </c>
      <c r="N32" s="51" t="str">
        <f>IF(INT($AS30/1),MOD(INT($AS30/1),10),"")</f>
        <v/>
      </c>
      <c r="O32" s="48" t="s">
        <v>128</v>
      </c>
      <c r="P32" s="51" t="str">
        <f>IF(ROUNDDOWN(AS30,0)=AS30,"",MOD(INT($AS30*10),10))</f>
        <v/>
      </c>
      <c r="Q32" s="51" t="str">
        <f>IF(ROUNDDOWN(AS30,1)=AS30,"",MOD(INT($AS30*100),10))</f>
        <v/>
      </c>
      <c r="R32" s="51" t="str">
        <f>IF(ROUNDDOWN(AS30,2)=AS30,"",MOD(INT($AS30*1000),10))</f>
        <v/>
      </c>
      <c r="S32" s="51" t="str">
        <f>IF(ROUNDDOWN(AS30,3)=AS30,"",MOD(INT($AS30*10000),10))</f>
        <v/>
      </c>
      <c r="T32" s="51" t="str">
        <f>IF(ROUNDDOWN(AS30,4)=AS30,"",MOD(INT($AS30*100000),10))</f>
        <v/>
      </c>
      <c r="U32" s="51" t="str">
        <f>IF(ROUNDDOWN(AS30,5)=AS30,"",MOD(INT($AS30*1000000),10))</f>
        <v/>
      </c>
      <c r="V32" s="522" t="s">
        <v>109</v>
      </c>
      <c r="W32" s="3632" t="s">
        <v>7</v>
      </c>
      <c r="X32" s="3633"/>
      <c r="Y32" s="302"/>
      <c r="Z32" s="302"/>
      <c r="AA32" s="306" t="str">
        <f>IF(INT($AU31/100000000000),MOD(INT($AU31/100000000000),10),"")</f>
        <v/>
      </c>
      <c r="AB32" s="306" t="str">
        <f>IF(INT($AU31/10000000000),MOD(INT($AU31/10000000000),10),"")</f>
        <v/>
      </c>
      <c r="AC32" s="306" t="str">
        <f>IF(INT($AU31/1000000000),MOD(INT($AU31/1000000000),10),"")</f>
        <v/>
      </c>
      <c r="AD32" s="306" t="str">
        <f>IF(INT($AU31/100000000),MOD(INT($AU31/100000000),10),"")</f>
        <v/>
      </c>
      <c r="AE32" s="306" t="str">
        <f>IF(INT($AU31/10000000),MOD(INT($AU31/10000000),10),"")</f>
        <v/>
      </c>
      <c r="AF32" s="3640" t="str">
        <f>IF(INT($AU31/1000000),MOD(INT($AU31/1000000),10),"")</f>
        <v/>
      </c>
      <c r="AG32" s="3640"/>
      <c r="AH32" s="306" t="str">
        <f>IF(INT($AU31/100000),MOD(INT($AU31/100000),10),"")</f>
        <v/>
      </c>
      <c r="AI32" s="306" t="str">
        <f>IF(INT($AU31/10000),MOD(INT($AU31/10000),10),"")</f>
        <v/>
      </c>
      <c r="AJ32" s="306" t="str">
        <f>IF(INT($AU31/1000),MOD(INT($AU31/1000),10),"")</f>
        <v/>
      </c>
      <c r="AK32" s="306" t="str">
        <f>IF(INT($AU31/100),MOD(INT($AU31/100),10),"")</f>
        <v/>
      </c>
      <c r="AL32" s="306" t="str">
        <f>IF(INT($AU31/10),MOD(INT($AU31/10),10),"")</f>
        <v/>
      </c>
      <c r="AM32" s="306" t="str">
        <f>IF(INT($AU31/1),MOD(INT($AU31/1),10),"")</f>
        <v/>
      </c>
      <c r="AN32" s="309" t="s">
        <v>125</v>
      </c>
      <c r="AO32" s="3777"/>
      <c r="AP32" s="539"/>
      <c r="AQ32" s="61"/>
      <c r="AR32" s="63"/>
      <c r="AS32" s="62"/>
      <c r="AT32" s="63"/>
      <c r="AU32" s="64">
        <f>IF(AQ30="",0,ROUNDDOWN(AU30-AU31,0))</f>
        <v>0</v>
      </c>
    </row>
    <row r="33" spans="2:49" s="13" customFormat="1" ht="13.5" customHeight="1">
      <c r="B33" s="3614"/>
      <c r="C33" s="3622"/>
      <c r="D33" s="3623"/>
      <c r="E33" s="3624"/>
      <c r="F33" s="523"/>
      <c r="G33" s="524" t="s">
        <v>4</v>
      </c>
      <c r="H33" s="525"/>
      <c r="I33" s="525"/>
      <c r="J33" s="257" t="str">
        <f>IF(INT($AU30/100000000000),MOD(INT($AU30/100000000000),10),"")</f>
        <v/>
      </c>
      <c r="K33" s="257" t="str">
        <f>IF(INT($AU30/10000000000),MOD(INT($AU30/10000000000),10),"")</f>
        <v/>
      </c>
      <c r="L33" s="257" t="str">
        <f>IF(INT($AU30/1000000000),MOD(INT($AU30/1000000000),10),"")</f>
        <v/>
      </c>
      <c r="M33" s="257" t="str">
        <f>IF(INT($AU30/100000000),MOD(INT($AU30/100000000),10),"")</f>
        <v/>
      </c>
      <c r="N33" s="257" t="str">
        <f>IF(INT($AU30/10000000),MOD(INT($AU30/10000000),10),"")</f>
        <v/>
      </c>
      <c r="O33" s="257" t="str">
        <f>IF(INT($AU30/1000000),MOD(INT($AU30/1000000),10),"")</f>
        <v/>
      </c>
      <c r="P33" s="257" t="str">
        <f>IF(INT($AU30/100000),MOD(INT($AU30/100000),10),"")</f>
        <v/>
      </c>
      <c r="Q33" s="257" t="str">
        <f>IF(INT($AU30/10000),MOD(INT($AU30/10000),10),"")</f>
        <v/>
      </c>
      <c r="R33" s="257" t="str">
        <f>IF(INT($AU30/1000),MOD(INT($AU30/1000),10),"")</f>
        <v/>
      </c>
      <c r="S33" s="257" t="str">
        <f>IF(INT($AU30/100),MOD(INT($AU30/100),10),"")</f>
        <v/>
      </c>
      <c r="T33" s="257" t="str">
        <f>IF(INT($AU30/10),MOD(INT($AU30/10),10),"")</f>
        <v/>
      </c>
      <c r="U33" s="257" t="str">
        <f>IF(INT($AU30/1),MOD(INT($AU30/1),10),"")</f>
        <v/>
      </c>
      <c r="V33" s="526" t="s">
        <v>130</v>
      </c>
      <c r="W33" s="3638" t="s">
        <v>10</v>
      </c>
      <c r="X33" s="3639"/>
      <c r="Y33" s="296"/>
      <c r="Z33" s="296"/>
      <c r="AA33" s="305" t="str">
        <f>IF(INT($AU32/100000000000),MOD(INT($AU32/100000000000),10),"")</f>
        <v/>
      </c>
      <c r="AB33" s="305" t="str">
        <f>IF(INT($AU32/10000000000),MOD(INT($AU32/10000000000),10),"")</f>
        <v/>
      </c>
      <c r="AC33" s="305" t="str">
        <f>IF(INT($AU32/1000000000),MOD(INT($AU32/1000000000),10),"")</f>
        <v/>
      </c>
      <c r="AD33" s="305" t="str">
        <f>IF(INT($AU32/100000000),MOD(INT($AU32/100000000),10),"")</f>
        <v/>
      </c>
      <c r="AE33" s="305" t="str">
        <f>IF(INT($AU32/10000000),MOD(INT($AU32/10000000),10),"")</f>
        <v/>
      </c>
      <c r="AF33" s="3641" t="str">
        <f>IF(INT($AU32/1000000),MOD(INT($AU32/1000000),10),"")</f>
        <v/>
      </c>
      <c r="AG33" s="3641"/>
      <c r="AH33" s="305" t="str">
        <f>IF(INT($AU32/100000),MOD(INT($AU32/100000),10),"")</f>
        <v/>
      </c>
      <c r="AI33" s="305" t="str">
        <f>IF(INT($AU32/10000),MOD(INT($AU32/10000),10),"")</f>
        <v/>
      </c>
      <c r="AJ33" s="305" t="str">
        <f>IF(INT($AU32/1000),MOD(INT($AU32/1000),10),"")</f>
        <v/>
      </c>
      <c r="AK33" s="305" t="str">
        <f>IF(INT($AU32/100),MOD(INT($AU32/100),10),"")</f>
        <v/>
      </c>
      <c r="AL33" s="305" t="str">
        <f>IF(INT($AU32/10),MOD(INT($AU32/10),10),"")</f>
        <v/>
      </c>
      <c r="AM33" s="305" t="str">
        <f>IF(INT($AU32/1),MOD(INT($AU32/1),10),"")</f>
        <v/>
      </c>
      <c r="AN33" s="309" t="s">
        <v>125</v>
      </c>
      <c r="AO33" s="3777"/>
      <c r="AP33" s="539"/>
      <c r="AQ33" s="536" t="s">
        <v>593</v>
      </c>
      <c r="AR33" s="65"/>
      <c r="AS33" s="537" t="s">
        <v>594</v>
      </c>
      <c r="AT33" s="65"/>
      <c r="AU33" s="538" t="s">
        <v>595</v>
      </c>
      <c r="AW33" s="57"/>
    </row>
    <row r="34" spans="2:49" s="13" customFormat="1" ht="13.5" customHeight="1">
      <c r="B34" s="3614"/>
      <c r="C34" s="3622"/>
      <c r="D34" s="3623"/>
      <c r="E34" s="3624"/>
      <c r="F34" s="295"/>
      <c r="G34" s="527" t="s">
        <v>6</v>
      </c>
      <c r="H34" s="3642"/>
      <c r="I34" s="3642"/>
      <c r="J34" s="3642"/>
      <c r="K34" s="3642"/>
      <c r="L34" s="3642"/>
      <c r="M34" s="3642"/>
      <c r="N34" s="3642"/>
      <c r="O34" s="3642"/>
      <c r="P34" s="528" t="s">
        <v>226</v>
      </c>
      <c r="Q34" s="3643"/>
      <c r="R34" s="3643"/>
      <c r="S34" s="3643"/>
      <c r="T34" s="3643"/>
      <c r="U34" s="3643"/>
      <c r="V34" s="518" t="s">
        <v>225</v>
      </c>
      <c r="W34" s="3630" t="s">
        <v>5</v>
      </c>
      <c r="X34" s="3631"/>
      <c r="Y34" s="300"/>
      <c r="Z34" s="300"/>
      <c r="AA34" s="51" t="str">
        <f>IF(INT($AQ34/100),MOD(INT($AQ34/100),10),"")</f>
        <v/>
      </c>
      <c r="AB34" s="51" t="str">
        <f>IF(INT($AQ34/10),MOD(INT($AQ34/10),10),"")</f>
        <v/>
      </c>
      <c r="AC34" s="51" t="str">
        <f>IF(INT($AQ34/1),MOD(INT($AQ34/1),10),"")</f>
        <v/>
      </c>
      <c r="AD34" s="48" t="s">
        <v>128</v>
      </c>
      <c r="AE34" s="51" t="str">
        <f>IF(ROUNDDOWN(AQ34,0)=AQ34,"",MOD(INT(AQ34*10),10))</f>
        <v/>
      </c>
      <c r="AF34" s="3702" t="str">
        <f>IF(ROUNDDOWN(AQ34,1)=AQ34,"",MOD(INT($AQ34*100),10))</f>
        <v/>
      </c>
      <c r="AG34" s="3702"/>
      <c r="AH34" s="51" t="str">
        <f>IF(ROUNDDOWN(AQ34,2)=AQ34,"",MOD(INT($AQ34*1000),10))</f>
        <v/>
      </c>
      <c r="AI34" s="51" t="str">
        <f>IF(ROUNDDOWN(AQ34,3)=AQ34,"",MOD(INT($AQ34*10000),10))</f>
        <v/>
      </c>
      <c r="AJ34" s="51" t="str">
        <f>IF(ROUNDDOWN(AQ34,4)=AQ34,"",MOD(INT($AQ34*100000),10))</f>
        <v/>
      </c>
      <c r="AK34" s="51" t="str">
        <f>IF(ROUNDDOWN(AQ34,5)=AQ34,"",MOD(INT($AQ34*1000000),10))</f>
        <v/>
      </c>
      <c r="AL34" s="51" t="str">
        <f>IF(ROUNDDOWN(AQ34,6)=AQ34,"",MOD(INT($AQ34*10000000),10))</f>
        <v/>
      </c>
      <c r="AM34" s="51" t="str">
        <f>IF(ROUNDDOWN(AQ34,7)=AQ34,"",MOD(INT($AQ34*100000000),10))</f>
        <v/>
      </c>
      <c r="AN34" s="307" t="s">
        <v>122</v>
      </c>
      <c r="AO34" s="3777"/>
      <c r="AP34" s="544" t="s">
        <v>596</v>
      </c>
      <c r="AQ34" s="532"/>
      <c r="AR34" s="59" t="s">
        <v>109</v>
      </c>
      <c r="AS34" s="533"/>
      <c r="AT34" s="59" t="s">
        <v>109</v>
      </c>
      <c r="AU34" s="535"/>
      <c r="AV34" s="59" t="s">
        <v>130</v>
      </c>
      <c r="AW34" s="57"/>
    </row>
    <row r="35" spans="2:49" s="13" customFormat="1" ht="13.5" customHeight="1">
      <c r="B35" s="320"/>
      <c r="C35" s="3622"/>
      <c r="D35" s="3623"/>
      <c r="E35" s="3624"/>
      <c r="F35" s="519"/>
      <c r="G35" s="529" t="s">
        <v>11</v>
      </c>
      <c r="H35" s="3644"/>
      <c r="I35" s="3644"/>
      <c r="J35" s="3644"/>
      <c r="K35" s="3644"/>
      <c r="L35" s="3644"/>
      <c r="M35" s="3644"/>
      <c r="N35" s="3644"/>
      <c r="O35" s="3644"/>
      <c r="P35" s="3644"/>
      <c r="Q35" s="3644"/>
      <c r="R35" s="3644"/>
      <c r="S35" s="3644"/>
      <c r="T35" s="3644"/>
      <c r="U35" s="3644"/>
      <c r="V35" s="3645"/>
      <c r="W35" s="3632" t="s">
        <v>1</v>
      </c>
      <c r="X35" s="3633"/>
      <c r="Y35" s="301"/>
      <c r="Z35" s="301"/>
      <c r="AA35" s="306" t="str">
        <f>IF(INT($AS35/100000000000),MOD(INT($AS35/100000000000),10),"")</f>
        <v/>
      </c>
      <c r="AB35" s="306" t="str">
        <f>IF(INT($AS35/10000000000),MOD(INT($AS35/10000000000),10),"")</f>
        <v/>
      </c>
      <c r="AC35" s="306" t="str">
        <f>IF(INT($AS35/1000000000),MOD(INT($AS35/1000000000),10),"")</f>
        <v/>
      </c>
      <c r="AD35" s="306" t="str">
        <f>IF(INT($AS35/100000000),MOD(INT($AS35/100000000),10),"")</f>
        <v/>
      </c>
      <c r="AE35" s="306" t="str">
        <f>IF(INT($AS35/10000000),MOD(INT($AS35/10000000),10),"")</f>
        <v/>
      </c>
      <c r="AF35" s="3640" t="str">
        <f>IF(INT($AS35/1000000),MOD(INT($AS35/1000000),10),"")</f>
        <v/>
      </c>
      <c r="AG35" s="3640"/>
      <c r="AH35" s="306" t="str">
        <f>IF(INT($AS35/100000),MOD(INT($AS35/100000),10),"")</f>
        <v/>
      </c>
      <c r="AI35" s="306" t="str">
        <f>IF(INT($AS35/10000),MOD(INT($AS35/10000),10),"")</f>
        <v/>
      </c>
      <c r="AJ35" s="306" t="str">
        <f>IF(INT($AS35/1000),MOD(INT($AS35/1000),10),"")</f>
        <v/>
      </c>
      <c r="AK35" s="306" t="str">
        <f>IF(INT($AS35/100),MOD(INT($AS35/100),10),"")</f>
        <v/>
      </c>
      <c r="AL35" s="306" t="str">
        <f>IF(INT($AS35/10),MOD(INT($AS35/10),10),"")</f>
        <v/>
      </c>
      <c r="AM35" s="306" t="str">
        <f>IF(INT($AS35/1),MOD(INT($AS35/1),10),"")</f>
        <v/>
      </c>
      <c r="AN35" s="308" t="s">
        <v>130</v>
      </c>
      <c r="AO35" s="3777"/>
      <c r="AP35" s="540"/>
      <c r="AQ35" s="304" t="str">
        <f>IF(F34="","",IF(OR(F34="１",F34="２",F34="３"),0.8,0.5))</f>
        <v/>
      </c>
      <c r="AR35" s="543" t="s">
        <v>48</v>
      </c>
      <c r="AS35" s="64">
        <f>IF(AQ34="",0,ROUNDDOWN(AU34*AQ34/AS34,0))</f>
        <v>0</v>
      </c>
      <c r="AT35" s="543" t="s">
        <v>50</v>
      </c>
      <c r="AU35" s="64">
        <f>IF(AQ34="",0,ROUNDDOWN(AS35*AQ35,0))</f>
        <v>0</v>
      </c>
      <c r="AW35" s="57"/>
    </row>
    <row r="36" spans="2:49" s="13" customFormat="1" ht="13.5" customHeight="1">
      <c r="B36" s="320"/>
      <c r="C36" s="3622"/>
      <c r="D36" s="3623"/>
      <c r="E36" s="3624"/>
      <c r="F36" s="519"/>
      <c r="G36" s="529" t="s">
        <v>12</v>
      </c>
      <c r="H36" s="521"/>
      <c r="I36" s="521"/>
      <c r="J36" s="51" t="str">
        <f>IF(INT($AS34/10000),MOD(INT($AS34/10000),10),"")</f>
        <v/>
      </c>
      <c r="K36" s="50" t="str">
        <f>IF(INT($AS34/1000),MOD(INT($AS34/1000),10),"")</f>
        <v/>
      </c>
      <c r="L36" s="50" t="str">
        <f>IF(INT($AS34/100),MOD(INT($AS34/100),10),"")</f>
        <v/>
      </c>
      <c r="M36" s="50" t="str">
        <f>IF(INT($AS34/10),MOD(INT($AS34/10),10),"")</f>
        <v/>
      </c>
      <c r="N36" s="50" t="str">
        <f>IF(INT($AS34/1),MOD(INT($AS34/1),10),"")</f>
        <v/>
      </c>
      <c r="O36" s="48" t="s">
        <v>216</v>
      </c>
      <c r="P36" s="50" t="str">
        <f>IF(ROUNDDOWN(AS34,0)=AS34,"",MOD(INT($AS34*10),10))</f>
        <v/>
      </c>
      <c r="Q36" s="50" t="str">
        <f>IF(ROUNDDOWN(AS34,1)=AS34,"",MOD(INT($AS34*100),10))</f>
        <v/>
      </c>
      <c r="R36" s="50" t="str">
        <f>IF(ROUNDDOWN(AS34,2)=AS34,"",MOD(INT($AS34*1000),10))</f>
        <v/>
      </c>
      <c r="S36" s="50" t="str">
        <f>IF(ROUNDDOWN(AS34,3)=AS34,"",MOD(INT($AS34*10000),10))</f>
        <v/>
      </c>
      <c r="T36" s="50" t="str">
        <f>IF(ROUNDDOWN(AS34,4)=AS34,"",MOD(INT($AS34*100000),10))</f>
        <v/>
      </c>
      <c r="U36" s="50" t="str">
        <f>IF(ROUNDDOWN(AS34,5)=AS34,"",MOD(INT($AS34*1000000),10))</f>
        <v/>
      </c>
      <c r="V36" s="522" t="s">
        <v>109</v>
      </c>
      <c r="W36" s="3632" t="s">
        <v>7</v>
      </c>
      <c r="X36" s="3633"/>
      <c r="Y36" s="302"/>
      <c r="Z36" s="302"/>
      <c r="AA36" s="306" t="str">
        <f>IF(INT($AU35/100000000000),MOD(INT($AU35/100000000000),10),"")</f>
        <v/>
      </c>
      <c r="AB36" s="306" t="str">
        <f>IF(INT($AU35/10000000000),MOD(INT($AU35/10000000000),10),"")</f>
        <v/>
      </c>
      <c r="AC36" s="306" t="str">
        <f>IF(INT($AU35/1000000000),MOD(INT($AU35/1000000000),10),"")</f>
        <v/>
      </c>
      <c r="AD36" s="306" t="str">
        <f>IF(INT($AU35/100000000),MOD(INT($AU35/100000000),10),"")</f>
        <v/>
      </c>
      <c r="AE36" s="306" t="str">
        <f>IF(INT($AU35/10000000),MOD(INT($AU35/10000000),10),"")</f>
        <v/>
      </c>
      <c r="AF36" s="3640" t="str">
        <f>IF(INT($AU35/1000000),MOD(INT($AU35/1000000),10),"")</f>
        <v/>
      </c>
      <c r="AG36" s="3640"/>
      <c r="AH36" s="306" t="str">
        <f>IF(INT($AU35/100000),MOD(INT($AU35/100000),10),"")</f>
        <v/>
      </c>
      <c r="AI36" s="306" t="str">
        <f>IF(INT($AU35/10000),MOD(INT($AU35/10000),10),"")</f>
        <v/>
      </c>
      <c r="AJ36" s="306" t="str">
        <f>IF(INT($AU35/1000),MOD(INT($AU35/1000),10),"")</f>
        <v/>
      </c>
      <c r="AK36" s="306" t="str">
        <f>IF(INT($AU35/100),MOD(INT($AU35/100),10),"")</f>
        <v/>
      </c>
      <c r="AL36" s="306" t="str">
        <f>IF(INT($AU35/10),MOD(INT($AU35/10),10),"")</f>
        <v/>
      </c>
      <c r="AM36" s="306" t="str">
        <f>IF(INT($AU35/1),MOD(INT($AU35/1),10),"")</f>
        <v/>
      </c>
      <c r="AN36" s="309" t="s">
        <v>125</v>
      </c>
      <c r="AO36" s="3777"/>
      <c r="AP36" s="541"/>
      <c r="AQ36" s="53"/>
      <c r="AR36" s="57"/>
      <c r="AS36" s="54"/>
      <c r="AT36" s="57"/>
      <c r="AU36" s="64">
        <f>IF(AQ34="",0,ROUNDDOWN(AU34-AU35,0))</f>
        <v>0</v>
      </c>
    </row>
    <row r="37" spans="2:49" s="13" customFormat="1" ht="13.5" customHeight="1">
      <c r="B37" s="320"/>
      <c r="C37" s="3622"/>
      <c r="D37" s="3623"/>
      <c r="E37" s="3624"/>
      <c r="F37" s="523"/>
      <c r="G37" s="530" t="s">
        <v>4</v>
      </c>
      <c r="H37" s="525"/>
      <c r="I37" s="525"/>
      <c r="J37" s="256" t="str">
        <f>IF(INT($AU34/100000000000),MOD(INT($AU34/100000000000),10),"")</f>
        <v/>
      </c>
      <c r="K37" s="256" t="str">
        <f>IF(INT($AU34/10000000000),MOD(INT($AU34/10000000000),10),"")</f>
        <v/>
      </c>
      <c r="L37" s="256" t="str">
        <f>IF(INT($AU34/1000000000),MOD(INT($AU34/1000000000),10),"")</f>
        <v/>
      </c>
      <c r="M37" s="256" t="str">
        <f>IF(INT($AU34/100000000),MOD(INT($AU34/100000000),10),"")</f>
        <v/>
      </c>
      <c r="N37" s="256" t="str">
        <f>IF(INT($AU34/10000000),MOD(INT($AU34/10000000),10),"")</f>
        <v/>
      </c>
      <c r="O37" s="256" t="str">
        <f>IF(INT($AU34/1000000),MOD(INT($AU34/1000000),10),"")</f>
        <v/>
      </c>
      <c r="P37" s="256" t="str">
        <f>IF(INT($AU34/100000),MOD(INT($AU34/100000),10),"")</f>
        <v/>
      </c>
      <c r="Q37" s="256" t="str">
        <f>IF(INT($AU34/10000),MOD(INT($AU34/10000),10),"")</f>
        <v/>
      </c>
      <c r="R37" s="256" t="str">
        <f>IF(INT($AU34/1000),MOD(INT($AU34/1000),10),"")</f>
        <v/>
      </c>
      <c r="S37" s="256" t="str">
        <f>IF(INT($AU34/100),MOD(INT($AU34/100),10),"")</f>
        <v/>
      </c>
      <c r="T37" s="256" t="str">
        <f>IF(INT($AU34/10),MOD(INT($AU34/10),10),"")</f>
        <v/>
      </c>
      <c r="U37" s="256" t="str">
        <f>IF(INT($AU34/1),MOD(INT($AU34/1),10),"")</f>
        <v/>
      </c>
      <c r="V37" s="526" t="s">
        <v>130</v>
      </c>
      <c r="W37" s="3638" t="s">
        <v>10</v>
      </c>
      <c r="X37" s="3639"/>
      <c r="Y37" s="296"/>
      <c r="Z37" s="296"/>
      <c r="AA37" s="303" t="str">
        <f>IF(INT($AU36/100000000000),MOD(INT($AU36/100000000000),10),"")</f>
        <v/>
      </c>
      <c r="AB37" s="303" t="str">
        <f>IF(INT($AU36/10000000000),MOD(INT($AU36/10000000000),10),"")</f>
        <v/>
      </c>
      <c r="AC37" s="303" t="str">
        <f>IF(INT($AU36/1000000000),MOD(INT($AU36/1000000000),10),"")</f>
        <v/>
      </c>
      <c r="AD37" s="303" t="str">
        <f>IF(INT($AU36/100000000),MOD(INT($AU36/100000000),10),"")</f>
        <v/>
      </c>
      <c r="AE37" s="303" t="str">
        <f>IF(INT($AU36/10000000),MOD(INT($AU36/10000000),10),"")</f>
        <v/>
      </c>
      <c r="AF37" s="3641" t="str">
        <f>IF(INT($AU36/1000000),MOD(INT($AU36/1000000),10),"")</f>
        <v/>
      </c>
      <c r="AG37" s="3641"/>
      <c r="AH37" s="303" t="str">
        <f>IF(INT($AU36/100000),MOD(INT($AU36/100000),10),"")</f>
        <v/>
      </c>
      <c r="AI37" s="303" t="str">
        <f>IF(INT($AU36/10000),MOD(INT($AU36/10000),10),"")</f>
        <v/>
      </c>
      <c r="AJ37" s="303" t="str">
        <f>IF(INT($AU36/1000),MOD(INT($AU36/1000),10),"")</f>
        <v/>
      </c>
      <c r="AK37" s="303" t="str">
        <f>IF(INT($AU36/100),MOD(INT($AU36/100),10),"")</f>
        <v/>
      </c>
      <c r="AL37" s="303" t="str">
        <f>IF(INT($AU36/10),MOD(INT($AU36/10),10),"")</f>
        <v/>
      </c>
      <c r="AM37" s="303" t="str">
        <f>IF(INT($AU36/1),MOD(INT($AU36/1),10),"")</f>
        <v/>
      </c>
      <c r="AN37" s="309" t="s">
        <v>125</v>
      </c>
      <c r="AO37" s="3777"/>
      <c r="AP37" s="542"/>
      <c r="AQ37" s="536" t="s">
        <v>593</v>
      </c>
      <c r="AR37" s="65"/>
      <c r="AS37" s="537" t="s">
        <v>594</v>
      </c>
      <c r="AT37" s="65"/>
      <c r="AU37" s="538" t="s">
        <v>595</v>
      </c>
      <c r="AW37" s="57"/>
    </row>
    <row r="38" spans="2:49" s="13" customFormat="1" ht="13.5" customHeight="1">
      <c r="B38" s="320"/>
      <c r="C38" s="3622"/>
      <c r="D38" s="3623"/>
      <c r="E38" s="3624"/>
      <c r="F38" s="295"/>
      <c r="G38" s="527" t="s">
        <v>6</v>
      </c>
      <c r="H38" s="3642"/>
      <c r="I38" s="3642"/>
      <c r="J38" s="3642"/>
      <c r="K38" s="3642"/>
      <c r="L38" s="3642"/>
      <c r="M38" s="3642"/>
      <c r="N38" s="3642"/>
      <c r="O38" s="3642"/>
      <c r="P38" s="528" t="s">
        <v>226</v>
      </c>
      <c r="Q38" s="3643"/>
      <c r="R38" s="3643"/>
      <c r="S38" s="3643"/>
      <c r="T38" s="3643"/>
      <c r="U38" s="3643"/>
      <c r="V38" s="518" t="s">
        <v>225</v>
      </c>
      <c r="W38" s="3630" t="s">
        <v>5</v>
      </c>
      <c r="X38" s="3631"/>
      <c r="Y38" s="300"/>
      <c r="Z38" s="300"/>
      <c r="AA38" s="51" t="str">
        <f>IF(INT($AQ38/100),MOD(INT($AQ38/100),10),"")</f>
        <v/>
      </c>
      <c r="AB38" s="51" t="str">
        <f>IF(INT($AQ38/10),MOD(INT($AQ38/10),10),"")</f>
        <v/>
      </c>
      <c r="AC38" s="51" t="str">
        <f>IF(INT($AQ38/1),MOD(INT($AQ38/1),10),"")</f>
        <v/>
      </c>
      <c r="AD38" s="48" t="s">
        <v>128</v>
      </c>
      <c r="AE38" s="51" t="str">
        <f>IF(ROUNDDOWN(AQ38,0)=AQ38,"",MOD(INT(AQ38*10),10))</f>
        <v/>
      </c>
      <c r="AF38" s="3702" t="str">
        <f>IF(ROUNDDOWN(AQ38,1)=AQ38,"",MOD(INT($AQ38*100),10))</f>
        <v/>
      </c>
      <c r="AG38" s="3702"/>
      <c r="AH38" s="51" t="str">
        <f>IF(ROUNDDOWN(AQ38,2)=AQ38,"",MOD(INT($AQ38*1000),10))</f>
        <v/>
      </c>
      <c r="AI38" s="51" t="str">
        <f>IF(ROUNDDOWN(AQ38,3)=AQ38,"",MOD(INT($AQ38*10000),10))</f>
        <v/>
      </c>
      <c r="AJ38" s="51" t="str">
        <f>IF(ROUNDDOWN(AQ38,4)=AQ38,"",MOD(INT($AQ38*100000),10))</f>
        <v/>
      </c>
      <c r="AK38" s="51" t="str">
        <f>IF(ROUNDDOWN(AQ38,5)=AQ38,"",MOD(INT($AQ38*1000000),10))</f>
        <v/>
      </c>
      <c r="AL38" s="51" t="str">
        <f>IF(ROUNDDOWN(AQ38,6)=AQ38,"",MOD(INT($AQ38*10000000),10))</f>
        <v/>
      </c>
      <c r="AM38" s="51" t="str">
        <f>IF(ROUNDDOWN(AQ38,7)=AQ38,"",MOD(INT($AQ38*100000000),10))</f>
        <v/>
      </c>
      <c r="AN38" s="307" t="s">
        <v>122</v>
      </c>
      <c r="AO38" s="3777"/>
      <c r="AP38" s="544" t="s">
        <v>596</v>
      </c>
      <c r="AQ38" s="532"/>
      <c r="AR38" s="59" t="s">
        <v>109</v>
      </c>
      <c r="AS38" s="533"/>
      <c r="AT38" s="59" t="s">
        <v>109</v>
      </c>
      <c r="AU38" s="535"/>
      <c r="AV38" s="59" t="s">
        <v>130</v>
      </c>
      <c r="AW38" s="57"/>
    </row>
    <row r="39" spans="2:49" s="13" customFormat="1" ht="13.5" customHeight="1">
      <c r="B39" s="320"/>
      <c r="C39" s="3622"/>
      <c r="D39" s="3623"/>
      <c r="E39" s="3624"/>
      <c r="F39" s="519"/>
      <c r="G39" s="529" t="s">
        <v>11</v>
      </c>
      <c r="H39" s="3644"/>
      <c r="I39" s="3644"/>
      <c r="J39" s="3644"/>
      <c r="K39" s="3644"/>
      <c r="L39" s="3644"/>
      <c r="M39" s="3644"/>
      <c r="N39" s="3644"/>
      <c r="O39" s="3644"/>
      <c r="P39" s="3644"/>
      <c r="Q39" s="3644"/>
      <c r="R39" s="3644"/>
      <c r="S39" s="3644"/>
      <c r="T39" s="3644"/>
      <c r="U39" s="3644"/>
      <c r="V39" s="3645"/>
      <c r="W39" s="3632" t="s">
        <v>1</v>
      </c>
      <c r="X39" s="3633"/>
      <c r="Y39" s="301"/>
      <c r="Z39" s="301"/>
      <c r="AA39" s="306" t="str">
        <f>IF(INT($AS39/100000000000),MOD(INT($AS39/100000000000),10),"")</f>
        <v/>
      </c>
      <c r="AB39" s="306" t="str">
        <f>IF(INT($AS39/10000000000),MOD(INT($AS39/10000000000),10),"")</f>
        <v/>
      </c>
      <c r="AC39" s="306" t="str">
        <f>IF(INT($AS39/1000000000),MOD(INT($AS39/1000000000),10),"")</f>
        <v/>
      </c>
      <c r="AD39" s="306" t="str">
        <f>IF(INT($AS39/100000000),MOD(INT($AS39/100000000),10),"")</f>
        <v/>
      </c>
      <c r="AE39" s="306" t="str">
        <f>IF(INT($AS39/10000000),MOD(INT($AS39/10000000),10),"")</f>
        <v/>
      </c>
      <c r="AF39" s="3640" t="str">
        <f>IF(INT($AS39/1000000),MOD(INT($AS39/1000000),10),"")</f>
        <v/>
      </c>
      <c r="AG39" s="3640"/>
      <c r="AH39" s="306" t="str">
        <f>IF(INT($AS39/100000),MOD(INT($AS39/100000),10),"")</f>
        <v/>
      </c>
      <c r="AI39" s="306" t="str">
        <f>IF(INT($AS39/10000),MOD(INT($AS39/10000),10),"")</f>
        <v/>
      </c>
      <c r="AJ39" s="306" t="str">
        <f>IF(INT($AS39/1000),MOD(INT($AS39/1000),10),"")</f>
        <v/>
      </c>
      <c r="AK39" s="306" t="str">
        <f>IF(INT($AS39/100),MOD(INT($AS39/100),10),"")</f>
        <v/>
      </c>
      <c r="AL39" s="306" t="str">
        <f>IF(INT($AS39/10),MOD(INT($AS39/10),10),"")</f>
        <v/>
      </c>
      <c r="AM39" s="306" t="str">
        <f>IF(INT($AS39/1),MOD(INT($AS39/1),10),"")</f>
        <v/>
      </c>
      <c r="AN39" s="308" t="s">
        <v>130</v>
      </c>
      <c r="AO39" s="3777"/>
      <c r="AP39" s="52"/>
      <c r="AQ39" s="304" t="str">
        <f>IF(F38="","",IF(OR(F38="１",F38="２",F38="３"),0.8,0.5))</f>
        <v/>
      </c>
      <c r="AR39" s="543" t="s">
        <v>48</v>
      </c>
      <c r="AS39" s="64">
        <f>IF(AQ38="",0,ROUNDDOWN(AU38*AQ38/AS38,0))</f>
        <v>0</v>
      </c>
      <c r="AT39" s="543" t="s">
        <v>50</v>
      </c>
      <c r="AU39" s="64">
        <f>IF(AQ38="",0,ROUNDDOWN(AS39*AQ39,0))</f>
        <v>0</v>
      </c>
      <c r="AW39" s="57"/>
    </row>
    <row r="40" spans="2:49" s="13" customFormat="1" ht="13.5" customHeight="1">
      <c r="B40" s="320"/>
      <c r="C40" s="3622"/>
      <c r="D40" s="3623"/>
      <c r="E40" s="3624"/>
      <c r="F40" s="519"/>
      <c r="G40" s="529" t="s">
        <v>12</v>
      </c>
      <c r="H40" s="521"/>
      <c r="I40" s="521"/>
      <c r="J40" s="50" t="str">
        <f>IF(INT($AS38/10000),MOD(INT($AS38/10000),10),"")</f>
        <v/>
      </c>
      <c r="K40" s="50" t="str">
        <f>IF(INT($AS38/1000),MOD(INT($AS38/1000),10),"")</f>
        <v/>
      </c>
      <c r="L40" s="50" t="str">
        <f>IF(INT($AS38/100),MOD(INT($AS38/100),10),"")</f>
        <v/>
      </c>
      <c r="M40" s="50" t="str">
        <f>IF(INT($AS38/10),MOD(INT($AS38/10),10),"")</f>
        <v/>
      </c>
      <c r="N40" s="50" t="str">
        <f>IF(INT($AS38/1),MOD(INT($AS38/1),10),"")</f>
        <v/>
      </c>
      <c r="O40" s="48" t="s">
        <v>216</v>
      </c>
      <c r="P40" s="50" t="str">
        <f>IF(ROUNDDOWN(AS38,0)=AS38,"",MOD(INT($AS38*10),10))</f>
        <v/>
      </c>
      <c r="Q40" s="50" t="str">
        <f>IF(ROUNDDOWN(AS38,1)=AS38,"",MOD(INT($AS38*100),10))</f>
        <v/>
      </c>
      <c r="R40" s="50" t="str">
        <f>IF(ROUNDDOWN(AS38,2)=AS38,"",MOD(INT($AS38*1000),10))</f>
        <v/>
      </c>
      <c r="S40" s="50" t="str">
        <f>IF(ROUNDDOWN(AS38,3)=AS38,"",MOD(INT($AS38*10000),10))</f>
        <v/>
      </c>
      <c r="T40" s="51" t="str">
        <f>IF(ROUNDDOWN(AS38,4)=AS38,"",MOD(INT($AS38*100000),10))</f>
        <v/>
      </c>
      <c r="U40" s="51" t="str">
        <f>IF(ROUNDDOWN(AS38,5)=AS38,"",MOD(INT($AS38*1000000),10))</f>
        <v/>
      </c>
      <c r="V40" s="522" t="s">
        <v>109</v>
      </c>
      <c r="W40" s="3632" t="s">
        <v>7</v>
      </c>
      <c r="X40" s="3633"/>
      <c r="Y40" s="302"/>
      <c r="Z40" s="302"/>
      <c r="AA40" s="306" t="str">
        <f>IF(INT($AU39/100000000000),MOD(INT($AU39/100000000000),10),"")</f>
        <v/>
      </c>
      <c r="AB40" s="306" t="str">
        <f>IF(INT($AU39/10000000000),MOD(INT($AU39/10000000000),10),"")</f>
        <v/>
      </c>
      <c r="AC40" s="306" t="str">
        <f>IF(INT($AU39/1000000000),MOD(INT($AU39/1000000000),10),"")</f>
        <v/>
      </c>
      <c r="AD40" s="306" t="str">
        <f>IF(INT($AU39/100000000),MOD(INT($AU39/100000000),10),"")</f>
        <v/>
      </c>
      <c r="AE40" s="306" t="str">
        <f>IF(INT($AU39/10000000),MOD(INT($AU39/10000000),10),"")</f>
        <v/>
      </c>
      <c r="AF40" s="3640" t="str">
        <f>IF(INT($AU39/1000000),MOD(INT($AU39/1000000),10),"")</f>
        <v/>
      </c>
      <c r="AG40" s="3640"/>
      <c r="AH40" s="306" t="str">
        <f>IF(INT($AU39/100000),MOD(INT($AU39/100000),10),"")</f>
        <v/>
      </c>
      <c r="AI40" s="306" t="str">
        <f>IF(INT($AU39/10000),MOD(INT($AU39/10000),10),"")</f>
        <v/>
      </c>
      <c r="AJ40" s="306" t="str">
        <f>IF(INT($AU39/1000),MOD(INT($AU39/1000),10),"")</f>
        <v/>
      </c>
      <c r="AK40" s="306" t="str">
        <f>IF(INT($AU39/100),MOD(INT($AU39/100),10),"")</f>
        <v/>
      </c>
      <c r="AL40" s="306" t="str">
        <f>IF(INT($AU39/10),MOD(INT($AU39/10),10),"")</f>
        <v/>
      </c>
      <c r="AM40" s="306" t="str">
        <f>IF(INT($AU39/1),MOD(INT($AU39/1),10),"")</f>
        <v/>
      </c>
      <c r="AN40" s="309" t="s">
        <v>125</v>
      </c>
      <c r="AO40" s="334"/>
      <c r="AP40" s="52"/>
      <c r="AQ40" s="53"/>
      <c r="AR40" s="57"/>
      <c r="AS40" s="54"/>
      <c r="AT40" s="57"/>
      <c r="AU40" s="64">
        <f>IF(AQ38="",0,ROUNDDOWN(AU38-AU39,0))</f>
        <v>0</v>
      </c>
      <c r="AW40" s="57"/>
    </row>
    <row r="41" spans="2:49" s="13" customFormat="1" ht="13.5" customHeight="1">
      <c r="C41" s="3625"/>
      <c r="D41" s="3626"/>
      <c r="E41" s="3627"/>
      <c r="F41" s="523"/>
      <c r="G41" s="530" t="s">
        <v>4</v>
      </c>
      <c r="H41" s="525"/>
      <c r="I41" s="525"/>
      <c r="J41" s="256" t="str">
        <f>IF(INT($AU38/100000000000),MOD(INT($AU38/100000000000),10),"")</f>
        <v/>
      </c>
      <c r="K41" s="256" t="str">
        <f>IF(INT($AU38/10000000000),MOD(INT($AU38/10000000000),10),"")</f>
        <v/>
      </c>
      <c r="L41" s="256" t="str">
        <f>IF(INT($AU38/1000000000),MOD(INT($AU38/1000000000),10),"")</f>
        <v/>
      </c>
      <c r="M41" s="256" t="str">
        <f>IF(INT($AU38/100000000),MOD(INT($AU38/100000000),10),"")</f>
        <v/>
      </c>
      <c r="N41" s="256" t="str">
        <f>IF(INT($AU38/10000000),MOD(INT($AU38/10000000),10),"")</f>
        <v/>
      </c>
      <c r="O41" s="257" t="str">
        <f>IF(INT($AU38/1000000),MOD(INT($AU38/1000000),10),"")</f>
        <v/>
      </c>
      <c r="P41" s="257" t="str">
        <f>IF(INT($AU38/100000),MOD(INT($AU38/100000),10),"")</f>
        <v/>
      </c>
      <c r="Q41" s="257" t="str">
        <f>IF(INT($AU38/10000),MOD(INT($AU38/10000),10),"")</f>
        <v/>
      </c>
      <c r="R41" s="257" t="str">
        <f>IF(INT($AU38/1000),MOD(INT($AU38/1000),10),"")</f>
        <v/>
      </c>
      <c r="S41" s="257" t="str">
        <f>IF(INT($AU38/100),MOD(INT($AU38/100),10),"")</f>
        <v/>
      </c>
      <c r="T41" s="257" t="str">
        <f>IF(INT($AU38/10),MOD(INT($AU38/10),10),"")</f>
        <v/>
      </c>
      <c r="U41" s="257" t="str">
        <f>IF(INT($AU38/1),MOD(INT($AU38/1),10),"")</f>
        <v/>
      </c>
      <c r="V41" s="526" t="s">
        <v>130</v>
      </c>
      <c r="W41" s="3638" t="s">
        <v>10</v>
      </c>
      <c r="X41" s="3639"/>
      <c r="Y41" s="296"/>
      <c r="Z41" s="296"/>
      <c r="AA41" s="303" t="str">
        <f>IF(INT($AU40/100000000000),MOD(INT($AU40/100000000000),10),"")</f>
        <v/>
      </c>
      <c r="AB41" s="303" t="str">
        <f>IF(INT($AU40/10000000000),MOD(INT($AU40/10000000000),10),"")</f>
        <v/>
      </c>
      <c r="AC41" s="303" t="str">
        <f>IF(INT($AU40/1000000000),MOD(INT($AU40/1000000000),10),"")</f>
        <v/>
      </c>
      <c r="AD41" s="303" t="str">
        <f>IF(INT($AU40/100000000),MOD(INT($AU40/100000000),10),"")</f>
        <v/>
      </c>
      <c r="AE41" s="303" t="str">
        <f>IF(INT($AU40/10000000),MOD(INT($AU40/10000000),10),"")</f>
        <v/>
      </c>
      <c r="AF41" s="3641" t="str">
        <f>IF(INT($AU40/1000000),MOD(INT($AU40/1000000),10),"")</f>
        <v/>
      </c>
      <c r="AG41" s="3641"/>
      <c r="AH41" s="303" t="str">
        <f>IF(INT($AU40/100000),MOD(INT($AU40/100000),10),"")</f>
        <v/>
      </c>
      <c r="AI41" s="303" t="str">
        <f>IF(INT($AU40/10000),MOD(INT($AU40/10000),10),"")</f>
        <v/>
      </c>
      <c r="AJ41" s="303" t="str">
        <f>IF(INT($AU40/1000),MOD(INT($AU40/1000),10),"")</f>
        <v/>
      </c>
      <c r="AK41" s="303" t="str">
        <f>IF(INT($AU40/100),MOD(INT($AU40/100),10),"")</f>
        <v/>
      </c>
      <c r="AL41" s="303" t="str">
        <f>IF(INT($AU40/10),MOD(INT($AU40/10),10),"")</f>
        <v/>
      </c>
      <c r="AM41" s="303" t="str">
        <f>IF(INT($AU40/1),MOD(INT($AU40/1),10),"")</f>
        <v/>
      </c>
      <c r="AN41" s="309" t="s">
        <v>125</v>
      </c>
      <c r="AO41" s="334"/>
      <c r="AP41" s="52"/>
      <c r="AQ41" s="55"/>
      <c r="AR41" s="58"/>
      <c r="AS41" s="54"/>
      <c r="AT41" s="57"/>
      <c r="AU41" s="54"/>
      <c r="AW41" s="57"/>
    </row>
    <row r="42" spans="2:49" s="13" customFormat="1" ht="8.25" customHeight="1">
      <c r="B42" s="379"/>
      <c r="C42" s="378" t="s">
        <v>131</v>
      </c>
      <c r="D42" s="328"/>
      <c r="E42" s="331" t="s">
        <v>507</v>
      </c>
      <c r="F42" s="330"/>
      <c r="G42" s="266"/>
      <c r="H42" s="266"/>
      <c r="I42" s="266"/>
      <c r="J42" s="265"/>
      <c r="K42" s="265"/>
      <c r="L42" s="265"/>
      <c r="M42" s="265"/>
      <c r="N42" s="265"/>
      <c r="O42" s="265"/>
      <c r="P42" s="265"/>
      <c r="Q42" s="265"/>
      <c r="R42" s="265"/>
      <c r="S42" s="265"/>
      <c r="T42" s="265"/>
      <c r="U42" s="265"/>
      <c r="V42" s="265"/>
      <c r="W42" s="265"/>
      <c r="X42" s="265"/>
      <c r="Y42" s="265"/>
      <c r="Z42" s="265"/>
      <c r="AA42" s="265"/>
      <c r="AB42" s="267"/>
      <c r="AC42" s="267"/>
      <c r="AD42" s="267"/>
      <c r="AE42" s="267"/>
      <c r="AF42" s="267"/>
      <c r="AG42" s="267"/>
      <c r="AH42" s="267"/>
      <c r="AI42" s="267"/>
      <c r="AJ42" s="267"/>
      <c r="AK42" s="267"/>
      <c r="AL42" s="267"/>
      <c r="AM42" s="267"/>
      <c r="AN42" s="268"/>
      <c r="AO42" s="20" t="s">
        <v>217</v>
      </c>
      <c r="AP42" s="20"/>
      <c r="AR42" s="58"/>
      <c r="AT42" s="57"/>
      <c r="AW42" s="57"/>
    </row>
    <row r="43" spans="2:49" s="13" customFormat="1" ht="7.5" customHeight="1">
      <c r="B43" s="379"/>
      <c r="C43" s="271"/>
      <c r="D43" s="287"/>
      <c r="E43" s="332" t="s">
        <v>450</v>
      </c>
      <c r="F43" s="329"/>
      <c r="G43" s="41"/>
      <c r="H43" s="41"/>
      <c r="I43" s="41"/>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270"/>
      <c r="AO43" s="19"/>
      <c r="AP43" s="19"/>
      <c r="AR43" s="57"/>
      <c r="AT43" s="57"/>
      <c r="AW43" s="57"/>
    </row>
    <row r="44" spans="2:49" s="13" customFormat="1" ht="7.5" customHeight="1">
      <c r="B44" s="379"/>
      <c r="C44" s="269"/>
      <c r="D44" s="286"/>
      <c r="E44" s="333" t="s">
        <v>447</v>
      </c>
      <c r="F44" s="313"/>
      <c r="G44" s="41"/>
      <c r="H44" s="41"/>
      <c r="I44" s="41"/>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42"/>
      <c r="AL44" s="42"/>
      <c r="AM44" s="42"/>
      <c r="AN44" s="272"/>
      <c r="AO44" s="20" t="s">
        <v>217</v>
      </c>
      <c r="AP44" s="20"/>
      <c r="AR44" s="57"/>
      <c r="AT44" s="57"/>
      <c r="AW44" s="57"/>
    </row>
    <row r="45" spans="2:49" s="13" customFormat="1" ht="7.5" customHeight="1">
      <c r="C45" s="269"/>
      <c r="D45" s="286"/>
      <c r="E45" s="333" t="s">
        <v>1559</v>
      </c>
      <c r="F45" s="313"/>
      <c r="G45" s="41"/>
      <c r="H45" s="41"/>
      <c r="I45" s="41"/>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42"/>
      <c r="AL45" s="42"/>
      <c r="AM45" s="42"/>
      <c r="AN45" s="272"/>
      <c r="AO45" s="20"/>
      <c r="AP45" s="20"/>
      <c r="AR45" s="57"/>
      <c r="AT45" s="57"/>
      <c r="AW45" s="57"/>
    </row>
    <row r="46" spans="2:49" s="13" customFormat="1" ht="7.5" customHeight="1">
      <c r="C46" s="269"/>
      <c r="D46" s="286"/>
      <c r="E46" s="613" t="s">
        <v>1821</v>
      </c>
      <c r="F46" s="313"/>
      <c r="G46" s="41"/>
      <c r="H46" s="41"/>
      <c r="I46" s="41"/>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42"/>
      <c r="AL46" s="42"/>
      <c r="AM46" s="42"/>
      <c r="AN46" s="272"/>
      <c r="AO46" s="20"/>
      <c r="AP46" s="20"/>
      <c r="AR46" s="57"/>
      <c r="AT46" s="57"/>
      <c r="AW46" s="57"/>
    </row>
    <row r="47" spans="2:49" s="13" customFormat="1" ht="7.5" customHeight="1">
      <c r="C47" s="269"/>
      <c r="D47" s="286"/>
      <c r="E47" s="613" t="s">
        <v>1822</v>
      </c>
      <c r="F47" s="313"/>
      <c r="G47" s="41"/>
      <c r="H47" s="41"/>
      <c r="I47" s="41"/>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42"/>
      <c r="AL47" s="42"/>
      <c r="AM47" s="42"/>
      <c r="AN47" s="272"/>
      <c r="AO47" s="20"/>
      <c r="AP47" s="20"/>
      <c r="AR47" s="57"/>
      <c r="AT47" s="57"/>
      <c r="AW47" s="57"/>
    </row>
    <row r="48" spans="2:49" s="13" customFormat="1" ht="8.25" customHeight="1">
      <c r="B48" s="379"/>
      <c r="C48" s="273"/>
      <c r="D48" s="288"/>
      <c r="E48" s="333" t="s">
        <v>1820</v>
      </c>
      <c r="F48" s="284"/>
      <c r="G48" s="438"/>
      <c r="H48" s="438"/>
      <c r="I48" s="438"/>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74"/>
      <c r="AL48" s="274"/>
      <c r="AM48" s="274"/>
      <c r="AN48" s="275"/>
      <c r="AO48" s="20"/>
      <c r="AP48" s="20"/>
      <c r="AR48" s="57"/>
      <c r="AT48" s="57"/>
      <c r="AW48" s="11"/>
    </row>
    <row r="49" spans="2:52" s="13" customFormat="1" ht="2.25" customHeight="1">
      <c r="B49" s="379"/>
      <c r="C49" s="352"/>
      <c r="D49" s="352"/>
      <c r="E49" s="353"/>
      <c r="F49" s="354"/>
      <c r="G49" s="355"/>
      <c r="H49" s="355"/>
      <c r="I49" s="355"/>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6"/>
      <c r="AL49" s="356"/>
      <c r="AM49" s="356"/>
      <c r="AN49" s="357"/>
      <c r="AO49" s="20"/>
      <c r="AP49" s="20"/>
      <c r="AR49" s="57"/>
      <c r="AT49" s="57"/>
      <c r="AW49" s="11"/>
    </row>
    <row r="50" spans="2:52" s="13" customFormat="1" ht="8.25" customHeight="1">
      <c r="C50" s="337" t="s">
        <v>466</v>
      </c>
      <c r="D50" s="338"/>
      <c r="E50" s="40"/>
      <c r="F50" s="40"/>
      <c r="G50" s="41"/>
      <c r="H50" s="41"/>
      <c r="I50" s="41"/>
      <c r="J50" s="40"/>
      <c r="K50" s="40"/>
      <c r="L50" s="40"/>
      <c r="M50" s="40"/>
      <c r="N50" s="40"/>
      <c r="O50" s="40"/>
      <c r="P50" s="40"/>
      <c r="Q50" s="40"/>
      <c r="R50" s="40"/>
      <c r="S50" s="40"/>
      <c r="T50" s="40"/>
      <c r="U50" s="40"/>
      <c r="V50" s="40"/>
      <c r="W50" s="40"/>
      <c r="X50" s="40"/>
      <c r="Y50" s="40"/>
      <c r="Z50" s="40"/>
      <c r="AA50" s="40"/>
      <c r="AB50" s="40"/>
      <c r="AC50" s="290"/>
      <c r="AD50" s="290"/>
      <c r="AE50" s="290"/>
      <c r="AF50" s="290"/>
      <c r="AG50" s="290"/>
      <c r="AH50" s="290"/>
      <c r="AI50" s="290"/>
      <c r="AJ50" s="290"/>
      <c r="AK50" s="290"/>
      <c r="AL50" s="290"/>
      <c r="AM50" s="290"/>
      <c r="AN50" s="290"/>
      <c r="AO50" s="336"/>
      <c r="AP50" s="38"/>
      <c r="AR50" s="57"/>
      <c r="AT50" s="57"/>
      <c r="AW50" s="11"/>
    </row>
    <row r="51" spans="2:52" s="13" customFormat="1" ht="7.5" customHeight="1">
      <c r="B51" s="380"/>
      <c r="C51" s="289"/>
      <c r="D51" s="313" t="s">
        <v>467</v>
      </c>
      <c r="F51" s="283"/>
      <c r="G51" s="41"/>
      <c r="H51" s="41"/>
      <c r="I51" s="41"/>
      <c r="J51" s="40"/>
      <c r="K51" s="40"/>
      <c r="L51" s="40"/>
      <c r="M51" s="40"/>
      <c r="N51" s="40"/>
      <c r="O51" s="40"/>
      <c r="P51" s="40"/>
      <c r="Q51" s="40"/>
      <c r="R51" s="40"/>
      <c r="S51" s="40"/>
      <c r="T51" s="40"/>
      <c r="U51" s="40"/>
      <c r="V51" s="40"/>
      <c r="W51" s="40"/>
      <c r="X51" s="40"/>
      <c r="Y51" s="40"/>
      <c r="Z51" s="40"/>
      <c r="AA51" s="40"/>
      <c r="AB51" s="40"/>
      <c r="AC51" s="290"/>
      <c r="AD51" s="290"/>
      <c r="AE51" s="290"/>
      <c r="AF51" s="290"/>
      <c r="AG51" s="290"/>
      <c r="AH51" s="290"/>
      <c r="AI51" s="290"/>
      <c r="AJ51" s="290"/>
      <c r="AK51" s="290"/>
      <c r="AL51" s="290"/>
      <c r="AM51" s="290"/>
      <c r="AN51" s="290"/>
      <c r="AO51" s="3615"/>
      <c r="AP51" s="38"/>
      <c r="AR51" s="57"/>
      <c r="AT51" s="57"/>
      <c r="AW51" s="11"/>
      <c r="AZ51" s="27"/>
    </row>
    <row r="52" spans="2:52" s="13" customFormat="1" ht="7.5" customHeight="1">
      <c r="B52" s="3732" t="s">
        <v>63</v>
      </c>
      <c r="C52" s="289"/>
      <c r="D52" s="313" t="s">
        <v>468</v>
      </c>
      <c r="E52" s="283"/>
      <c r="F52" s="283"/>
      <c r="G52" s="41"/>
      <c r="H52" s="41"/>
      <c r="I52" s="41"/>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615"/>
      <c r="AP52" s="38"/>
      <c r="AR52" s="57"/>
      <c r="AT52" s="57"/>
      <c r="AW52" s="11"/>
      <c r="AZ52" s="27"/>
    </row>
    <row r="53" spans="2:52" s="13" customFormat="1" ht="9" customHeight="1">
      <c r="B53" s="3732"/>
      <c r="C53" s="3713" t="s">
        <v>471</v>
      </c>
      <c r="D53" s="3714"/>
      <c r="E53" s="3714"/>
      <c r="F53" s="3714"/>
      <c r="G53" s="3715"/>
      <c r="H53" s="3716" t="s">
        <v>474</v>
      </c>
      <c r="I53" s="3716"/>
      <c r="J53" s="3716"/>
      <c r="K53" s="3716"/>
      <c r="L53" s="3716"/>
      <c r="M53" s="3716"/>
      <c r="N53" s="3716"/>
      <c r="O53" s="3716"/>
      <c r="P53" s="3717" t="s">
        <v>475</v>
      </c>
      <c r="Q53" s="3717"/>
      <c r="R53" s="3717"/>
      <c r="S53" s="3717"/>
      <c r="T53" s="3717"/>
      <c r="U53" s="3717"/>
      <c r="V53" s="3717"/>
      <c r="W53" s="3717"/>
      <c r="X53" s="3717"/>
      <c r="Y53" s="3717"/>
      <c r="Z53" s="3717"/>
      <c r="AA53" s="3717"/>
      <c r="AB53" s="3717"/>
      <c r="AC53" s="3717"/>
      <c r="AD53" s="3717"/>
      <c r="AE53" s="3717"/>
      <c r="AF53" s="3717"/>
      <c r="AG53" s="3717"/>
      <c r="AH53" s="3717"/>
      <c r="AI53" s="3717"/>
      <c r="AJ53" s="3717"/>
      <c r="AK53" s="3717"/>
      <c r="AL53" s="3717"/>
      <c r="AM53" s="3717"/>
      <c r="AN53" s="3718"/>
      <c r="AO53" s="358"/>
      <c r="AP53" s="38"/>
      <c r="AR53" s="57"/>
      <c r="AT53" s="57"/>
      <c r="AW53" s="11"/>
      <c r="AZ53" s="27"/>
    </row>
    <row r="54" spans="2:52" s="13" customFormat="1" ht="8.25" customHeight="1">
      <c r="B54" s="3732"/>
      <c r="C54" s="3720"/>
      <c r="D54" s="3710" t="s">
        <v>472</v>
      </c>
      <c r="E54" s="3711"/>
      <c r="F54" s="3711"/>
      <c r="G54" s="3712"/>
      <c r="H54" s="3675" t="s">
        <v>476</v>
      </c>
      <c r="I54" s="3676"/>
      <c r="J54" s="3676"/>
      <c r="K54" s="3676"/>
      <c r="L54" s="3676"/>
      <c r="M54" s="3676"/>
      <c r="N54" s="3676"/>
      <c r="O54" s="3677"/>
      <c r="P54" s="3675" t="s">
        <v>486</v>
      </c>
      <c r="Q54" s="3676"/>
      <c r="R54" s="3676"/>
      <c r="S54" s="3676"/>
      <c r="T54" s="3676"/>
      <c r="U54" s="3676"/>
      <c r="V54" s="3676"/>
      <c r="W54" s="3677"/>
      <c r="X54" s="3655" t="s">
        <v>487</v>
      </c>
      <c r="Y54" s="3653"/>
      <c r="Z54" s="3653"/>
      <c r="AA54" s="3653"/>
      <c r="AB54" s="3653"/>
      <c r="AC54" s="3653"/>
      <c r="AD54" s="3653"/>
      <c r="AE54" s="3653"/>
      <c r="AF54" s="3653"/>
      <c r="AG54" s="3653" t="s">
        <v>488</v>
      </c>
      <c r="AH54" s="3653"/>
      <c r="AI54" s="3653"/>
      <c r="AJ54" s="3653"/>
      <c r="AK54" s="3653"/>
      <c r="AL54" s="3653"/>
      <c r="AM54" s="3653"/>
      <c r="AN54" s="3654"/>
      <c r="AO54" s="358"/>
      <c r="AP54" s="38"/>
      <c r="AR54" s="57"/>
      <c r="AT54" s="57"/>
      <c r="AW54" s="11"/>
      <c r="AZ54" s="27"/>
    </row>
    <row r="55" spans="2:52" s="13" customFormat="1" ht="6.75" customHeight="1">
      <c r="B55" s="3732"/>
      <c r="C55" s="3720"/>
      <c r="D55" s="3722" t="s">
        <v>473</v>
      </c>
      <c r="E55" s="3723"/>
      <c r="F55" s="3723"/>
      <c r="G55" s="3724"/>
      <c r="H55" s="3647" t="s">
        <v>477</v>
      </c>
      <c r="I55" s="3648"/>
      <c r="J55" s="3648"/>
      <c r="K55" s="3648"/>
      <c r="L55" s="3648"/>
      <c r="M55" s="3648"/>
      <c r="N55" s="3648"/>
      <c r="O55" s="3649"/>
      <c r="P55" s="3672">
        <v>80</v>
      </c>
      <c r="Q55" s="3673"/>
      <c r="R55" s="3673"/>
      <c r="S55" s="3673"/>
      <c r="T55" s="3673"/>
      <c r="U55" s="3673"/>
      <c r="V55" s="3673"/>
      <c r="W55" s="3674"/>
      <c r="X55" s="3672">
        <v>80</v>
      </c>
      <c r="Y55" s="3673"/>
      <c r="Z55" s="3673"/>
      <c r="AA55" s="3673"/>
      <c r="AB55" s="3673"/>
      <c r="AC55" s="3673"/>
      <c r="AD55" s="3673"/>
      <c r="AE55" s="3673"/>
      <c r="AF55" s="3674"/>
      <c r="AG55" s="3672">
        <v>50</v>
      </c>
      <c r="AH55" s="3673"/>
      <c r="AI55" s="3673"/>
      <c r="AJ55" s="3673"/>
      <c r="AK55" s="3673"/>
      <c r="AL55" s="3673"/>
      <c r="AM55" s="3673"/>
      <c r="AN55" s="3758"/>
      <c r="AO55" s="358"/>
      <c r="AP55" s="38"/>
      <c r="AR55" s="57"/>
      <c r="AT55" s="57"/>
      <c r="AW55" s="11"/>
      <c r="AZ55" s="27"/>
    </row>
    <row r="56" spans="2:52" s="13" customFormat="1" ht="6.75" customHeight="1">
      <c r="B56" s="3732"/>
      <c r="C56" s="3721"/>
      <c r="D56" s="3725"/>
      <c r="E56" s="3726"/>
      <c r="F56" s="3726"/>
      <c r="G56" s="3727"/>
      <c r="H56" s="3650">
        <v>100</v>
      </c>
      <c r="I56" s="3651"/>
      <c r="J56" s="3651"/>
      <c r="K56" s="3651"/>
      <c r="L56" s="3651"/>
      <c r="M56" s="3651"/>
      <c r="N56" s="3651"/>
      <c r="O56" s="3652"/>
      <c r="P56" s="3650">
        <v>100</v>
      </c>
      <c r="Q56" s="3651"/>
      <c r="R56" s="3651"/>
      <c r="S56" s="3651"/>
      <c r="T56" s="3651"/>
      <c r="U56" s="3651"/>
      <c r="V56" s="3651"/>
      <c r="W56" s="3652"/>
      <c r="X56" s="3650">
        <v>100</v>
      </c>
      <c r="Y56" s="3651"/>
      <c r="Z56" s="3651"/>
      <c r="AA56" s="3651"/>
      <c r="AB56" s="3651"/>
      <c r="AC56" s="3651"/>
      <c r="AD56" s="3651"/>
      <c r="AE56" s="3651"/>
      <c r="AF56" s="3652"/>
      <c r="AG56" s="3650">
        <v>100</v>
      </c>
      <c r="AH56" s="3651"/>
      <c r="AI56" s="3651"/>
      <c r="AJ56" s="3651"/>
      <c r="AK56" s="3651"/>
      <c r="AL56" s="3651"/>
      <c r="AM56" s="3651"/>
      <c r="AN56" s="3759"/>
      <c r="AO56" s="358"/>
      <c r="AP56" s="38"/>
      <c r="AR56" s="57"/>
      <c r="AT56" s="57"/>
      <c r="AW56" s="11"/>
      <c r="AZ56" s="27"/>
    </row>
    <row r="57" spans="2:52" s="13" customFormat="1" ht="15" customHeight="1">
      <c r="B57" s="3732"/>
      <c r="C57" s="360" t="s">
        <v>480</v>
      </c>
      <c r="D57" s="3781" t="s">
        <v>482</v>
      </c>
      <c r="E57" s="3782"/>
      <c r="F57" s="3782"/>
      <c r="G57" s="3782"/>
      <c r="H57" s="361"/>
      <c r="I57" s="3646"/>
      <c r="J57" s="3646"/>
      <c r="K57" s="3646"/>
      <c r="L57" s="3646"/>
      <c r="M57" s="3646"/>
      <c r="N57" s="362" t="s">
        <v>109</v>
      </c>
      <c r="O57" s="363"/>
      <c r="P57" s="367"/>
      <c r="Q57" s="3646"/>
      <c r="R57" s="3646"/>
      <c r="S57" s="3646"/>
      <c r="T57" s="3646"/>
      <c r="U57" s="3646"/>
      <c r="V57" s="362" t="s">
        <v>109</v>
      </c>
      <c r="W57" s="368"/>
      <c r="X57" s="367"/>
      <c r="Y57" s="370"/>
      <c r="Z57" s="3646"/>
      <c r="AA57" s="3646"/>
      <c r="AB57" s="3646"/>
      <c r="AC57" s="3646"/>
      <c r="AD57" s="3646"/>
      <c r="AE57" s="362" t="s">
        <v>109</v>
      </c>
      <c r="AF57" s="368"/>
      <c r="AG57" s="367"/>
      <c r="AH57" s="371"/>
      <c r="AI57" s="3646"/>
      <c r="AJ57" s="3646"/>
      <c r="AK57" s="3646"/>
      <c r="AL57" s="3646"/>
      <c r="AM57" s="3646"/>
      <c r="AN57" s="369" t="s">
        <v>109</v>
      </c>
      <c r="AO57" s="358"/>
      <c r="AP57" s="544" t="s">
        <v>596</v>
      </c>
      <c r="AR57" s="57"/>
      <c r="AT57" s="57"/>
      <c r="AW57" s="11"/>
      <c r="AZ57" s="27"/>
    </row>
    <row r="58" spans="2:52" s="13" customFormat="1" ht="11.25" customHeight="1">
      <c r="B58" s="3732"/>
      <c r="C58" s="3809" t="s">
        <v>481</v>
      </c>
      <c r="D58" s="3703" t="s">
        <v>478</v>
      </c>
      <c r="E58" s="3704" t="s">
        <v>484</v>
      </c>
      <c r="F58" s="3705"/>
      <c r="G58" s="3706"/>
      <c r="H58" s="3722" t="s">
        <v>504</v>
      </c>
      <c r="I58" s="3723"/>
      <c r="J58" s="3723"/>
      <c r="K58" s="3723"/>
      <c r="L58" s="3723"/>
      <c r="M58" s="3723"/>
      <c r="N58" s="3723"/>
      <c r="O58" s="3724"/>
      <c r="P58" s="373"/>
      <c r="Q58" s="3660" t="s">
        <v>505</v>
      </c>
      <c r="R58" s="3660"/>
      <c r="S58" s="3660"/>
      <c r="T58" s="3660"/>
      <c r="U58" s="3660"/>
      <c r="V58" s="3660"/>
      <c r="W58" s="3660"/>
      <c r="X58" s="3660"/>
      <c r="Y58" s="3660"/>
      <c r="Z58" s="3660"/>
      <c r="AA58" s="3660"/>
      <c r="AB58" s="3656"/>
      <c r="AC58" s="3656"/>
      <c r="AD58" s="3656"/>
      <c r="AE58" s="3656"/>
      <c r="AF58" s="3657"/>
      <c r="AG58" s="3662"/>
      <c r="AH58" s="3663"/>
      <c r="AI58" s="3663"/>
      <c r="AJ58" s="3663"/>
      <c r="AK58" s="3663"/>
      <c r="AL58" s="3663"/>
      <c r="AM58" s="3663"/>
      <c r="AN58" s="3664"/>
      <c r="AO58" s="358"/>
      <c r="AP58" s="38"/>
      <c r="AR58" s="57"/>
      <c r="AT58" s="57"/>
      <c r="AW58" s="11"/>
      <c r="AZ58" s="27"/>
    </row>
    <row r="59" spans="2:52" s="13" customFormat="1" ht="12" customHeight="1">
      <c r="B59" s="3732"/>
      <c r="C59" s="3810"/>
      <c r="D59" s="3703"/>
      <c r="E59" s="3707"/>
      <c r="F59" s="3708"/>
      <c r="G59" s="3709"/>
      <c r="H59" s="3668">
        <f>IF(AI57="",I57,0)</f>
        <v>0</v>
      </c>
      <c r="I59" s="3669"/>
      <c r="J59" s="3669"/>
      <c r="K59" s="3669"/>
      <c r="L59" s="3669"/>
      <c r="M59" s="364" t="s">
        <v>483</v>
      </c>
      <c r="N59" s="3670" t="s">
        <v>495</v>
      </c>
      <c r="O59" s="3671"/>
      <c r="P59" s="3658"/>
      <c r="Q59" s="3659"/>
      <c r="R59" s="3659"/>
      <c r="S59" s="3661">
        <f>IF(AI57="",Q57+Z57,0)</f>
        <v>0</v>
      </c>
      <c r="T59" s="3661"/>
      <c r="U59" s="3661"/>
      <c r="V59" s="3661"/>
      <c r="W59" s="3661"/>
      <c r="X59" s="3661"/>
      <c r="Y59" s="372" t="s">
        <v>492</v>
      </c>
      <c r="Z59" s="3651" t="s">
        <v>496</v>
      </c>
      <c r="AA59" s="3651"/>
      <c r="AB59" s="3651"/>
      <c r="AC59" s="3659"/>
      <c r="AD59" s="3659"/>
      <c r="AE59" s="3659"/>
      <c r="AF59" s="3731"/>
      <c r="AG59" s="3665"/>
      <c r="AH59" s="3666"/>
      <c r="AI59" s="3666"/>
      <c r="AJ59" s="3666"/>
      <c r="AK59" s="3666"/>
      <c r="AL59" s="3666"/>
      <c r="AM59" s="3666"/>
      <c r="AN59" s="3667"/>
      <c r="AO59" s="358"/>
      <c r="AP59" s="544" t="s">
        <v>596</v>
      </c>
      <c r="AQ59" s="547" t="s">
        <v>1248</v>
      </c>
      <c r="AR59" s="57"/>
      <c r="AT59" s="57"/>
      <c r="AW59" s="11"/>
      <c r="AZ59" s="27"/>
    </row>
    <row r="60" spans="2:52" s="13" customFormat="1" ht="11.25" customHeight="1">
      <c r="B60" s="3732"/>
      <c r="C60" s="3810"/>
      <c r="D60" s="3703" t="s">
        <v>479</v>
      </c>
      <c r="E60" s="3704" t="s">
        <v>485</v>
      </c>
      <c r="F60" s="3705"/>
      <c r="G60" s="3706"/>
      <c r="H60" s="3780" t="s">
        <v>498</v>
      </c>
      <c r="I60" s="3660"/>
      <c r="J60" s="3660"/>
      <c r="K60" s="3660"/>
      <c r="L60" s="3660"/>
      <c r="M60" s="3660"/>
      <c r="N60" s="3660"/>
      <c r="O60" s="3660"/>
      <c r="P60" s="40"/>
      <c r="Q60" s="3660" t="s">
        <v>505</v>
      </c>
      <c r="R60" s="3660"/>
      <c r="S60" s="3660"/>
      <c r="T60" s="3660"/>
      <c r="U60" s="3660"/>
      <c r="V60" s="3660"/>
      <c r="W60" s="3660"/>
      <c r="X60" s="3660"/>
      <c r="Y60" s="3660"/>
      <c r="Z60" s="3660"/>
      <c r="AA60" s="3660"/>
      <c r="AB60" s="318"/>
      <c r="AC60" s="318"/>
      <c r="AD60" s="3660" t="s">
        <v>506</v>
      </c>
      <c r="AE60" s="3660"/>
      <c r="AF60" s="3660"/>
      <c r="AG60" s="3660"/>
      <c r="AH60" s="3660"/>
      <c r="AI60" s="3660"/>
      <c r="AJ60" s="318"/>
      <c r="AK60" s="318"/>
      <c r="AL60" s="318"/>
      <c r="AM60" s="318"/>
      <c r="AN60" s="377"/>
      <c r="AO60" s="358"/>
      <c r="AQ60" s="3791" t="s">
        <v>499</v>
      </c>
      <c r="AR60" s="3792"/>
      <c r="AS60" s="3793"/>
      <c r="AT60" s="57"/>
      <c r="AW60" s="11"/>
      <c r="AZ60" s="27"/>
    </row>
    <row r="61" spans="2:52" s="13" customFormat="1" ht="12" customHeight="1">
      <c r="B61" s="3732"/>
      <c r="C61" s="3811"/>
      <c r="D61" s="3703"/>
      <c r="E61" s="3707"/>
      <c r="F61" s="3708"/>
      <c r="G61" s="3709"/>
      <c r="H61" s="365"/>
      <c r="I61" s="3719" t="str">
        <f>IF(AI57&lt;&gt;"",I57,"")</f>
        <v/>
      </c>
      <c r="J61" s="3719"/>
      <c r="K61" s="3719"/>
      <c r="L61" s="3719"/>
      <c r="M61" s="3719"/>
      <c r="N61" s="366" t="s">
        <v>109</v>
      </c>
      <c r="O61" s="374" t="s">
        <v>489</v>
      </c>
      <c r="P61" s="3729"/>
      <c r="Q61" s="3729"/>
      <c r="R61" s="53" t="s">
        <v>490</v>
      </c>
      <c r="S61" s="3661" t="str">
        <f>IF(AI57&lt;&gt;"",Q57+Z57,"")</f>
        <v/>
      </c>
      <c r="T61" s="3661"/>
      <c r="U61" s="3661"/>
      <c r="V61" s="3661"/>
      <c r="W61" s="3661"/>
      <c r="X61" s="3661"/>
      <c r="Y61" s="375" t="s">
        <v>491</v>
      </c>
      <c r="Z61" s="3729"/>
      <c r="AA61" s="3729"/>
      <c r="AB61" s="3729"/>
      <c r="AC61" s="376" t="s">
        <v>490</v>
      </c>
      <c r="AD61" s="3669" t="str">
        <f>IF(AI57&lt;&gt;"",AI57,"")</f>
        <v/>
      </c>
      <c r="AE61" s="3669"/>
      <c r="AF61" s="3669"/>
      <c r="AG61" s="3669"/>
      <c r="AH61" s="3669"/>
      <c r="AI61" s="3669"/>
      <c r="AJ61" s="3730" t="s">
        <v>493</v>
      </c>
      <c r="AK61" s="3729"/>
      <c r="AL61" s="3728" t="s">
        <v>497</v>
      </c>
      <c r="AM61" s="3728"/>
      <c r="AN61" s="359"/>
      <c r="AO61" s="358"/>
      <c r="AP61" s="544" t="s">
        <v>596</v>
      </c>
      <c r="AQ61" s="548" t="str">
        <f>IF(AI57&lt;&gt;"",I57*200/330+(Q57+Z57)*200/400+AI57,"")</f>
        <v/>
      </c>
      <c r="AR61" s="546" t="s">
        <v>500</v>
      </c>
      <c r="AS61" s="545" t="str">
        <f>IF(AQ61="","",IF(AQ61&lt;=200,"ＯＫ","200㎡超NO"))</f>
        <v/>
      </c>
      <c r="AT61" s="57"/>
      <c r="AW61" s="11"/>
      <c r="AZ61" s="27"/>
    </row>
    <row r="62" spans="2:52" s="13" customFormat="1" ht="8.25" customHeight="1">
      <c r="B62" s="3732"/>
      <c r="C62" s="351" t="s">
        <v>1564</v>
      </c>
      <c r="D62" s="339"/>
      <c r="E62" s="350"/>
      <c r="F62" s="340"/>
      <c r="G62" s="340"/>
      <c r="H62" s="340"/>
      <c r="I62" s="340"/>
      <c r="J62" s="340"/>
      <c r="K62" s="340"/>
      <c r="L62" s="340"/>
      <c r="M62" s="340"/>
      <c r="N62" s="340"/>
      <c r="O62" s="340"/>
      <c r="P62" s="340"/>
      <c r="Q62" s="340"/>
      <c r="R62" s="340"/>
      <c r="S62" s="340"/>
      <c r="T62" s="340"/>
      <c r="U62" s="340"/>
      <c r="V62" s="341"/>
      <c r="W62" s="341"/>
      <c r="X62" s="341"/>
      <c r="Y62" s="342"/>
      <c r="Z62" s="342"/>
      <c r="AA62" s="342"/>
      <c r="AB62" s="342"/>
      <c r="AC62" s="342"/>
      <c r="AD62" s="343"/>
      <c r="AE62" s="343"/>
      <c r="AF62" s="343"/>
      <c r="AG62" s="343"/>
      <c r="AH62" s="343"/>
      <c r="AI62" s="343"/>
      <c r="AJ62" s="343"/>
      <c r="AK62" s="343"/>
      <c r="AL62" s="343"/>
      <c r="AM62" s="343"/>
      <c r="AN62" s="344"/>
      <c r="AP62" s="37"/>
      <c r="AR62" s="57"/>
      <c r="AT62" s="57"/>
      <c r="AW62" s="57"/>
    </row>
    <row r="63" spans="2:52" s="13" customFormat="1" ht="8.25" customHeight="1">
      <c r="B63" s="3732"/>
      <c r="C63" s="345"/>
      <c r="D63" s="346" t="s">
        <v>462</v>
      </c>
      <c r="E63" s="284"/>
      <c r="F63" s="284"/>
      <c r="G63" s="261"/>
      <c r="H63" s="261"/>
      <c r="I63" s="261"/>
      <c r="J63" s="347"/>
      <c r="K63" s="347"/>
      <c r="L63" s="347"/>
      <c r="M63" s="347"/>
      <c r="N63" s="347"/>
      <c r="O63" s="347"/>
      <c r="P63" s="347"/>
      <c r="Q63" s="347"/>
      <c r="R63" s="347"/>
      <c r="S63" s="347"/>
      <c r="T63" s="347"/>
      <c r="U63" s="347"/>
      <c r="V63" s="347"/>
      <c r="W63" s="347"/>
      <c r="X63" s="347"/>
      <c r="Y63" s="347"/>
      <c r="Z63" s="347"/>
      <c r="AA63" s="347"/>
      <c r="AB63" s="347"/>
      <c r="AC63" s="348"/>
      <c r="AD63" s="348"/>
      <c r="AE63" s="348"/>
      <c r="AF63" s="348"/>
      <c r="AG63" s="348"/>
      <c r="AH63" s="348"/>
      <c r="AI63" s="348"/>
      <c r="AJ63" s="348"/>
      <c r="AK63" s="348"/>
      <c r="AL63" s="348"/>
      <c r="AM63" s="348"/>
      <c r="AN63" s="349"/>
      <c r="AP63" s="37"/>
      <c r="AR63" s="57"/>
      <c r="AT63" s="57"/>
      <c r="AW63" s="57"/>
    </row>
    <row r="64" spans="2:52" s="13" customFormat="1" ht="3" customHeight="1">
      <c r="B64" s="22"/>
      <c r="C64" s="43"/>
      <c r="D64" s="43"/>
      <c r="E64" s="283"/>
      <c r="F64" s="28"/>
      <c r="G64" s="29"/>
      <c r="H64" s="29"/>
      <c r="I64" s="29"/>
      <c r="J64" s="28"/>
      <c r="K64" s="28"/>
      <c r="L64" s="28"/>
      <c r="M64" s="28"/>
      <c r="N64" s="28"/>
      <c r="O64" s="28"/>
      <c r="P64" s="28"/>
      <c r="Q64" s="28"/>
      <c r="R64" s="28"/>
      <c r="S64" s="28"/>
      <c r="T64" s="14"/>
      <c r="U64" s="14"/>
      <c r="V64" s="14"/>
      <c r="W64" s="14"/>
      <c r="X64" s="14"/>
      <c r="Y64" s="14"/>
      <c r="Z64" s="14"/>
      <c r="AA64" s="14"/>
      <c r="AB64" s="14"/>
      <c r="AC64" s="14"/>
      <c r="AD64" s="14"/>
      <c r="AE64" s="14"/>
      <c r="AF64" s="14"/>
      <c r="AG64" s="14"/>
      <c r="AH64" s="14"/>
      <c r="AI64" s="14"/>
      <c r="AJ64" s="14"/>
      <c r="AK64" s="14"/>
      <c r="AL64" s="14"/>
      <c r="AM64" s="21"/>
      <c r="AN64" s="21"/>
      <c r="AO64" s="21"/>
      <c r="AP64" s="21"/>
      <c r="AQ64" s="21"/>
      <c r="AR64" s="60"/>
      <c r="AT64" s="57"/>
      <c r="AW64" s="57"/>
    </row>
    <row r="65" spans="3:49" s="13" customFormat="1" ht="6.75" customHeight="1">
      <c r="C65" s="3794" t="s">
        <v>452</v>
      </c>
      <c r="D65" s="3795"/>
      <c r="E65" s="3795"/>
      <c r="F65" s="3795"/>
      <c r="G65" s="3795"/>
      <c r="H65" s="3795"/>
      <c r="I65" s="3796"/>
      <c r="J65" s="44" t="s">
        <v>132</v>
      </c>
      <c r="K65" s="3800"/>
      <c r="L65" s="3802"/>
      <c r="M65" s="3803"/>
      <c r="N65" s="46" t="s">
        <v>133</v>
      </c>
      <c r="O65" s="3802"/>
      <c r="P65" s="3762"/>
      <c r="Q65" s="3762"/>
      <c r="R65" s="3762"/>
      <c r="S65" s="3762"/>
      <c r="T65" s="3803"/>
      <c r="U65" s="3805" t="s">
        <v>453</v>
      </c>
      <c r="V65" s="3806"/>
      <c r="W65" s="3774"/>
      <c r="X65" s="3775"/>
      <c r="Y65" s="3762"/>
      <c r="Z65" s="3763"/>
      <c r="AA65" s="3766"/>
      <c r="AB65" s="3772"/>
      <c r="AC65" s="3766"/>
      <c r="AD65" s="3772"/>
      <c r="AE65" s="3784" t="s">
        <v>469</v>
      </c>
      <c r="AF65" s="3785"/>
      <c r="AG65" s="3786"/>
      <c r="AH65" s="3733"/>
      <c r="AI65" s="3735" t="s">
        <v>139</v>
      </c>
      <c r="AJ65" s="3736"/>
      <c r="AK65" s="3737"/>
      <c r="AL65" s="3739" t="s">
        <v>455</v>
      </c>
      <c r="AM65" s="3740"/>
      <c r="AN65" s="3756"/>
      <c r="AO65" s="15"/>
      <c r="AP65" s="15"/>
      <c r="AQ65" s="15"/>
      <c r="AR65" s="60"/>
      <c r="AT65" s="57"/>
      <c r="AW65" s="57"/>
    </row>
    <row r="66" spans="3:49" s="13" customFormat="1" ht="6.75" customHeight="1">
      <c r="C66" s="3797"/>
      <c r="D66" s="3798"/>
      <c r="E66" s="3798"/>
      <c r="F66" s="3798"/>
      <c r="G66" s="3798"/>
      <c r="H66" s="3798"/>
      <c r="I66" s="3799"/>
      <c r="J66" s="45" t="s">
        <v>134</v>
      </c>
      <c r="K66" s="3801"/>
      <c r="L66" s="3776"/>
      <c r="M66" s="3804"/>
      <c r="N66" s="47" t="s">
        <v>27</v>
      </c>
      <c r="O66" s="3776"/>
      <c r="P66" s="3764"/>
      <c r="Q66" s="3764"/>
      <c r="R66" s="3764"/>
      <c r="S66" s="3764"/>
      <c r="T66" s="3804"/>
      <c r="U66" s="3807" t="s">
        <v>135</v>
      </c>
      <c r="V66" s="3808"/>
      <c r="W66" s="3776"/>
      <c r="X66" s="3765"/>
      <c r="Y66" s="3764"/>
      <c r="Z66" s="3765"/>
      <c r="AA66" s="3767"/>
      <c r="AB66" s="3773"/>
      <c r="AC66" s="3767"/>
      <c r="AD66" s="3773"/>
      <c r="AE66" s="3787" t="s">
        <v>470</v>
      </c>
      <c r="AF66" s="3788"/>
      <c r="AG66" s="3789"/>
      <c r="AH66" s="3734"/>
      <c r="AI66" s="3760" t="s">
        <v>454</v>
      </c>
      <c r="AJ66" s="3761"/>
      <c r="AK66" s="3738"/>
      <c r="AL66" s="3741"/>
      <c r="AM66" s="3742"/>
      <c r="AN66" s="3757"/>
      <c r="AO66" s="15"/>
      <c r="AP66" s="15"/>
      <c r="AQ66" s="15"/>
      <c r="AR66" s="60"/>
      <c r="AT66" s="57"/>
      <c r="AW66" s="57"/>
    </row>
    <row r="67" spans="3:49" s="13" customFormat="1" ht="1.5" customHeight="1">
      <c r="C67" s="15"/>
      <c r="D67" s="15"/>
      <c r="E67" s="15"/>
      <c r="F67" s="15"/>
      <c r="G67" s="321"/>
      <c r="H67" s="321"/>
      <c r="I67" s="321"/>
      <c r="J67" s="322"/>
      <c r="K67" s="322"/>
      <c r="L67" s="322"/>
      <c r="M67" s="323"/>
      <c r="N67" s="322"/>
      <c r="O67" s="322"/>
      <c r="P67" s="322"/>
      <c r="Q67" s="322"/>
      <c r="R67" s="322"/>
      <c r="S67" s="322"/>
      <c r="T67" s="324"/>
      <c r="U67" s="324"/>
      <c r="V67" s="322"/>
      <c r="W67" s="322"/>
      <c r="X67" s="322"/>
      <c r="Y67" s="322"/>
      <c r="Z67" s="322"/>
      <c r="AA67" s="322"/>
      <c r="AB67" s="322"/>
      <c r="AC67" s="322"/>
      <c r="AD67" s="322"/>
      <c r="AE67" s="325"/>
      <c r="AF67" s="322"/>
      <c r="AG67" s="322"/>
      <c r="AH67" s="324"/>
      <c r="AI67" s="324"/>
      <c r="AJ67" s="322"/>
      <c r="AK67" s="18"/>
      <c r="AL67" s="17"/>
      <c r="AM67" s="15"/>
      <c r="AN67" s="15"/>
      <c r="AO67" s="15"/>
      <c r="AP67" s="15"/>
      <c r="AQ67" s="15"/>
      <c r="AR67" s="60"/>
      <c r="AT67" s="57"/>
      <c r="AW67" s="57"/>
    </row>
    <row r="68" spans="3:49" s="13" customFormat="1" ht="9" customHeight="1">
      <c r="C68" s="326" t="s">
        <v>1976</v>
      </c>
      <c r="D68" s="23"/>
      <c r="G68" s="16"/>
      <c r="H68" s="16"/>
      <c r="I68" s="16"/>
      <c r="AF68" s="24"/>
      <c r="AG68" s="24"/>
      <c r="AH68" s="24"/>
      <c r="AI68" s="24"/>
      <c r="AL68" s="24"/>
      <c r="AM68" s="24"/>
      <c r="AN68" s="327" t="s">
        <v>459</v>
      </c>
      <c r="AO68" s="24"/>
      <c r="AP68" s="24"/>
      <c r="AQ68" s="24"/>
      <c r="AR68" s="57"/>
      <c r="AT68" s="57"/>
      <c r="AW68" s="57"/>
    </row>
    <row r="69" spans="3:49" s="13" customFormat="1" ht="8.25" customHeight="1">
      <c r="G69" s="16"/>
      <c r="H69" s="16"/>
      <c r="I69" s="16"/>
      <c r="AR69" s="57"/>
      <c r="AT69" s="57"/>
      <c r="AW69" s="57"/>
    </row>
    <row r="70" spans="3:49" s="13" customFormat="1" ht="8.25" customHeight="1">
      <c r="G70" s="16"/>
      <c r="H70" s="16"/>
      <c r="I70" s="16"/>
      <c r="AR70" s="57"/>
      <c r="AT70" s="57"/>
      <c r="AW70" s="57"/>
    </row>
    <row r="71" spans="3:49" s="13" customFormat="1" ht="8.25" customHeight="1">
      <c r="G71" s="16"/>
      <c r="H71" s="16"/>
      <c r="I71" s="16"/>
      <c r="AR71" s="57"/>
      <c r="AT71" s="57"/>
      <c r="AW71" s="57"/>
    </row>
    <row r="72" spans="3:49" s="13" customFormat="1" ht="8.25" customHeight="1">
      <c r="G72" s="16"/>
      <c r="H72" s="16"/>
      <c r="I72" s="16"/>
      <c r="AR72" s="57"/>
      <c r="AT72" s="57"/>
      <c r="AW72" s="57"/>
    </row>
    <row r="73" spans="3:49" s="13" customFormat="1" ht="8.25" customHeight="1">
      <c r="G73" s="16"/>
      <c r="H73" s="16"/>
      <c r="I73" s="16"/>
      <c r="AR73" s="57"/>
      <c r="AT73" s="57"/>
      <c r="AW73" s="57"/>
    </row>
    <row r="74" spans="3:49" s="13" customFormat="1" ht="8.25" customHeight="1">
      <c r="G74" s="16"/>
      <c r="H74" s="16"/>
      <c r="I74" s="16"/>
      <c r="AR74" s="57"/>
      <c r="AT74" s="57"/>
      <c r="AW74" s="57"/>
    </row>
    <row r="75" spans="3:49" s="13" customFormat="1" ht="8.25" customHeight="1">
      <c r="G75" s="16"/>
      <c r="H75" s="16"/>
      <c r="I75" s="16"/>
      <c r="AR75" s="57"/>
      <c r="AT75" s="57"/>
      <c r="AW75" s="57"/>
    </row>
    <row r="76" spans="3:49" s="13" customFormat="1" ht="8.25" customHeight="1">
      <c r="G76" s="16"/>
      <c r="H76" s="16"/>
      <c r="I76" s="16"/>
      <c r="AR76" s="57"/>
      <c r="AT76" s="57"/>
      <c r="AW76" s="57"/>
    </row>
    <row r="77" spans="3:49" s="13" customFormat="1" ht="8.25" customHeight="1">
      <c r="G77" s="16"/>
      <c r="H77" s="16"/>
      <c r="I77" s="16"/>
      <c r="AR77" s="57"/>
      <c r="AT77" s="57"/>
      <c r="AW77" s="57"/>
    </row>
    <row r="78" spans="3:49" s="13" customFormat="1" ht="8.25" customHeight="1">
      <c r="G78" s="16"/>
      <c r="H78" s="16"/>
      <c r="I78" s="16"/>
      <c r="AR78" s="57"/>
      <c r="AT78" s="57"/>
      <c r="AW78" s="57"/>
    </row>
    <row r="79" spans="3:49" s="13" customFormat="1" ht="8.25" customHeight="1">
      <c r="G79" s="16"/>
      <c r="H79" s="16"/>
      <c r="I79" s="16"/>
      <c r="AR79" s="57"/>
      <c r="AT79" s="57"/>
      <c r="AW79" s="57"/>
    </row>
    <row r="80" spans="3:49" s="13" customFormat="1" ht="8.25" customHeight="1">
      <c r="G80" s="16"/>
      <c r="H80" s="16"/>
      <c r="I80" s="16"/>
      <c r="AR80" s="57"/>
      <c r="AT80" s="57"/>
      <c r="AW80" s="57"/>
    </row>
    <row r="81" spans="7:49" s="13" customFormat="1" ht="8.25" customHeight="1">
      <c r="G81" s="16"/>
      <c r="H81" s="16"/>
      <c r="I81" s="16"/>
      <c r="AR81" s="57"/>
      <c r="AT81" s="57"/>
      <c r="AW81" s="57"/>
    </row>
    <row r="82" spans="7:49" s="13" customFormat="1" ht="8.25" customHeight="1">
      <c r="G82" s="16"/>
      <c r="H82" s="16"/>
      <c r="I82" s="16"/>
      <c r="AR82" s="57"/>
      <c r="AT82" s="57"/>
      <c r="AW82" s="57"/>
    </row>
    <row r="83" spans="7:49" s="13" customFormat="1" ht="8.25" customHeight="1">
      <c r="G83" s="16"/>
      <c r="H83" s="16"/>
      <c r="I83" s="16"/>
      <c r="AR83" s="57"/>
      <c r="AT83" s="57"/>
      <c r="AW83" s="57"/>
    </row>
    <row r="84" spans="7:49" s="13" customFormat="1" ht="8.25" customHeight="1">
      <c r="G84" s="16"/>
      <c r="H84" s="16"/>
      <c r="I84" s="16"/>
      <c r="AR84" s="57"/>
      <c r="AT84" s="57"/>
      <c r="AW84" s="57"/>
    </row>
    <row r="85" spans="7:49" s="13" customFormat="1" ht="8.25" customHeight="1">
      <c r="G85" s="16"/>
      <c r="H85" s="16"/>
      <c r="I85" s="16"/>
      <c r="AR85" s="57"/>
      <c r="AT85" s="57"/>
      <c r="AW85" s="57"/>
    </row>
    <row r="86" spans="7:49" s="13" customFormat="1" ht="8.25" customHeight="1">
      <c r="G86" s="16"/>
      <c r="H86" s="16"/>
      <c r="I86" s="16"/>
      <c r="AR86" s="57"/>
      <c r="AT86" s="57"/>
      <c r="AW86" s="57"/>
    </row>
    <row r="87" spans="7:49" s="13" customFormat="1" ht="8.25" customHeight="1">
      <c r="G87" s="16"/>
      <c r="H87" s="16"/>
      <c r="I87" s="16"/>
      <c r="AR87" s="57"/>
      <c r="AT87" s="57"/>
      <c r="AW87" s="57"/>
    </row>
    <row r="88" spans="7:49" s="13" customFormat="1" ht="8.25" customHeight="1">
      <c r="G88" s="16"/>
      <c r="H88" s="16"/>
      <c r="I88" s="16"/>
      <c r="AR88" s="57"/>
      <c r="AT88" s="57"/>
      <c r="AW88" s="57"/>
    </row>
    <row r="89" spans="7:49" s="13" customFormat="1" ht="8.25" customHeight="1">
      <c r="G89" s="16"/>
      <c r="H89" s="16"/>
      <c r="I89" s="16"/>
      <c r="AR89" s="57"/>
      <c r="AT89" s="57"/>
      <c r="AW89" s="57"/>
    </row>
    <row r="90" spans="7:49" s="13" customFormat="1" ht="8.25" customHeight="1">
      <c r="G90" s="16"/>
      <c r="H90" s="16"/>
      <c r="I90" s="16"/>
      <c r="AR90" s="57"/>
      <c r="AT90" s="57"/>
      <c r="AW90" s="57"/>
    </row>
    <row r="91" spans="7:49" s="13" customFormat="1" ht="8.25" customHeight="1">
      <c r="G91" s="16"/>
      <c r="H91" s="16"/>
      <c r="I91" s="16"/>
      <c r="AR91" s="57"/>
      <c r="AT91" s="57"/>
      <c r="AW91" s="57"/>
    </row>
    <row r="92" spans="7:49" s="13" customFormat="1" ht="8.25" customHeight="1">
      <c r="G92" s="16"/>
      <c r="H92" s="16"/>
      <c r="I92" s="16"/>
      <c r="AR92" s="57"/>
      <c r="AT92" s="57"/>
      <c r="AW92" s="57"/>
    </row>
    <row r="93" spans="7:49" s="13" customFormat="1" ht="8.25" customHeight="1">
      <c r="G93" s="16"/>
      <c r="H93" s="16"/>
      <c r="I93" s="16"/>
      <c r="AR93" s="57"/>
      <c r="AT93" s="57"/>
      <c r="AW93" s="57"/>
    </row>
    <row r="94" spans="7:49" s="13" customFormat="1" ht="8.25" customHeight="1">
      <c r="G94" s="16"/>
      <c r="H94" s="16"/>
      <c r="I94" s="16"/>
      <c r="AR94" s="57"/>
      <c r="AT94" s="57"/>
      <c r="AW94" s="57"/>
    </row>
    <row r="95" spans="7:49" ht="8.25" customHeight="1"/>
    <row r="96" spans="7:49" ht="8.25" customHeight="1"/>
    <row r="97" spans="7:9" ht="8.25" customHeight="1"/>
    <row r="98" spans="7:9" ht="8.25" customHeight="1"/>
    <row r="99" spans="7:9" ht="8.25" customHeight="1"/>
    <row r="100" spans="7:9" ht="8.25" customHeight="1"/>
    <row r="101" spans="7:9" ht="8.25" customHeight="1">
      <c r="G101" s="26"/>
      <c r="H101" s="26"/>
      <c r="I101" s="26"/>
    </row>
    <row r="102" spans="7:9" ht="8.25" customHeight="1">
      <c r="G102" s="26"/>
      <c r="H102" s="26"/>
      <c r="I102" s="26"/>
    </row>
    <row r="103" spans="7:9" ht="8.25" customHeight="1">
      <c r="G103" s="26"/>
      <c r="H103" s="26"/>
      <c r="I103" s="26"/>
    </row>
    <row r="104" spans="7:9" ht="8.25" customHeight="1">
      <c r="G104" s="26"/>
      <c r="H104" s="26"/>
      <c r="I104" s="26"/>
    </row>
    <row r="105" spans="7:9" ht="8.25" customHeight="1">
      <c r="G105" s="26"/>
      <c r="H105" s="26"/>
      <c r="I105" s="26"/>
    </row>
    <row r="106" spans="7:9" ht="8.25" customHeight="1">
      <c r="G106" s="26"/>
      <c r="H106" s="26"/>
      <c r="I106" s="26"/>
    </row>
    <row r="107" spans="7:9" ht="8.25" customHeight="1">
      <c r="G107" s="26"/>
      <c r="H107" s="26"/>
      <c r="I107" s="26"/>
    </row>
    <row r="108" spans="7:9" ht="8.25" customHeight="1">
      <c r="G108" s="26"/>
      <c r="H108" s="26"/>
      <c r="I108" s="26"/>
    </row>
    <row r="109" spans="7:9" ht="8.25" customHeight="1">
      <c r="G109" s="26"/>
      <c r="H109" s="26"/>
      <c r="I109" s="26"/>
    </row>
    <row r="110" spans="7:9" ht="8.25" customHeight="1">
      <c r="G110" s="26"/>
      <c r="H110" s="26"/>
      <c r="I110" s="26"/>
    </row>
    <row r="111" spans="7:9" ht="8.25" customHeight="1">
      <c r="G111" s="26"/>
      <c r="H111" s="26"/>
      <c r="I111" s="26"/>
    </row>
    <row r="112" spans="7:9" ht="8.25" customHeight="1">
      <c r="G112" s="26"/>
      <c r="H112" s="26"/>
      <c r="I112" s="26"/>
    </row>
    <row r="113" spans="7:9" ht="8.25" customHeight="1">
      <c r="G113" s="26"/>
      <c r="H113" s="26"/>
      <c r="I113" s="26"/>
    </row>
    <row r="114" spans="7:9" ht="8.25" customHeight="1">
      <c r="G114" s="26"/>
      <c r="H114" s="26"/>
      <c r="I114" s="26"/>
    </row>
    <row r="115" spans="7:9" ht="8.25" customHeight="1">
      <c r="G115" s="26"/>
      <c r="H115" s="26"/>
      <c r="I115" s="26"/>
    </row>
    <row r="116" spans="7:9" ht="8.25" customHeight="1">
      <c r="G116" s="26"/>
      <c r="H116" s="26"/>
      <c r="I116" s="26"/>
    </row>
    <row r="117" spans="7:9" ht="8.25" customHeight="1">
      <c r="G117" s="26"/>
      <c r="H117" s="26"/>
      <c r="I117" s="26"/>
    </row>
    <row r="118" spans="7:9" ht="8.25" customHeight="1">
      <c r="G118" s="26"/>
      <c r="H118" s="26"/>
      <c r="I118" s="26"/>
    </row>
    <row r="119" spans="7:9" ht="8.25" customHeight="1">
      <c r="G119" s="26"/>
      <c r="H119" s="26"/>
      <c r="I119" s="26"/>
    </row>
    <row r="120" spans="7:9" ht="8.25" customHeight="1">
      <c r="G120" s="26"/>
      <c r="H120" s="26"/>
      <c r="I120" s="26"/>
    </row>
    <row r="121" spans="7:9" ht="8.25" customHeight="1">
      <c r="G121" s="26"/>
      <c r="H121" s="26"/>
      <c r="I121" s="26"/>
    </row>
    <row r="122" spans="7:9" ht="8.25" customHeight="1">
      <c r="G122" s="26"/>
      <c r="H122" s="26"/>
      <c r="I122" s="26"/>
    </row>
    <row r="123" spans="7:9" ht="8.25" customHeight="1">
      <c r="G123" s="26"/>
      <c r="H123" s="26"/>
      <c r="I123" s="26"/>
    </row>
    <row r="124" spans="7:9" ht="8.25" customHeight="1">
      <c r="G124" s="26"/>
      <c r="H124" s="26"/>
      <c r="I124" s="26"/>
    </row>
    <row r="125" spans="7:9" ht="8.25" customHeight="1">
      <c r="G125" s="26"/>
      <c r="H125" s="26"/>
      <c r="I125" s="26"/>
    </row>
    <row r="126" spans="7:9" ht="8.25" customHeight="1">
      <c r="G126" s="26"/>
      <c r="H126" s="26"/>
      <c r="I126" s="26"/>
    </row>
    <row r="127" spans="7:9" ht="8.25" customHeight="1">
      <c r="G127" s="26"/>
      <c r="H127" s="26"/>
      <c r="I127" s="26"/>
    </row>
    <row r="128" spans="7:9" ht="8.25" customHeight="1">
      <c r="G128" s="26"/>
      <c r="H128" s="26"/>
      <c r="I128" s="26"/>
    </row>
    <row r="129" spans="7:9" ht="8.25" customHeight="1">
      <c r="G129" s="26"/>
      <c r="H129" s="26"/>
      <c r="I129" s="26"/>
    </row>
    <row r="130" spans="7:9" ht="8.25" customHeight="1">
      <c r="G130" s="26"/>
      <c r="H130" s="26"/>
      <c r="I130" s="26"/>
    </row>
    <row r="131" spans="7:9" ht="8.25" customHeight="1">
      <c r="G131" s="26"/>
      <c r="H131" s="26"/>
      <c r="I131" s="26"/>
    </row>
    <row r="132" spans="7:9" ht="8.25" customHeight="1">
      <c r="G132" s="26"/>
      <c r="H132" s="26"/>
      <c r="I132" s="26"/>
    </row>
    <row r="133" spans="7:9" ht="8.25" customHeight="1">
      <c r="G133" s="26"/>
      <c r="H133" s="26"/>
      <c r="I133" s="26"/>
    </row>
    <row r="134" spans="7:9" ht="8.25" customHeight="1">
      <c r="G134" s="26"/>
      <c r="H134" s="26"/>
      <c r="I134" s="26"/>
    </row>
    <row r="135" spans="7:9" ht="8.25" customHeight="1">
      <c r="G135" s="26"/>
      <c r="H135" s="26"/>
      <c r="I135" s="26"/>
    </row>
    <row r="136" spans="7:9" ht="8.25" customHeight="1">
      <c r="G136" s="26"/>
      <c r="H136" s="26"/>
      <c r="I136" s="26"/>
    </row>
    <row r="137" spans="7:9" ht="8.25" customHeight="1">
      <c r="G137" s="26"/>
      <c r="H137" s="26"/>
      <c r="I137" s="26"/>
    </row>
    <row r="138" spans="7:9" ht="8.25" customHeight="1">
      <c r="G138" s="26"/>
      <c r="H138" s="26"/>
      <c r="I138" s="26"/>
    </row>
    <row r="139" spans="7:9" ht="8.25" customHeight="1">
      <c r="G139" s="26"/>
      <c r="H139" s="26"/>
      <c r="I139" s="26"/>
    </row>
    <row r="140" spans="7:9" ht="8.25" customHeight="1">
      <c r="G140" s="26"/>
      <c r="H140" s="26"/>
      <c r="I140" s="26"/>
    </row>
    <row r="141" spans="7:9" ht="8.25" customHeight="1">
      <c r="G141" s="26"/>
      <c r="H141" s="26"/>
      <c r="I141" s="26"/>
    </row>
    <row r="142" spans="7:9" ht="8.25" customHeight="1">
      <c r="G142" s="26"/>
      <c r="H142" s="26"/>
      <c r="I142" s="26"/>
    </row>
    <row r="143" spans="7:9" ht="8.25" customHeight="1">
      <c r="G143" s="26"/>
      <c r="H143" s="26"/>
      <c r="I143" s="26"/>
    </row>
    <row r="144" spans="7:9" ht="8.25" customHeight="1">
      <c r="G144" s="26"/>
      <c r="H144" s="26"/>
      <c r="I144" s="26"/>
    </row>
    <row r="145" spans="7:9" ht="8.25" customHeight="1">
      <c r="G145" s="26"/>
      <c r="H145" s="26"/>
      <c r="I145" s="26"/>
    </row>
    <row r="146" spans="7:9" ht="8.25" customHeight="1">
      <c r="G146" s="26"/>
      <c r="H146" s="26"/>
      <c r="I146" s="26"/>
    </row>
    <row r="147" spans="7:9" ht="8.25" customHeight="1">
      <c r="G147" s="26"/>
      <c r="H147" s="26"/>
      <c r="I147" s="26"/>
    </row>
    <row r="148" spans="7:9" ht="8.25" customHeight="1">
      <c r="G148" s="26"/>
      <c r="H148" s="26"/>
      <c r="I148" s="26"/>
    </row>
    <row r="149" spans="7:9" ht="8.25" customHeight="1">
      <c r="G149" s="26"/>
      <c r="H149" s="26"/>
      <c r="I149" s="26"/>
    </row>
    <row r="150" spans="7:9" ht="8.25" customHeight="1">
      <c r="G150" s="26"/>
      <c r="H150" s="26"/>
      <c r="I150" s="26"/>
    </row>
    <row r="151" spans="7:9" ht="8.25" customHeight="1">
      <c r="G151" s="26"/>
      <c r="H151" s="26"/>
      <c r="I151" s="26"/>
    </row>
    <row r="152" spans="7:9" ht="8.25" customHeight="1">
      <c r="G152" s="26"/>
      <c r="H152" s="26"/>
      <c r="I152" s="26"/>
    </row>
    <row r="153" spans="7:9" ht="8.25" customHeight="1">
      <c r="G153" s="26"/>
      <c r="H153" s="26"/>
      <c r="I153" s="26"/>
    </row>
    <row r="154" spans="7:9" ht="8.25" customHeight="1">
      <c r="G154" s="26"/>
      <c r="H154" s="26"/>
      <c r="I154" s="26"/>
    </row>
    <row r="155" spans="7:9" ht="8.25" customHeight="1">
      <c r="G155" s="26"/>
      <c r="H155" s="26"/>
      <c r="I155" s="26"/>
    </row>
    <row r="156" spans="7:9" ht="8.25" customHeight="1">
      <c r="G156" s="26"/>
      <c r="H156" s="26"/>
      <c r="I156" s="26"/>
    </row>
    <row r="157" spans="7:9" ht="8.25" customHeight="1">
      <c r="G157" s="26"/>
      <c r="H157" s="26"/>
      <c r="I157" s="26"/>
    </row>
    <row r="158" spans="7:9" ht="8.25" customHeight="1">
      <c r="G158" s="26"/>
      <c r="H158" s="26"/>
      <c r="I158" s="26"/>
    </row>
    <row r="159" spans="7:9" ht="8.25" customHeight="1">
      <c r="G159" s="26"/>
      <c r="H159" s="26"/>
      <c r="I159" s="26"/>
    </row>
    <row r="160" spans="7:9" ht="8.25" customHeight="1">
      <c r="G160" s="26"/>
      <c r="H160" s="26"/>
      <c r="I160" s="26"/>
    </row>
    <row r="161" spans="7:9" ht="8.25" customHeight="1">
      <c r="G161" s="26"/>
      <c r="H161" s="26"/>
      <c r="I161" s="26"/>
    </row>
    <row r="162" spans="7:9" ht="8.25" customHeight="1">
      <c r="G162" s="26"/>
      <c r="H162" s="26"/>
      <c r="I162" s="26"/>
    </row>
    <row r="163" spans="7:9" ht="8.25" customHeight="1">
      <c r="G163" s="26"/>
      <c r="H163" s="26"/>
      <c r="I163" s="26"/>
    </row>
    <row r="164" spans="7:9" ht="8.25" customHeight="1">
      <c r="G164" s="26"/>
      <c r="H164" s="26"/>
      <c r="I164" s="26"/>
    </row>
    <row r="165" spans="7:9" ht="8.25" customHeight="1">
      <c r="G165" s="26"/>
      <c r="H165" s="26"/>
      <c r="I165" s="26"/>
    </row>
    <row r="166" spans="7:9" ht="8.25" customHeight="1">
      <c r="G166" s="26"/>
      <c r="H166" s="26"/>
      <c r="I166" s="26"/>
    </row>
    <row r="167" spans="7:9" ht="8.25" customHeight="1">
      <c r="G167" s="26"/>
      <c r="H167" s="26"/>
      <c r="I167" s="26"/>
    </row>
    <row r="168" spans="7:9" ht="8.25" customHeight="1">
      <c r="G168" s="26"/>
      <c r="H168" s="26"/>
      <c r="I168" s="26"/>
    </row>
    <row r="169" spans="7:9" ht="8.25" customHeight="1">
      <c r="G169" s="26"/>
      <c r="H169" s="26"/>
      <c r="I169" s="26"/>
    </row>
    <row r="170" spans="7:9" ht="8.25" customHeight="1">
      <c r="G170" s="26"/>
      <c r="H170" s="26"/>
      <c r="I170" s="26"/>
    </row>
    <row r="171" spans="7:9" ht="8.25" customHeight="1">
      <c r="G171" s="26"/>
      <c r="H171" s="26"/>
      <c r="I171" s="26"/>
    </row>
    <row r="172" spans="7:9" ht="8.25" customHeight="1">
      <c r="G172" s="26"/>
      <c r="H172" s="26"/>
      <c r="I172" s="26"/>
    </row>
    <row r="173" spans="7:9" ht="8.25" customHeight="1">
      <c r="G173" s="26"/>
      <c r="H173" s="26"/>
      <c r="I173" s="26"/>
    </row>
    <row r="174" spans="7:9" ht="8.25" customHeight="1">
      <c r="G174" s="26"/>
      <c r="H174" s="26"/>
      <c r="I174" s="26"/>
    </row>
    <row r="175" spans="7:9" ht="8.25" customHeight="1">
      <c r="G175" s="26"/>
      <c r="H175" s="26"/>
      <c r="I175" s="26"/>
    </row>
    <row r="176" spans="7:9" ht="8.25" customHeight="1">
      <c r="G176" s="26"/>
      <c r="H176" s="26"/>
      <c r="I176" s="26"/>
    </row>
    <row r="177" spans="7:9" ht="8.25" customHeight="1">
      <c r="G177" s="26"/>
      <c r="H177" s="26"/>
      <c r="I177" s="26"/>
    </row>
    <row r="178" spans="7:9" ht="8.25" customHeight="1">
      <c r="G178" s="26"/>
      <c r="H178" s="26"/>
      <c r="I178" s="26"/>
    </row>
    <row r="179" spans="7:9" ht="8.25" customHeight="1">
      <c r="G179" s="26"/>
      <c r="H179" s="26"/>
      <c r="I179" s="26"/>
    </row>
    <row r="180" spans="7:9" ht="8.25" customHeight="1">
      <c r="G180" s="26"/>
      <c r="H180" s="26"/>
      <c r="I180" s="26"/>
    </row>
    <row r="181" spans="7:9" ht="8.25" customHeight="1">
      <c r="G181" s="26"/>
      <c r="H181" s="26"/>
      <c r="I181" s="26"/>
    </row>
    <row r="182" spans="7:9" ht="8.25" customHeight="1">
      <c r="G182" s="26"/>
      <c r="H182" s="26"/>
      <c r="I182" s="26"/>
    </row>
    <row r="183" spans="7:9" ht="8.25" customHeight="1">
      <c r="G183" s="26"/>
      <c r="H183" s="26"/>
      <c r="I183" s="26"/>
    </row>
    <row r="184" spans="7:9" ht="8.25" customHeight="1">
      <c r="G184" s="26"/>
      <c r="H184" s="26"/>
      <c r="I184" s="26"/>
    </row>
    <row r="185" spans="7:9" ht="8.25" customHeight="1">
      <c r="G185" s="26"/>
      <c r="H185" s="26"/>
      <c r="I185" s="26"/>
    </row>
    <row r="186" spans="7:9" ht="8.25" customHeight="1">
      <c r="G186" s="26"/>
      <c r="H186" s="26"/>
      <c r="I186" s="26"/>
    </row>
    <row r="187" spans="7:9" ht="8.25" customHeight="1">
      <c r="G187" s="26"/>
      <c r="H187" s="26"/>
      <c r="I187" s="26"/>
    </row>
    <row r="188" spans="7:9" ht="8.25" customHeight="1">
      <c r="G188" s="26"/>
      <c r="H188" s="26"/>
      <c r="I188" s="26"/>
    </row>
    <row r="189" spans="7:9" ht="8.25" customHeight="1">
      <c r="G189" s="26"/>
      <c r="H189" s="26"/>
      <c r="I189" s="26"/>
    </row>
    <row r="190" spans="7:9" ht="8.25" customHeight="1">
      <c r="G190" s="26"/>
      <c r="H190" s="26"/>
      <c r="I190" s="26"/>
    </row>
    <row r="191" spans="7:9" ht="8.25" customHeight="1">
      <c r="G191" s="26"/>
      <c r="H191" s="26"/>
      <c r="I191" s="26"/>
    </row>
    <row r="192" spans="7:9" ht="8.25" customHeight="1">
      <c r="G192" s="26"/>
      <c r="H192" s="26"/>
      <c r="I192" s="26"/>
    </row>
    <row r="193" spans="7:9" ht="8.25" customHeight="1">
      <c r="G193" s="26"/>
      <c r="H193" s="26"/>
      <c r="I193" s="26"/>
    </row>
    <row r="194" spans="7:9" ht="8.25" customHeight="1">
      <c r="G194" s="26"/>
      <c r="H194" s="26"/>
      <c r="I194" s="26"/>
    </row>
    <row r="195" spans="7:9" ht="8.25" customHeight="1">
      <c r="G195" s="26"/>
      <c r="H195" s="26"/>
      <c r="I195" s="26"/>
    </row>
    <row r="196" spans="7:9" ht="8.25" customHeight="1">
      <c r="G196" s="26"/>
      <c r="H196" s="26"/>
      <c r="I196" s="26"/>
    </row>
    <row r="197" spans="7:9" ht="8.25" customHeight="1">
      <c r="G197" s="26"/>
      <c r="H197" s="26"/>
      <c r="I197" s="26"/>
    </row>
    <row r="198" spans="7:9" ht="8.25" customHeight="1">
      <c r="G198" s="26"/>
      <c r="H198" s="26"/>
      <c r="I198" s="26"/>
    </row>
    <row r="199" spans="7:9" ht="8.25" customHeight="1">
      <c r="G199" s="26"/>
      <c r="H199" s="26"/>
      <c r="I199" s="26"/>
    </row>
    <row r="200" spans="7:9" ht="8.25" customHeight="1">
      <c r="G200" s="26"/>
      <c r="H200" s="26"/>
      <c r="I200" s="26"/>
    </row>
    <row r="201" spans="7:9" ht="8.25" customHeight="1">
      <c r="G201" s="26"/>
      <c r="H201" s="26"/>
      <c r="I201" s="26"/>
    </row>
    <row r="202" spans="7:9" ht="8.25" customHeight="1">
      <c r="G202" s="26"/>
      <c r="H202" s="26"/>
      <c r="I202" s="26"/>
    </row>
    <row r="203" spans="7:9" ht="8.25" customHeight="1">
      <c r="G203" s="26"/>
      <c r="H203" s="26"/>
      <c r="I203" s="26"/>
    </row>
    <row r="204" spans="7:9" ht="8.25" customHeight="1">
      <c r="G204" s="26"/>
      <c r="H204" s="26"/>
      <c r="I204" s="26"/>
    </row>
    <row r="205" spans="7:9" ht="8.25" customHeight="1">
      <c r="G205" s="26"/>
      <c r="H205" s="26"/>
      <c r="I205" s="26"/>
    </row>
    <row r="206" spans="7:9" ht="8.25" customHeight="1">
      <c r="G206" s="26"/>
      <c r="H206" s="26"/>
      <c r="I206" s="26"/>
    </row>
    <row r="207" spans="7:9" ht="8.25" customHeight="1">
      <c r="G207" s="26"/>
      <c r="H207" s="26"/>
      <c r="I207" s="26"/>
    </row>
    <row r="208" spans="7:9" ht="8.25" customHeight="1">
      <c r="G208" s="26"/>
      <c r="H208" s="26"/>
      <c r="I208" s="26"/>
    </row>
    <row r="209" spans="7:9" ht="8.25" customHeight="1">
      <c r="G209" s="26"/>
      <c r="H209" s="26"/>
      <c r="I209" s="26"/>
    </row>
    <row r="210" spans="7:9" ht="8.25" customHeight="1">
      <c r="G210" s="26"/>
      <c r="H210" s="26"/>
      <c r="I210" s="26"/>
    </row>
    <row r="211" spans="7:9" ht="8.25" customHeight="1">
      <c r="G211" s="26"/>
      <c r="H211" s="26"/>
      <c r="I211" s="26"/>
    </row>
    <row r="212" spans="7:9" ht="8.25" customHeight="1">
      <c r="G212" s="26"/>
      <c r="H212" s="26"/>
      <c r="I212" s="26"/>
    </row>
    <row r="213" spans="7:9" ht="8.25" customHeight="1">
      <c r="G213" s="26"/>
      <c r="H213" s="26"/>
      <c r="I213" s="26"/>
    </row>
    <row r="214" spans="7:9" ht="8.25" customHeight="1">
      <c r="G214" s="26"/>
      <c r="H214" s="26"/>
      <c r="I214" s="26"/>
    </row>
    <row r="215" spans="7:9" ht="8.25" customHeight="1">
      <c r="G215" s="26"/>
      <c r="H215" s="26"/>
      <c r="I215" s="26"/>
    </row>
    <row r="216" spans="7:9" ht="8.25" customHeight="1">
      <c r="G216" s="26"/>
      <c r="H216" s="26"/>
      <c r="I216" s="26"/>
    </row>
    <row r="217" spans="7:9" ht="8.25" customHeight="1">
      <c r="G217" s="26"/>
      <c r="H217" s="26"/>
      <c r="I217" s="26"/>
    </row>
    <row r="218" spans="7:9" ht="8.25" customHeight="1">
      <c r="G218" s="26"/>
      <c r="H218" s="26"/>
      <c r="I218" s="26"/>
    </row>
    <row r="219" spans="7:9" ht="8.25" customHeight="1">
      <c r="G219" s="26"/>
      <c r="H219" s="26"/>
      <c r="I219" s="26"/>
    </row>
    <row r="220" spans="7:9" ht="8.25" customHeight="1">
      <c r="G220" s="26"/>
      <c r="H220" s="26"/>
      <c r="I220" s="26"/>
    </row>
    <row r="221" spans="7:9" ht="8.25" customHeight="1">
      <c r="G221" s="26"/>
      <c r="H221" s="26"/>
      <c r="I221" s="26"/>
    </row>
    <row r="222" spans="7:9" ht="8.25" customHeight="1">
      <c r="G222" s="26"/>
      <c r="H222" s="26"/>
      <c r="I222" s="26"/>
    </row>
    <row r="223" spans="7:9" ht="8.25" customHeight="1">
      <c r="G223" s="26"/>
      <c r="H223" s="26"/>
      <c r="I223" s="26"/>
    </row>
    <row r="224" spans="7:9" ht="8.25" customHeight="1">
      <c r="G224" s="26"/>
      <c r="H224" s="26"/>
      <c r="I224" s="26"/>
    </row>
    <row r="225" spans="7:9" ht="8.25" customHeight="1">
      <c r="G225" s="26"/>
      <c r="H225" s="26"/>
      <c r="I225" s="26"/>
    </row>
    <row r="226" spans="7:9" ht="8.25" customHeight="1">
      <c r="G226" s="26"/>
      <c r="H226" s="26"/>
      <c r="I226" s="26"/>
    </row>
    <row r="227" spans="7:9" ht="8.25" customHeight="1">
      <c r="G227" s="26"/>
      <c r="H227" s="26"/>
      <c r="I227" s="26"/>
    </row>
    <row r="228" spans="7:9" ht="8.25" customHeight="1">
      <c r="G228" s="26"/>
      <c r="H228" s="26"/>
      <c r="I228" s="26"/>
    </row>
    <row r="229" spans="7:9" ht="8.25" customHeight="1">
      <c r="G229" s="26"/>
      <c r="H229" s="26"/>
      <c r="I229" s="26"/>
    </row>
    <row r="230" spans="7:9" ht="8.25" customHeight="1">
      <c r="G230" s="26"/>
      <c r="H230" s="26"/>
      <c r="I230" s="26"/>
    </row>
    <row r="231" spans="7:9" ht="8.25" customHeight="1">
      <c r="G231" s="26"/>
      <c r="H231" s="26"/>
      <c r="I231" s="26"/>
    </row>
    <row r="232" spans="7:9" ht="8.25" customHeight="1">
      <c r="G232" s="26"/>
      <c r="H232" s="26"/>
      <c r="I232" s="26"/>
    </row>
    <row r="233" spans="7:9" ht="8.25" customHeight="1">
      <c r="G233" s="26"/>
      <c r="H233" s="26"/>
      <c r="I233" s="26"/>
    </row>
    <row r="234" spans="7:9" ht="8.25" customHeight="1">
      <c r="G234" s="26"/>
      <c r="H234" s="26"/>
      <c r="I234" s="26"/>
    </row>
    <row r="235" spans="7:9" ht="8.25" customHeight="1">
      <c r="G235" s="26"/>
      <c r="H235" s="26"/>
      <c r="I235" s="26"/>
    </row>
    <row r="236" spans="7:9" ht="8.25" customHeight="1">
      <c r="G236" s="26"/>
      <c r="H236" s="26"/>
      <c r="I236" s="26"/>
    </row>
    <row r="237" spans="7:9" ht="8.25" customHeight="1">
      <c r="G237" s="26"/>
      <c r="H237" s="26"/>
      <c r="I237" s="26"/>
    </row>
    <row r="238" spans="7:9" ht="8.25" customHeight="1">
      <c r="G238" s="26"/>
      <c r="H238" s="26"/>
      <c r="I238" s="26"/>
    </row>
    <row r="239" spans="7:9" ht="8.25" customHeight="1">
      <c r="G239" s="26"/>
      <c r="H239" s="26"/>
      <c r="I239" s="26"/>
    </row>
    <row r="240" spans="7:9" ht="8.25" customHeight="1">
      <c r="G240" s="26"/>
      <c r="H240" s="26"/>
      <c r="I240" s="26"/>
    </row>
    <row r="241" spans="7:9" ht="8.25" customHeight="1">
      <c r="G241" s="26"/>
      <c r="H241" s="26"/>
      <c r="I241" s="26"/>
    </row>
    <row r="242" spans="7:9" ht="8.25" customHeight="1">
      <c r="G242" s="26"/>
      <c r="H242" s="26"/>
      <c r="I242" s="26"/>
    </row>
    <row r="243" spans="7:9" ht="8.25" customHeight="1">
      <c r="G243" s="26"/>
      <c r="H243" s="26"/>
      <c r="I243" s="26"/>
    </row>
    <row r="244" spans="7:9" ht="8.25" customHeight="1">
      <c r="G244" s="26"/>
      <c r="H244" s="26"/>
      <c r="I244" s="26"/>
    </row>
    <row r="245" spans="7:9" ht="8.25" customHeight="1">
      <c r="G245" s="26"/>
      <c r="H245" s="26"/>
      <c r="I245" s="26"/>
    </row>
    <row r="246" spans="7:9" ht="8.25" customHeight="1">
      <c r="G246" s="26"/>
      <c r="H246" s="26"/>
      <c r="I246" s="26"/>
    </row>
    <row r="247" spans="7:9" ht="8.25" customHeight="1">
      <c r="G247" s="26"/>
      <c r="H247" s="26"/>
      <c r="I247" s="26"/>
    </row>
    <row r="248" spans="7:9" ht="8.25" customHeight="1">
      <c r="G248" s="26"/>
      <c r="H248" s="26"/>
      <c r="I248" s="26"/>
    </row>
    <row r="249" spans="7:9" ht="8.25" customHeight="1">
      <c r="G249" s="26"/>
      <c r="H249" s="26"/>
      <c r="I249" s="26"/>
    </row>
    <row r="250" spans="7:9" ht="8.25" customHeight="1">
      <c r="G250" s="26"/>
      <c r="H250" s="26"/>
      <c r="I250" s="26"/>
    </row>
    <row r="251" spans="7:9" ht="8.25" customHeight="1">
      <c r="G251" s="26"/>
      <c r="H251" s="26"/>
      <c r="I251" s="26"/>
    </row>
    <row r="252" spans="7:9" ht="8.25" customHeight="1">
      <c r="G252" s="26"/>
      <c r="H252" s="26"/>
      <c r="I252" s="26"/>
    </row>
    <row r="253" spans="7:9" ht="8.25" customHeight="1">
      <c r="G253" s="26"/>
      <c r="H253" s="26"/>
      <c r="I253" s="26"/>
    </row>
    <row r="254" spans="7:9" ht="8.25" customHeight="1">
      <c r="G254" s="26"/>
      <c r="H254" s="26"/>
      <c r="I254" s="26"/>
    </row>
    <row r="255" spans="7:9" ht="8.25" customHeight="1">
      <c r="G255" s="26"/>
      <c r="H255" s="26"/>
      <c r="I255" s="26"/>
    </row>
    <row r="256" spans="7:9" ht="8.25" customHeight="1">
      <c r="G256" s="26"/>
      <c r="H256" s="26"/>
      <c r="I256" s="26"/>
    </row>
    <row r="257" spans="7:9" ht="8.25" customHeight="1">
      <c r="G257" s="26"/>
      <c r="H257" s="26"/>
      <c r="I257" s="26"/>
    </row>
    <row r="258" spans="7:9" ht="8.25" customHeight="1">
      <c r="G258" s="26"/>
      <c r="H258" s="26"/>
      <c r="I258" s="26"/>
    </row>
  </sheetData>
  <sheetProtection algorithmName="SHA-512" hashValue="2epfIdcqpERVrNcZsyx5EMIwmMgZRVx4jc0H7mDQsvUt1ob1CO3ErSZ0WFs5D+uOhVE6YAPoI3WMTxbFAHD/bQ==" saltValue="bhPrzmrA6rt7ilGVy4Ks/g==" spinCount="100000" sheet="1" objects="1" scenarios="1"/>
  <mergeCells count="146">
    <mergeCell ref="AO28:AO39"/>
    <mergeCell ref="AB65:AB66"/>
    <mergeCell ref="AC65:AC66"/>
    <mergeCell ref="H26:V26"/>
    <mergeCell ref="H58:O58"/>
    <mergeCell ref="H60:O60"/>
    <mergeCell ref="D57:G57"/>
    <mergeCell ref="AR8:AS8"/>
    <mergeCell ref="AE65:AG65"/>
    <mergeCell ref="AE66:AG66"/>
    <mergeCell ref="AQ18:AU19"/>
    <mergeCell ref="AQ60:AS60"/>
    <mergeCell ref="C65:I66"/>
    <mergeCell ref="K65:K66"/>
    <mergeCell ref="L65:L66"/>
    <mergeCell ref="M65:M66"/>
    <mergeCell ref="O65:O66"/>
    <mergeCell ref="Q65:Q66"/>
    <mergeCell ref="R65:R66"/>
    <mergeCell ref="S65:S66"/>
    <mergeCell ref="T65:T66"/>
    <mergeCell ref="U65:V65"/>
    <mergeCell ref="U66:V66"/>
    <mergeCell ref="C58:C61"/>
    <mergeCell ref="D58:D59"/>
    <mergeCell ref="B52:B63"/>
    <mergeCell ref="AH65:AH66"/>
    <mergeCell ref="AI65:AJ65"/>
    <mergeCell ref="AK65:AK66"/>
    <mergeCell ref="AL65:AM66"/>
    <mergeCell ref="Y29:AN29"/>
    <mergeCell ref="Y26:AN26"/>
    <mergeCell ref="Y27:AN27"/>
    <mergeCell ref="Y28:AN28"/>
    <mergeCell ref="AN65:AN66"/>
    <mergeCell ref="AG55:AN55"/>
    <mergeCell ref="AG56:AN56"/>
    <mergeCell ref="AI66:AJ66"/>
    <mergeCell ref="Y65:Z66"/>
    <mergeCell ref="AA65:AA66"/>
    <mergeCell ref="AF37:AG37"/>
    <mergeCell ref="AF34:AG34"/>
    <mergeCell ref="AF38:AG38"/>
    <mergeCell ref="H27:V27"/>
    <mergeCell ref="F28:F29"/>
    <mergeCell ref="AD65:AD66"/>
    <mergeCell ref="W65:X66"/>
    <mergeCell ref="P65:P66"/>
    <mergeCell ref="W40:X40"/>
    <mergeCell ref="D60:D61"/>
    <mergeCell ref="E58:G59"/>
    <mergeCell ref="E60:G61"/>
    <mergeCell ref="AO51:AO52"/>
    <mergeCell ref="D54:G54"/>
    <mergeCell ref="C53:G53"/>
    <mergeCell ref="H53:O53"/>
    <mergeCell ref="P53:AN53"/>
    <mergeCell ref="H54:O54"/>
    <mergeCell ref="I61:M61"/>
    <mergeCell ref="C54:C56"/>
    <mergeCell ref="D55:G56"/>
    <mergeCell ref="AL61:AM61"/>
    <mergeCell ref="Q60:AA60"/>
    <mergeCell ref="AD60:AI60"/>
    <mergeCell ref="S61:X61"/>
    <mergeCell ref="P61:Q61"/>
    <mergeCell ref="AD61:AI61"/>
    <mergeCell ref="Z61:AB61"/>
    <mergeCell ref="AJ61:AK61"/>
    <mergeCell ref="AC59:AF59"/>
    <mergeCell ref="Q57:U57"/>
    <mergeCell ref="X55:AF55"/>
    <mergeCell ref="H30:O30"/>
    <mergeCell ref="Q30:U30"/>
    <mergeCell ref="H31:V31"/>
    <mergeCell ref="H34:O34"/>
    <mergeCell ref="AF39:AG39"/>
    <mergeCell ref="AF32:AG32"/>
    <mergeCell ref="AF33:AG33"/>
    <mergeCell ref="AF35:AG35"/>
    <mergeCell ref="AF36:AG36"/>
    <mergeCell ref="AF31:AG31"/>
    <mergeCell ref="W37:X37"/>
    <mergeCell ref="W38:X38"/>
    <mergeCell ref="W39:X39"/>
    <mergeCell ref="Q34:U34"/>
    <mergeCell ref="H35:V35"/>
    <mergeCell ref="W30:X30"/>
    <mergeCell ref="AF30:AG30"/>
    <mergeCell ref="W28:X28"/>
    <mergeCell ref="W29:X29"/>
    <mergeCell ref="C2:AA3"/>
    <mergeCell ref="AF2:AL2"/>
    <mergeCell ref="C4:U4"/>
    <mergeCell ref="Y4:AC4"/>
    <mergeCell ref="AD4:AN4"/>
    <mergeCell ref="C18:D19"/>
    <mergeCell ref="E18:O18"/>
    <mergeCell ref="P18:AB18"/>
    <mergeCell ref="AC18:AN18"/>
    <mergeCell ref="E19:O19"/>
    <mergeCell ref="P19:AB19"/>
    <mergeCell ref="AC19:AN19"/>
    <mergeCell ref="I57:M57"/>
    <mergeCell ref="H55:O55"/>
    <mergeCell ref="H56:O56"/>
    <mergeCell ref="AG54:AN54"/>
    <mergeCell ref="X54:AF54"/>
    <mergeCell ref="X56:AF56"/>
    <mergeCell ref="AB58:AF58"/>
    <mergeCell ref="P59:R59"/>
    <mergeCell ref="Q58:AA58"/>
    <mergeCell ref="S59:X59"/>
    <mergeCell ref="AI57:AM57"/>
    <mergeCell ref="Z57:AD57"/>
    <mergeCell ref="AG58:AN59"/>
    <mergeCell ref="Z59:AB59"/>
    <mergeCell ref="H59:L59"/>
    <mergeCell ref="N59:O59"/>
    <mergeCell ref="P55:W55"/>
    <mergeCell ref="P56:W56"/>
    <mergeCell ref="P54:W54"/>
    <mergeCell ref="B10:B34"/>
    <mergeCell ref="AO7:AO8"/>
    <mergeCell ref="AO15:AO27"/>
    <mergeCell ref="AO13:AO14"/>
    <mergeCell ref="AO11:AO12"/>
    <mergeCell ref="C26:E41"/>
    <mergeCell ref="F26:F27"/>
    <mergeCell ref="W34:X34"/>
    <mergeCell ref="W35:X35"/>
    <mergeCell ref="H28:V28"/>
    <mergeCell ref="H29:V29"/>
    <mergeCell ref="W31:X31"/>
    <mergeCell ref="W32:X32"/>
    <mergeCell ref="W33:X33"/>
    <mergeCell ref="W36:X36"/>
    <mergeCell ref="AO9:AO10"/>
    <mergeCell ref="W41:X41"/>
    <mergeCell ref="AF40:AG40"/>
    <mergeCell ref="AF41:AG41"/>
    <mergeCell ref="W26:X26"/>
    <mergeCell ref="H38:O38"/>
    <mergeCell ref="Q38:U38"/>
    <mergeCell ref="H39:V39"/>
    <mergeCell ref="W27:X27"/>
  </mergeCells>
  <phoneticPr fontId="2"/>
  <conditionalFormatting sqref="AS61">
    <cfRule type="containsText" dxfId="2" priority="4" operator="containsText" text="NO">
      <formula>NOT(ISERROR(SEARCH("NO",AS61)))</formula>
    </cfRule>
  </conditionalFormatting>
  <conditionalFormatting sqref="H59:L59">
    <cfRule type="cellIs" dxfId="1" priority="2" operator="greaterThan">
      <formula>330</formula>
    </cfRule>
  </conditionalFormatting>
  <conditionalFormatting sqref="S59:X59">
    <cfRule type="cellIs" dxfId="0" priority="1" operator="greaterThan">
      <formula>400</formula>
    </cfRule>
  </conditionalFormatting>
  <dataValidations count="4">
    <dataValidation type="list" imeMode="halfAlpha" allowBlank="1" showInputMessage="1" showErrorMessage="1" sqref="F30 F34 F38">
      <formula1>$AZ$22:$AZ$25</formula1>
    </dataValidation>
    <dataValidation imeMode="halfAlpha" allowBlank="1" showInputMessage="1" showErrorMessage="1" sqref="J32:U33 AH34:AM34 J40:U41 Y34:Z36 Y38:Z40 AH30:AM30 J36:U37 AH38:AM38 AA34:AF34 AA38:AF38 Y30:Z32 AA30:AF30"/>
    <dataValidation imeMode="off" allowBlank="1" showInputMessage="1" showErrorMessage="1" sqref="AQ30 AQ34 AQ38 AS30 AS34 AS38 AU30 AU34 AU38"/>
    <dataValidation type="list" allowBlank="1" showInputMessage="1" showErrorMessage="1" sqref="E18:AN19 H30:O30 H34:O34 H38:O38">
      <formula1>$AW$5:$AW$11</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B1:AY245"/>
  <sheetViews>
    <sheetView showGridLines="0" showRowColHeaders="0" showWhiteSpace="0" zoomScale="150" zoomScaleNormal="150" zoomScalePageLayoutView="190" workbookViewId="0">
      <selection activeCell="E12" sqref="E12:O12"/>
    </sheetView>
  </sheetViews>
  <sheetFormatPr defaultColWidth="1.625" defaultRowHeight="10.5"/>
  <cols>
    <col min="1" max="1" width="0.875" style="646" customWidth="1"/>
    <col min="2" max="2" width="4.125" style="646" customWidth="1"/>
    <col min="3" max="5" width="1.375" style="646" customWidth="1"/>
    <col min="6" max="6" width="4" style="646" customWidth="1"/>
    <col min="7" max="8" width="2.125" style="645" customWidth="1"/>
    <col min="9" max="9" width="0.875" style="645" customWidth="1"/>
    <col min="10" max="21" width="1.75" style="646" customWidth="1"/>
    <col min="22" max="22" width="2" style="646" customWidth="1"/>
    <col min="23" max="23" width="1.875" style="646" customWidth="1"/>
    <col min="24" max="24" width="2.75" style="646" customWidth="1"/>
    <col min="25" max="25" width="0.75" style="646" customWidth="1"/>
    <col min="26" max="37" width="1.75" style="646" customWidth="1"/>
    <col min="38" max="38" width="2.5" style="646" customWidth="1"/>
    <col min="39" max="39" width="3" style="646" customWidth="1"/>
    <col min="40" max="40" width="2.125" style="646" customWidth="1"/>
    <col min="41" max="41" width="11.375" style="646" bestFit="1" customWidth="1"/>
    <col min="42" max="42" width="1.375" style="551" customWidth="1"/>
    <col min="43" max="43" width="8.375" style="646" customWidth="1"/>
    <col min="44" max="44" width="1.5" style="551" customWidth="1"/>
    <col min="45" max="45" width="9.5" style="646" customWidth="1"/>
    <col min="46" max="46" width="1.625" style="646" customWidth="1"/>
    <col min="47" max="47" width="6.25" style="551" bestFit="1" customWidth="1"/>
    <col min="48" max="48" width="1.625" style="646"/>
    <col min="49" max="49" width="0.125" style="646" customWidth="1"/>
    <col min="50" max="50" width="0.25" style="646" customWidth="1"/>
    <col min="51" max="16384" width="1.625" style="646"/>
  </cols>
  <sheetData>
    <row r="1" spans="2:51" s="473" customFormat="1" ht="4.5" customHeight="1">
      <c r="S1" s="474"/>
      <c r="AP1" s="549"/>
      <c r="AR1" s="549"/>
      <c r="AU1" s="549"/>
    </row>
    <row r="2" spans="2:51" s="473" customFormat="1" ht="13.5" customHeight="1">
      <c r="C2" s="3678" t="s">
        <v>432</v>
      </c>
      <c r="D2" s="3678"/>
      <c r="E2" s="3678"/>
      <c r="F2" s="3678"/>
      <c r="G2" s="3678"/>
      <c r="H2" s="3678"/>
      <c r="I2" s="3678"/>
      <c r="J2" s="3678"/>
      <c r="K2" s="3678"/>
      <c r="L2" s="3678"/>
      <c r="M2" s="3678"/>
      <c r="N2" s="3678"/>
      <c r="O2" s="3678"/>
      <c r="P2" s="3678"/>
      <c r="Q2" s="3678"/>
      <c r="R2" s="3678"/>
      <c r="S2" s="3678"/>
      <c r="T2" s="3678"/>
      <c r="U2" s="3678"/>
      <c r="V2" s="3678"/>
      <c r="W2" s="3678"/>
      <c r="X2" s="3678"/>
      <c r="Y2" s="3678"/>
      <c r="Z2" s="3678"/>
      <c r="AA2" s="475"/>
      <c r="AB2" s="475"/>
      <c r="AE2" s="3679" t="s">
        <v>1818</v>
      </c>
      <c r="AF2" s="3680"/>
      <c r="AG2" s="3680"/>
      <c r="AH2" s="3680"/>
      <c r="AI2" s="3680"/>
      <c r="AJ2" s="3681"/>
      <c r="AK2" s="476"/>
      <c r="AL2" s="477"/>
      <c r="AP2" s="549"/>
      <c r="AR2" s="549"/>
      <c r="AU2" s="549"/>
    </row>
    <row r="3" spans="2:51" s="473" customFormat="1" ht="5.25" customHeight="1">
      <c r="C3" s="3678"/>
      <c r="D3" s="3678"/>
      <c r="E3" s="3678"/>
      <c r="F3" s="3678"/>
      <c r="G3" s="3678"/>
      <c r="H3" s="3678"/>
      <c r="I3" s="3678"/>
      <c r="J3" s="3678"/>
      <c r="K3" s="3678"/>
      <c r="L3" s="3678"/>
      <c r="M3" s="3678"/>
      <c r="N3" s="3678"/>
      <c r="O3" s="3678"/>
      <c r="P3" s="3678"/>
      <c r="Q3" s="3678"/>
      <c r="R3" s="3678"/>
      <c r="S3" s="3678"/>
      <c r="T3" s="3678"/>
      <c r="U3" s="3678"/>
      <c r="V3" s="3678"/>
      <c r="W3" s="3678"/>
      <c r="X3" s="3678"/>
      <c r="Y3" s="3678"/>
      <c r="Z3" s="3678"/>
      <c r="AA3" s="475"/>
      <c r="AB3" s="475"/>
      <c r="AP3" s="549"/>
      <c r="AR3" s="549"/>
      <c r="AU3" s="549"/>
    </row>
    <row r="4" spans="2:51" s="497" customFormat="1" ht="12.75" customHeight="1">
      <c r="C4" s="3682"/>
      <c r="D4" s="3682"/>
      <c r="E4" s="3683"/>
      <c r="F4" s="3683"/>
      <c r="G4" s="3683"/>
      <c r="H4" s="3683"/>
      <c r="I4" s="3683"/>
      <c r="J4" s="3683"/>
      <c r="K4" s="3683"/>
      <c r="L4" s="3683"/>
      <c r="M4" s="3683"/>
      <c r="N4" s="3683"/>
      <c r="O4" s="3683"/>
      <c r="P4" s="3683"/>
      <c r="Q4" s="3683"/>
      <c r="R4" s="3683"/>
      <c r="S4" s="3683"/>
      <c r="T4" s="3683"/>
      <c r="U4" s="3683"/>
      <c r="V4" s="478"/>
      <c r="W4" s="478"/>
      <c r="X4" s="3831" t="s">
        <v>441</v>
      </c>
      <c r="Y4" s="3832"/>
      <c r="Z4" s="3832"/>
      <c r="AA4" s="3832"/>
      <c r="AB4" s="3833"/>
      <c r="AC4" s="3834">
        <f>氏名０</f>
        <v>0</v>
      </c>
      <c r="AD4" s="3835"/>
      <c r="AE4" s="3835"/>
      <c r="AF4" s="3835"/>
      <c r="AG4" s="3835"/>
      <c r="AH4" s="3835"/>
      <c r="AI4" s="3835"/>
      <c r="AJ4" s="3835"/>
      <c r="AK4" s="3835"/>
      <c r="AL4" s="3836"/>
      <c r="AN4" s="550"/>
      <c r="AP4" s="551"/>
      <c r="AR4" s="551"/>
      <c r="AU4" s="552"/>
    </row>
    <row r="5" spans="2:51" s="497" customFormat="1" ht="12" customHeight="1">
      <c r="C5" s="553" t="s">
        <v>434</v>
      </c>
      <c r="D5" s="554"/>
      <c r="E5" s="555"/>
      <c r="F5" s="555"/>
      <c r="G5" s="556"/>
      <c r="H5" s="556"/>
      <c r="I5" s="556"/>
      <c r="J5" s="555"/>
      <c r="K5" s="555"/>
      <c r="L5" s="555"/>
      <c r="M5" s="555"/>
      <c r="N5" s="555"/>
      <c r="O5" s="555"/>
      <c r="P5" s="555"/>
      <c r="Q5" s="555"/>
      <c r="R5" s="555"/>
      <c r="S5" s="555"/>
      <c r="T5" s="555"/>
      <c r="U5" s="555"/>
      <c r="V5" s="555"/>
      <c r="W5" s="555"/>
      <c r="X5" s="492"/>
      <c r="Y5" s="492"/>
      <c r="Z5" s="492"/>
      <c r="AA5" s="492"/>
      <c r="AB5" s="493"/>
      <c r="AC5" s="493"/>
      <c r="AD5" s="493"/>
      <c r="AE5" s="493"/>
      <c r="AF5" s="493"/>
      <c r="AG5" s="493"/>
      <c r="AH5" s="493"/>
      <c r="AI5" s="493"/>
      <c r="AJ5" s="493"/>
      <c r="AK5" s="493"/>
      <c r="AL5" s="493"/>
      <c r="AM5" s="557"/>
      <c r="AN5" s="558"/>
      <c r="AP5" s="551"/>
      <c r="AR5" s="551"/>
      <c r="AU5" s="552"/>
    </row>
    <row r="6" spans="2:51" s="497" customFormat="1" ht="8.25" customHeight="1">
      <c r="C6" s="487"/>
      <c r="D6" s="488"/>
      <c r="E6" s="489" t="s">
        <v>436</v>
      </c>
      <c r="F6" s="490"/>
      <c r="G6" s="491"/>
      <c r="H6" s="491"/>
      <c r="I6" s="491"/>
      <c r="J6" s="492"/>
      <c r="K6" s="492"/>
      <c r="L6" s="492"/>
      <c r="M6" s="492"/>
      <c r="N6" s="492"/>
      <c r="O6" s="492"/>
      <c r="P6" s="492"/>
      <c r="Q6" s="492"/>
      <c r="R6" s="492"/>
      <c r="S6" s="492"/>
      <c r="T6" s="492"/>
      <c r="U6" s="492"/>
      <c r="V6" s="492"/>
      <c r="W6" s="492"/>
      <c r="X6" s="492"/>
      <c r="Y6" s="492"/>
      <c r="Z6" s="492"/>
      <c r="AA6" s="492"/>
      <c r="AB6" s="493"/>
      <c r="AC6" s="493"/>
      <c r="AD6" s="493"/>
      <c r="AE6" s="493"/>
      <c r="AF6" s="493"/>
      <c r="AG6" s="493"/>
      <c r="AH6" s="493"/>
      <c r="AI6" s="493"/>
      <c r="AJ6" s="493"/>
      <c r="AK6" s="493"/>
      <c r="AL6" s="493"/>
      <c r="AM6" s="3814" t="s">
        <v>28</v>
      </c>
      <c r="AN6" s="558"/>
      <c r="AP6" s="551"/>
      <c r="AR6" s="551"/>
      <c r="AU6" s="552"/>
      <c r="AX6" s="559"/>
    </row>
    <row r="7" spans="2:51" s="497" customFormat="1" ht="9" customHeight="1">
      <c r="C7" s="487"/>
      <c r="D7" s="489" t="s">
        <v>437</v>
      </c>
      <c r="E7" s="490"/>
      <c r="F7" s="490"/>
      <c r="G7" s="491"/>
      <c r="H7" s="491"/>
      <c r="I7" s="491"/>
      <c r="J7" s="492"/>
      <c r="K7" s="492"/>
      <c r="L7" s="492"/>
      <c r="M7" s="492"/>
      <c r="N7" s="492"/>
      <c r="O7" s="492"/>
      <c r="P7" s="492"/>
      <c r="Q7" s="492"/>
      <c r="R7" s="492"/>
      <c r="S7" s="492"/>
      <c r="T7" s="492"/>
      <c r="U7" s="492"/>
      <c r="V7" s="492"/>
      <c r="W7" s="492"/>
      <c r="X7" s="492"/>
      <c r="Y7" s="492"/>
      <c r="Z7" s="492"/>
      <c r="AA7" s="492"/>
      <c r="AB7" s="492"/>
      <c r="AC7" s="492"/>
      <c r="AD7" s="492"/>
      <c r="AE7" s="492"/>
      <c r="AF7" s="492"/>
      <c r="AG7" s="492"/>
      <c r="AH7" s="492"/>
      <c r="AI7" s="492"/>
      <c r="AJ7" s="492"/>
      <c r="AK7" s="492"/>
      <c r="AL7" s="492"/>
      <c r="AM7" s="3814"/>
      <c r="AN7" s="558"/>
      <c r="AP7" s="551"/>
      <c r="AR7" s="551"/>
      <c r="AU7" s="552"/>
      <c r="AX7" s="559"/>
    </row>
    <row r="8" spans="2:51" s="497" customFormat="1" ht="9.75" customHeight="1">
      <c r="B8" s="560" t="s">
        <v>111</v>
      </c>
      <c r="C8" s="487"/>
      <c r="D8" s="498"/>
      <c r="E8" s="499" t="s">
        <v>438</v>
      </c>
      <c r="F8" s="500"/>
      <c r="G8" s="501"/>
      <c r="H8" s="501"/>
      <c r="I8" s="501"/>
      <c r="J8" s="502"/>
      <c r="K8" s="502"/>
      <c r="L8" s="502"/>
      <c r="M8" s="502"/>
      <c r="N8" s="502"/>
      <c r="O8" s="502"/>
      <c r="P8" s="502"/>
      <c r="Q8" s="502"/>
      <c r="R8" s="502"/>
      <c r="S8" s="502"/>
      <c r="T8" s="502"/>
      <c r="U8" s="502"/>
      <c r="V8" s="502"/>
      <c r="W8" s="502"/>
      <c r="X8" s="502"/>
      <c r="Y8" s="502"/>
      <c r="Z8" s="502"/>
      <c r="AA8" s="502"/>
      <c r="AB8" s="503"/>
      <c r="AC8" s="503"/>
      <c r="AD8" s="503"/>
      <c r="AE8" s="503"/>
      <c r="AF8" s="503"/>
      <c r="AG8" s="503"/>
      <c r="AH8" s="503"/>
      <c r="AI8" s="503"/>
      <c r="AJ8" s="503"/>
      <c r="AK8" s="504"/>
      <c r="AL8" s="493" t="s">
        <v>433</v>
      </c>
      <c r="AM8" s="561">
        <v>11</v>
      </c>
      <c r="AN8" s="558"/>
      <c r="AP8" s="551"/>
      <c r="AR8" s="551"/>
      <c r="AU8" s="552"/>
      <c r="AX8" s="559"/>
    </row>
    <row r="9" spans="2:51" s="497" customFormat="1" ht="9.75" customHeight="1">
      <c r="B9" s="3830" t="s">
        <v>113</v>
      </c>
      <c r="C9" s="487"/>
      <c r="D9" s="505" t="s">
        <v>439</v>
      </c>
      <c r="E9" s="490"/>
      <c r="F9" s="490"/>
      <c r="G9" s="491"/>
      <c r="H9" s="491"/>
      <c r="I9" s="491"/>
      <c r="J9" s="492"/>
      <c r="K9" s="492"/>
      <c r="L9" s="492"/>
      <c r="M9" s="492"/>
      <c r="N9" s="492"/>
      <c r="O9" s="492"/>
      <c r="P9" s="492"/>
      <c r="Q9" s="492"/>
      <c r="R9" s="492"/>
      <c r="S9" s="492"/>
      <c r="T9" s="492"/>
      <c r="U9" s="492"/>
      <c r="V9" s="492"/>
      <c r="W9" s="492"/>
      <c r="X9" s="492"/>
      <c r="Y9" s="492"/>
      <c r="Z9" s="492"/>
      <c r="AA9" s="492"/>
      <c r="AB9" s="493"/>
      <c r="AC9" s="493"/>
      <c r="AD9" s="493"/>
      <c r="AE9" s="493"/>
      <c r="AF9" s="493"/>
      <c r="AG9" s="493"/>
      <c r="AH9" s="493"/>
      <c r="AI9" s="493"/>
      <c r="AJ9" s="493"/>
      <c r="AK9" s="506"/>
      <c r="AL9" s="493" t="s">
        <v>435</v>
      </c>
      <c r="AM9" s="562" t="s">
        <v>110</v>
      </c>
      <c r="AN9" s="558"/>
      <c r="AP9" s="551"/>
      <c r="AR9" s="551"/>
      <c r="AU9" s="552"/>
      <c r="AX9" s="559"/>
    </row>
    <row r="10" spans="2:51" s="497" customFormat="1" ht="9.75" customHeight="1">
      <c r="B10" s="3830"/>
      <c r="C10" s="487"/>
      <c r="D10" s="507" t="s">
        <v>440</v>
      </c>
      <c r="E10" s="508"/>
      <c r="F10" s="508"/>
      <c r="G10" s="509"/>
      <c r="H10" s="510"/>
      <c r="I10" s="510"/>
      <c r="J10" s="511"/>
      <c r="K10" s="511"/>
      <c r="L10" s="511"/>
      <c r="M10" s="511"/>
      <c r="N10" s="511"/>
      <c r="O10" s="511"/>
      <c r="P10" s="511"/>
      <c r="Q10" s="511"/>
      <c r="R10" s="511"/>
      <c r="S10" s="511"/>
      <c r="T10" s="511"/>
      <c r="U10" s="511"/>
      <c r="V10" s="511"/>
      <c r="W10" s="511"/>
      <c r="X10" s="511"/>
      <c r="Y10" s="511"/>
      <c r="Z10" s="511"/>
      <c r="AA10" s="511"/>
      <c r="AB10" s="512"/>
      <c r="AC10" s="512"/>
      <c r="AD10" s="512"/>
      <c r="AE10" s="512"/>
      <c r="AF10" s="512"/>
      <c r="AG10" s="512"/>
      <c r="AH10" s="512"/>
      <c r="AI10" s="512"/>
      <c r="AJ10" s="512"/>
      <c r="AK10" s="513"/>
      <c r="AL10" s="493" t="s">
        <v>433</v>
      </c>
      <c r="AM10" s="3816">
        <v>11</v>
      </c>
      <c r="AN10" s="558"/>
      <c r="AP10" s="551"/>
      <c r="AR10" s="551"/>
      <c r="AU10" s="552"/>
      <c r="AX10" s="559"/>
    </row>
    <row r="11" spans="2:51" s="497" customFormat="1" ht="3.75" customHeight="1">
      <c r="B11" s="3830"/>
      <c r="C11" s="487"/>
      <c r="D11" s="514"/>
      <c r="E11" s="490"/>
      <c r="F11" s="490"/>
      <c r="G11" s="515"/>
      <c r="H11" s="491"/>
      <c r="I11" s="491"/>
      <c r="J11" s="492"/>
      <c r="K11" s="492"/>
      <c r="L11" s="492"/>
      <c r="M11" s="492"/>
      <c r="N11" s="492"/>
      <c r="O11" s="492"/>
      <c r="P11" s="492"/>
      <c r="Q11" s="492"/>
      <c r="R11" s="492"/>
      <c r="S11" s="492"/>
      <c r="T11" s="492"/>
      <c r="U11" s="492"/>
      <c r="V11" s="492"/>
      <c r="W11" s="492"/>
      <c r="X11" s="492"/>
      <c r="Y11" s="492"/>
      <c r="Z11" s="492"/>
      <c r="AA11" s="492"/>
      <c r="AB11" s="493"/>
      <c r="AC11" s="493"/>
      <c r="AD11" s="493"/>
      <c r="AE11" s="493"/>
      <c r="AF11" s="493"/>
      <c r="AG11" s="493"/>
      <c r="AH11" s="493"/>
      <c r="AI11" s="493"/>
      <c r="AJ11" s="493"/>
      <c r="AK11" s="493"/>
      <c r="AL11" s="493"/>
      <c r="AM11" s="3816"/>
      <c r="AN11" s="558"/>
      <c r="AP11" s="551"/>
      <c r="AR11" s="551"/>
      <c r="AU11" s="552"/>
      <c r="AX11" s="559"/>
    </row>
    <row r="12" spans="2:51" s="497" customFormat="1" ht="17.25" customHeight="1">
      <c r="B12" s="3830"/>
      <c r="C12" s="3846" t="s">
        <v>442</v>
      </c>
      <c r="D12" s="3847"/>
      <c r="E12" s="3694"/>
      <c r="F12" s="3695"/>
      <c r="G12" s="3695"/>
      <c r="H12" s="3695"/>
      <c r="I12" s="3695"/>
      <c r="J12" s="3695"/>
      <c r="K12" s="3695"/>
      <c r="L12" s="3695"/>
      <c r="M12" s="3695"/>
      <c r="N12" s="3695"/>
      <c r="O12" s="3695"/>
      <c r="P12" s="3696"/>
      <c r="Q12" s="3695"/>
      <c r="R12" s="3695"/>
      <c r="S12" s="3695"/>
      <c r="T12" s="3695"/>
      <c r="U12" s="3695"/>
      <c r="V12" s="3695"/>
      <c r="W12" s="3695"/>
      <c r="X12" s="3695"/>
      <c r="Y12" s="3695"/>
      <c r="Z12" s="3695"/>
      <c r="AA12" s="3697"/>
      <c r="AB12" s="3695"/>
      <c r="AC12" s="3695"/>
      <c r="AD12" s="3695"/>
      <c r="AE12" s="3695"/>
      <c r="AF12" s="3695"/>
      <c r="AG12" s="3695"/>
      <c r="AH12" s="3695"/>
      <c r="AI12" s="3695"/>
      <c r="AJ12" s="3695"/>
      <c r="AK12" s="3695"/>
      <c r="AL12" s="3695"/>
      <c r="AM12" s="3815" t="s">
        <v>446</v>
      </c>
      <c r="AN12" s="544" t="s">
        <v>596</v>
      </c>
      <c r="AP12" s="551"/>
      <c r="AR12" s="551"/>
      <c r="AU12" s="563">
        <f>氏名１</f>
        <v>0</v>
      </c>
      <c r="AX12" s="559"/>
    </row>
    <row r="13" spans="2:51" s="497" customFormat="1" ht="17.25" customHeight="1">
      <c r="B13" s="3830"/>
      <c r="C13" s="3848"/>
      <c r="D13" s="3849"/>
      <c r="E13" s="3698"/>
      <c r="F13" s="3699"/>
      <c r="G13" s="3699"/>
      <c r="H13" s="3699"/>
      <c r="I13" s="3699"/>
      <c r="J13" s="3699"/>
      <c r="K13" s="3699"/>
      <c r="L13" s="3699"/>
      <c r="M13" s="3699"/>
      <c r="N13" s="3699"/>
      <c r="O13" s="3699"/>
      <c r="P13" s="3700"/>
      <c r="Q13" s="3699"/>
      <c r="R13" s="3699"/>
      <c r="S13" s="3699"/>
      <c r="T13" s="3699"/>
      <c r="U13" s="3699"/>
      <c r="V13" s="3699"/>
      <c r="W13" s="3699"/>
      <c r="X13" s="3699"/>
      <c r="Y13" s="3699"/>
      <c r="Z13" s="3699"/>
      <c r="AA13" s="3701"/>
      <c r="AB13" s="3699"/>
      <c r="AC13" s="3699"/>
      <c r="AD13" s="3699"/>
      <c r="AE13" s="3699"/>
      <c r="AF13" s="3699"/>
      <c r="AG13" s="3699"/>
      <c r="AH13" s="3699"/>
      <c r="AI13" s="3699"/>
      <c r="AJ13" s="3699"/>
      <c r="AK13" s="3699"/>
      <c r="AL13" s="3699"/>
      <c r="AM13" s="3815"/>
      <c r="AN13" s="544" t="s">
        <v>596</v>
      </c>
      <c r="AP13" s="551"/>
      <c r="AR13" s="551"/>
      <c r="AU13" s="1169">
        <f>氏名２</f>
        <v>0</v>
      </c>
      <c r="AX13" s="559"/>
    </row>
    <row r="14" spans="2:51" s="497" customFormat="1" ht="11.25" customHeight="1">
      <c r="B14" s="3830"/>
      <c r="C14" s="564" t="s">
        <v>443</v>
      </c>
      <c r="D14" s="514"/>
      <c r="E14" s="490"/>
      <c r="F14" s="490"/>
      <c r="G14" s="515"/>
      <c r="H14" s="491"/>
      <c r="I14" s="491"/>
      <c r="J14" s="492"/>
      <c r="K14" s="492"/>
      <c r="L14" s="492"/>
      <c r="M14" s="492"/>
      <c r="N14" s="492"/>
      <c r="O14" s="492"/>
      <c r="P14" s="492"/>
      <c r="Q14" s="492"/>
      <c r="R14" s="492"/>
      <c r="S14" s="492"/>
      <c r="T14" s="492"/>
      <c r="U14" s="492"/>
      <c r="V14" s="492"/>
      <c r="W14" s="492"/>
      <c r="X14" s="492"/>
      <c r="Y14" s="492"/>
      <c r="Z14" s="492"/>
      <c r="AA14" s="492"/>
      <c r="AB14" s="493"/>
      <c r="AC14" s="493"/>
      <c r="AD14" s="493"/>
      <c r="AE14" s="493"/>
      <c r="AF14" s="493"/>
      <c r="AG14" s="493"/>
      <c r="AH14" s="493"/>
      <c r="AI14" s="493"/>
      <c r="AJ14" s="493"/>
      <c r="AK14" s="493"/>
      <c r="AL14" s="493"/>
      <c r="AM14" s="3815"/>
      <c r="AN14" s="558"/>
      <c r="AP14" s="551"/>
      <c r="AR14" s="551"/>
      <c r="AU14" s="1169">
        <f>氏名３</f>
        <v>0</v>
      </c>
      <c r="AX14" s="559"/>
    </row>
    <row r="15" spans="2:51" s="497" customFormat="1" ht="13.5" customHeight="1">
      <c r="B15" s="3830"/>
      <c r="C15" s="553" t="s">
        <v>423</v>
      </c>
      <c r="D15" s="554"/>
      <c r="E15" s="555"/>
      <c r="F15" s="555"/>
      <c r="G15" s="556"/>
      <c r="H15" s="556"/>
      <c r="I15" s="556"/>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3815"/>
      <c r="AN15" s="558"/>
      <c r="AP15" s="551"/>
      <c r="AR15" s="551"/>
      <c r="AU15" s="1169">
        <f>氏名４</f>
        <v>0</v>
      </c>
    </row>
    <row r="16" spans="2:51" s="497" customFormat="1" ht="8.25" customHeight="1">
      <c r="B16" s="3830"/>
      <c r="C16" s="487"/>
      <c r="D16" s="488"/>
      <c r="E16" s="489" t="s">
        <v>1562</v>
      </c>
      <c r="F16" s="490"/>
      <c r="G16" s="491"/>
      <c r="H16" s="491"/>
      <c r="I16" s="491"/>
      <c r="J16" s="492"/>
      <c r="K16" s="492"/>
      <c r="L16" s="492"/>
      <c r="M16" s="492"/>
      <c r="N16" s="492"/>
      <c r="O16" s="492"/>
      <c r="P16" s="492"/>
      <c r="Q16" s="492"/>
      <c r="R16" s="492"/>
      <c r="S16" s="492"/>
      <c r="T16" s="492"/>
      <c r="U16" s="492"/>
      <c r="V16" s="492"/>
      <c r="W16" s="492"/>
      <c r="X16" s="492"/>
      <c r="Y16" s="492"/>
      <c r="Z16" s="492"/>
      <c r="AA16" s="492"/>
      <c r="AB16" s="493"/>
      <c r="AC16" s="493"/>
      <c r="AD16" s="493"/>
      <c r="AE16" s="493"/>
      <c r="AF16" s="493"/>
      <c r="AG16" s="493"/>
      <c r="AH16" s="493"/>
      <c r="AI16" s="493"/>
      <c r="AJ16" s="493"/>
      <c r="AK16" s="493"/>
      <c r="AL16" s="493"/>
      <c r="AM16" s="3815"/>
      <c r="AN16" s="558"/>
      <c r="AP16" s="551"/>
      <c r="AR16" s="551"/>
      <c r="AU16" s="1169">
        <f>氏名５</f>
        <v>0</v>
      </c>
      <c r="AX16" s="559" t="s">
        <v>427</v>
      </c>
      <c r="AY16" s="497" t="s">
        <v>590</v>
      </c>
    </row>
    <row r="17" spans="2:51" s="497" customFormat="1" ht="8.25" customHeight="1">
      <c r="B17" s="3830"/>
      <c r="C17" s="487"/>
      <c r="D17" s="489" t="s">
        <v>1560</v>
      </c>
      <c r="E17" s="490"/>
      <c r="F17" s="490"/>
      <c r="G17" s="491"/>
      <c r="H17" s="491"/>
      <c r="I17" s="491"/>
      <c r="J17" s="492"/>
      <c r="K17" s="492"/>
      <c r="L17" s="492"/>
      <c r="M17" s="492"/>
      <c r="N17" s="492"/>
      <c r="O17" s="492"/>
      <c r="P17" s="492"/>
      <c r="Q17" s="492"/>
      <c r="R17" s="492"/>
      <c r="S17" s="492"/>
      <c r="T17" s="492"/>
      <c r="U17" s="492"/>
      <c r="V17" s="492"/>
      <c r="W17" s="492"/>
      <c r="X17" s="492"/>
      <c r="Y17" s="492"/>
      <c r="Z17" s="492"/>
      <c r="AA17" s="492"/>
      <c r="AB17" s="493"/>
      <c r="AC17" s="493"/>
      <c r="AD17" s="493"/>
      <c r="AE17" s="493"/>
      <c r="AF17" s="493"/>
      <c r="AG17" s="493"/>
      <c r="AH17" s="493"/>
      <c r="AI17" s="493"/>
      <c r="AJ17" s="493"/>
      <c r="AK17" s="493"/>
      <c r="AL17" s="493"/>
      <c r="AM17" s="3815"/>
      <c r="AN17" s="558"/>
      <c r="AP17" s="551"/>
      <c r="AR17" s="551"/>
      <c r="AU17" s="1169">
        <f>氏名６</f>
        <v>0</v>
      </c>
      <c r="AX17" s="559" t="s">
        <v>428</v>
      </c>
      <c r="AY17" s="497" t="s">
        <v>590</v>
      </c>
    </row>
    <row r="18" spans="2:51" s="497" customFormat="1" ht="8.25" customHeight="1">
      <c r="B18" s="3830"/>
      <c r="C18" s="487"/>
      <c r="D18" s="514"/>
      <c r="E18" s="490"/>
      <c r="F18" s="490"/>
      <c r="G18" s="515" t="s">
        <v>426</v>
      </c>
      <c r="H18" s="491"/>
      <c r="I18" s="491"/>
      <c r="J18" s="492"/>
      <c r="K18" s="492"/>
      <c r="L18" s="492"/>
      <c r="M18" s="492"/>
      <c r="N18" s="492"/>
      <c r="O18" s="492"/>
      <c r="P18" s="492"/>
      <c r="Q18" s="492"/>
      <c r="R18" s="492"/>
      <c r="S18" s="492"/>
      <c r="T18" s="492"/>
      <c r="U18" s="492"/>
      <c r="V18" s="492"/>
      <c r="W18" s="492"/>
      <c r="X18" s="492"/>
      <c r="Y18" s="492"/>
      <c r="Z18" s="492"/>
      <c r="AA18" s="492"/>
      <c r="AB18" s="493"/>
      <c r="AC18" s="493"/>
      <c r="AD18" s="493"/>
      <c r="AE18" s="493"/>
      <c r="AF18" s="493"/>
      <c r="AG18" s="493"/>
      <c r="AH18" s="493"/>
      <c r="AI18" s="493"/>
      <c r="AJ18" s="493"/>
      <c r="AK18" s="493"/>
      <c r="AL18" s="493"/>
      <c r="AM18" s="3815"/>
      <c r="AN18" s="558"/>
      <c r="AP18" s="551"/>
      <c r="AR18" s="551"/>
      <c r="AU18" s="1170">
        <f>氏名７</f>
        <v>0</v>
      </c>
      <c r="AX18" s="559" t="s">
        <v>429</v>
      </c>
      <c r="AY18" s="497" t="s">
        <v>590</v>
      </c>
    </row>
    <row r="19" spans="2:51" s="497" customFormat="1" ht="9.75" customHeight="1">
      <c r="B19" s="3830"/>
      <c r="C19" s="565"/>
      <c r="D19" s="495"/>
      <c r="E19" s="566"/>
      <c r="F19" s="495"/>
      <c r="G19" s="567" t="s">
        <v>501</v>
      </c>
      <c r="H19" s="496"/>
      <c r="I19" s="496"/>
      <c r="J19" s="495"/>
      <c r="K19" s="495"/>
      <c r="L19" s="495"/>
      <c r="M19" s="495"/>
      <c r="N19" s="495"/>
      <c r="O19" s="495"/>
      <c r="P19" s="495"/>
      <c r="Q19" s="495"/>
      <c r="R19" s="495"/>
      <c r="S19" s="495"/>
      <c r="T19" s="495"/>
      <c r="U19" s="495"/>
      <c r="V19" s="495"/>
      <c r="W19" s="495"/>
      <c r="X19" s="495"/>
      <c r="Y19" s="495"/>
      <c r="Z19" s="495"/>
      <c r="AA19" s="495"/>
      <c r="AB19" s="568"/>
      <c r="AC19" s="568"/>
      <c r="AD19" s="568"/>
      <c r="AE19" s="568"/>
      <c r="AF19" s="568"/>
      <c r="AG19" s="568"/>
      <c r="AH19" s="568"/>
      <c r="AI19" s="569"/>
      <c r="AJ19" s="569"/>
      <c r="AK19" s="569"/>
      <c r="AL19" s="569"/>
      <c r="AM19" s="3815"/>
      <c r="AN19" s="570"/>
      <c r="AP19" s="551"/>
      <c r="AR19" s="551"/>
      <c r="AX19" s="559" t="s">
        <v>430</v>
      </c>
      <c r="AY19" s="497" t="s">
        <v>591</v>
      </c>
    </row>
    <row r="20" spans="2:51" s="497" customFormat="1" ht="12" customHeight="1">
      <c r="B20" s="3830"/>
      <c r="C20" s="3851" t="s">
        <v>444</v>
      </c>
      <c r="D20" s="3852"/>
      <c r="E20" s="3853"/>
      <c r="F20" s="3864" t="s">
        <v>424</v>
      </c>
      <c r="G20" s="571" t="s">
        <v>112</v>
      </c>
      <c r="H20" s="3837" t="s">
        <v>502</v>
      </c>
      <c r="I20" s="3837"/>
      <c r="J20" s="3837"/>
      <c r="K20" s="3837"/>
      <c r="L20" s="3837"/>
      <c r="M20" s="3837"/>
      <c r="N20" s="3837"/>
      <c r="O20" s="3837"/>
      <c r="P20" s="3837"/>
      <c r="Q20" s="3837"/>
      <c r="R20" s="3837"/>
      <c r="S20" s="3837"/>
      <c r="T20" s="3837"/>
      <c r="U20" s="3837"/>
      <c r="V20" s="3838"/>
      <c r="W20" s="297" t="s">
        <v>5</v>
      </c>
      <c r="X20" s="3860" t="s">
        <v>449</v>
      </c>
      <c r="Y20" s="3860"/>
      <c r="Z20" s="3861"/>
      <c r="AA20" s="3861"/>
      <c r="AB20" s="3861"/>
      <c r="AC20" s="3861"/>
      <c r="AD20" s="3861"/>
      <c r="AE20" s="3861"/>
      <c r="AF20" s="3861"/>
      <c r="AG20" s="3861"/>
      <c r="AH20" s="3861"/>
      <c r="AI20" s="3861"/>
      <c r="AJ20" s="3861"/>
      <c r="AK20" s="3861"/>
      <c r="AL20" s="3861"/>
      <c r="AM20" s="3815"/>
      <c r="AN20" s="558"/>
      <c r="AP20" s="551"/>
      <c r="AR20" s="551"/>
    </row>
    <row r="21" spans="2:51" s="497" customFormat="1" ht="12" customHeight="1">
      <c r="B21" s="3830"/>
      <c r="C21" s="3854"/>
      <c r="D21" s="3855"/>
      <c r="E21" s="3856"/>
      <c r="F21" s="3865"/>
      <c r="G21" s="572" t="s">
        <v>114</v>
      </c>
      <c r="H21" s="3839" t="s">
        <v>115</v>
      </c>
      <c r="I21" s="3839"/>
      <c r="J21" s="3839"/>
      <c r="K21" s="3839"/>
      <c r="L21" s="3839"/>
      <c r="M21" s="3839"/>
      <c r="N21" s="3839"/>
      <c r="O21" s="3839"/>
      <c r="P21" s="3839"/>
      <c r="Q21" s="3839"/>
      <c r="R21" s="3839"/>
      <c r="S21" s="3839"/>
      <c r="T21" s="3839"/>
      <c r="U21" s="3839"/>
      <c r="V21" s="3840"/>
      <c r="W21" s="298" t="s">
        <v>1</v>
      </c>
      <c r="X21" s="3862" t="s">
        <v>448</v>
      </c>
      <c r="Y21" s="3862"/>
      <c r="Z21" s="3863"/>
      <c r="AA21" s="3863"/>
      <c r="AB21" s="3863"/>
      <c r="AC21" s="3863"/>
      <c r="AD21" s="3863"/>
      <c r="AE21" s="3863"/>
      <c r="AF21" s="3863"/>
      <c r="AG21" s="3863"/>
      <c r="AH21" s="3863"/>
      <c r="AI21" s="3863"/>
      <c r="AJ21" s="3863"/>
      <c r="AK21" s="3863"/>
      <c r="AL21" s="3863"/>
      <c r="AM21" s="3815"/>
      <c r="AN21" s="573"/>
      <c r="AP21" s="551"/>
      <c r="AR21" s="551"/>
    </row>
    <row r="22" spans="2:51" s="497" customFormat="1" ht="12" customHeight="1">
      <c r="B22" s="3830"/>
      <c r="C22" s="3854"/>
      <c r="D22" s="3855"/>
      <c r="E22" s="3856"/>
      <c r="F22" s="3866" t="s">
        <v>602</v>
      </c>
      <c r="G22" s="574" t="s">
        <v>117</v>
      </c>
      <c r="H22" s="3841" t="s">
        <v>425</v>
      </c>
      <c r="I22" s="3841"/>
      <c r="J22" s="3841"/>
      <c r="K22" s="3841"/>
      <c r="L22" s="3841"/>
      <c r="M22" s="3841"/>
      <c r="N22" s="3841"/>
      <c r="O22" s="3841"/>
      <c r="P22" s="3841"/>
      <c r="Q22" s="3841"/>
      <c r="R22" s="3841"/>
      <c r="S22" s="3841"/>
      <c r="T22" s="3841"/>
      <c r="U22" s="3841"/>
      <c r="V22" s="3842"/>
      <c r="W22" s="299" t="s">
        <v>7</v>
      </c>
      <c r="X22" s="3887" t="s">
        <v>431</v>
      </c>
      <c r="Y22" s="3888"/>
      <c r="Z22" s="3889"/>
      <c r="AA22" s="3889"/>
      <c r="AB22" s="3889"/>
      <c r="AC22" s="3889"/>
      <c r="AD22" s="3889"/>
      <c r="AE22" s="3889"/>
      <c r="AF22" s="3889"/>
      <c r="AG22" s="3889"/>
      <c r="AH22" s="3889"/>
      <c r="AI22" s="3889"/>
      <c r="AJ22" s="3889"/>
      <c r="AK22" s="3889"/>
      <c r="AL22" s="3890"/>
      <c r="AM22" s="3815"/>
      <c r="AN22" s="573"/>
      <c r="AP22" s="575"/>
      <c r="AR22" s="551"/>
    </row>
    <row r="23" spans="2:51" s="497" customFormat="1" ht="12" customHeight="1">
      <c r="B23" s="3830"/>
      <c r="C23" s="3854"/>
      <c r="D23" s="3855"/>
      <c r="E23" s="3856"/>
      <c r="F23" s="3867"/>
      <c r="G23" s="576" t="s">
        <v>118</v>
      </c>
      <c r="H23" s="3843" t="s">
        <v>119</v>
      </c>
      <c r="I23" s="3843"/>
      <c r="J23" s="3843"/>
      <c r="K23" s="3843"/>
      <c r="L23" s="3843"/>
      <c r="M23" s="3843"/>
      <c r="N23" s="3843"/>
      <c r="O23" s="3843"/>
      <c r="P23" s="3843"/>
      <c r="Q23" s="3843"/>
      <c r="R23" s="3843"/>
      <c r="S23" s="3843"/>
      <c r="T23" s="3843"/>
      <c r="U23" s="3843"/>
      <c r="V23" s="3844"/>
      <c r="W23" s="299" t="s">
        <v>10</v>
      </c>
      <c r="X23" s="3845" t="s">
        <v>503</v>
      </c>
      <c r="Y23" s="3845"/>
      <c r="Z23" s="3845"/>
      <c r="AA23" s="3845"/>
      <c r="AB23" s="3845"/>
      <c r="AC23" s="3845"/>
      <c r="AD23" s="3845"/>
      <c r="AE23" s="3845"/>
      <c r="AF23" s="3845"/>
      <c r="AG23" s="3845"/>
      <c r="AH23" s="3845"/>
      <c r="AI23" s="3845"/>
      <c r="AJ23" s="3845"/>
      <c r="AK23" s="3845"/>
      <c r="AL23" s="3845"/>
      <c r="AM23" s="3815"/>
      <c r="AN23" s="573"/>
      <c r="AO23" s="536" t="s">
        <v>593</v>
      </c>
      <c r="AP23" s="65"/>
      <c r="AQ23" s="537" t="s">
        <v>594</v>
      </c>
      <c r="AR23" s="65"/>
      <c r="AS23" s="538" t="s">
        <v>595</v>
      </c>
    </row>
    <row r="24" spans="2:51" s="497" customFormat="1" ht="13.5" customHeight="1">
      <c r="B24" s="3830"/>
      <c r="C24" s="3854"/>
      <c r="D24" s="3855"/>
      <c r="E24" s="3856"/>
      <c r="F24" s="295"/>
      <c r="G24" s="516" t="s">
        <v>120</v>
      </c>
      <c r="H24" s="3642"/>
      <c r="I24" s="3642"/>
      <c r="J24" s="3642"/>
      <c r="K24" s="3642"/>
      <c r="L24" s="3642"/>
      <c r="M24" s="3642"/>
      <c r="N24" s="3642"/>
      <c r="O24" s="3642"/>
      <c r="P24" s="517" t="s">
        <v>226</v>
      </c>
      <c r="Q24" s="3643"/>
      <c r="R24" s="3643"/>
      <c r="S24" s="3643"/>
      <c r="T24" s="3643"/>
      <c r="U24" s="3643"/>
      <c r="V24" s="518" t="s">
        <v>225</v>
      </c>
      <c r="W24" s="297" t="s">
        <v>121</v>
      </c>
      <c r="X24" s="300"/>
      <c r="Y24" s="300"/>
      <c r="Z24" s="51" t="str">
        <f>IF(INT($AO24/100),MOD(INT($AO24/100),10),"")</f>
        <v/>
      </c>
      <c r="AA24" s="51" t="str">
        <f>IF(INT($AO24/10),MOD(INT($AO24/10),10),"")</f>
        <v/>
      </c>
      <c r="AB24" s="51" t="str">
        <f>IF(INT($AO24/1),MOD(INT($AO24/1),10),"")</f>
        <v/>
      </c>
      <c r="AC24" s="48" t="s">
        <v>128</v>
      </c>
      <c r="AD24" s="51" t="str">
        <f>IF(ROUNDDOWN(AO24,0)=AO24,"",MOD(INT(AO24*10),10))</f>
        <v/>
      </c>
      <c r="AE24" s="51" t="str">
        <f>IF(ROUNDDOWN(AO24,1)=AO24,"",MOD(INT($AO24*100),10))</f>
        <v/>
      </c>
      <c r="AF24" s="51" t="str">
        <f>IF(ROUNDDOWN(AO24,2)=AO24,"",MOD(INT($AO24*1000),10))</f>
        <v/>
      </c>
      <c r="AG24" s="51" t="str">
        <f>IF(ROUNDDOWN(AO24,3)=AO24,"",MOD(INT($AO24*10000),10))</f>
        <v/>
      </c>
      <c r="AH24" s="51" t="str">
        <f>IF(ROUNDDOWN(AO24,4)=AO24,"",MOD(INT($AO24*100000),10))</f>
        <v/>
      </c>
      <c r="AI24" s="51" t="str">
        <f>IF(ROUNDDOWN(AO24,5)=AO24,"",MOD(INT($AO24*1000000),10))</f>
        <v/>
      </c>
      <c r="AJ24" s="51" t="str">
        <f>IF(ROUNDDOWN(AO24,6)=AO24,"",MOD(INT($AO24*10000000),10))</f>
        <v/>
      </c>
      <c r="AK24" s="51" t="str">
        <f>IF(ROUNDDOWN(AO24,7)=AO24,"",MOD(INT($AO24*100000000),10))</f>
        <v/>
      </c>
      <c r="AL24" s="335" t="s">
        <v>122</v>
      </c>
      <c r="AM24" s="3815"/>
      <c r="AN24" s="544" t="s">
        <v>596</v>
      </c>
      <c r="AO24" s="531"/>
      <c r="AP24" s="577" t="s">
        <v>214</v>
      </c>
      <c r="AQ24" s="533"/>
      <c r="AR24" s="577" t="s">
        <v>214</v>
      </c>
      <c r="AS24" s="535"/>
      <c r="AT24" s="577" t="s">
        <v>130</v>
      </c>
      <c r="AW24" s="497">
        <v>0.8</v>
      </c>
    </row>
    <row r="25" spans="2:51" s="497" customFormat="1" ht="13.5" customHeight="1">
      <c r="B25" s="3830"/>
      <c r="C25" s="3854"/>
      <c r="D25" s="3855"/>
      <c r="E25" s="3856"/>
      <c r="F25" s="519"/>
      <c r="G25" s="520" t="s">
        <v>123</v>
      </c>
      <c r="H25" s="3644"/>
      <c r="I25" s="3644"/>
      <c r="J25" s="3644"/>
      <c r="K25" s="3644"/>
      <c r="L25" s="3644"/>
      <c r="M25" s="3644"/>
      <c r="N25" s="3644"/>
      <c r="O25" s="3644"/>
      <c r="P25" s="3644"/>
      <c r="Q25" s="3644"/>
      <c r="R25" s="3644"/>
      <c r="S25" s="3644"/>
      <c r="T25" s="3644"/>
      <c r="U25" s="3644"/>
      <c r="V25" s="3645"/>
      <c r="W25" s="298" t="s">
        <v>124</v>
      </c>
      <c r="X25" s="301"/>
      <c r="Y25" s="301"/>
      <c r="Z25" s="306" t="str">
        <f>IF(INT($AQ25/100000000000),MOD(INT($AQ25/100000000000),10),"")</f>
        <v/>
      </c>
      <c r="AA25" s="306" t="str">
        <f>IF(INT($AQ25/10000000000),MOD(INT($AQ25/10000000000),10),"")</f>
        <v/>
      </c>
      <c r="AB25" s="306" t="str">
        <f>IF(INT($AQ25/1000000000),MOD(INT($AQ25/1000000000),10),"")</f>
        <v/>
      </c>
      <c r="AC25" s="306" t="str">
        <f>IF(INT($AQ25/100000000),MOD(INT($AQ25/100000000),10),"")</f>
        <v/>
      </c>
      <c r="AD25" s="306" t="str">
        <f>IF(INT($AQ25/10000000),MOD(INT($AQ25/10000000),10),"")</f>
        <v/>
      </c>
      <c r="AE25" s="306" t="str">
        <f>IF(INT($AQ25/1000000),MOD(INT($AQ25/1000000),10),"")</f>
        <v/>
      </c>
      <c r="AF25" s="306" t="str">
        <f>IF(INT($AQ25/100000),MOD(INT($AQ25/100000),10),"")</f>
        <v/>
      </c>
      <c r="AG25" s="306" t="str">
        <f>IF(INT($AQ25/10000),MOD(INT($AQ25/10000),10),"")</f>
        <v/>
      </c>
      <c r="AH25" s="306" t="str">
        <f>IF(INT($AQ25/1000),MOD(INT($AQ25/1000),10),"")</f>
        <v/>
      </c>
      <c r="AI25" s="306" t="str">
        <f>IF(INT($AQ25/100),MOD(INT($AQ25/100),10),"")</f>
        <v/>
      </c>
      <c r="AJ25" s="306" t="str">
        <f>IF(INT($AQ25/10),MOD(INT($AQ25/10),10),"")</f>
        <v/>
      </c>
      <c r="AK25" s="306" t="str">
        <f>IF(INT($AQ25/1),MOD(INT($AQ25/1),10),"")</f>
        <v/>
      </c>
      <c r="AL25" s="308" t="s">
        <v>125</v>
      </c>
      <c r="AN25" s="578"/>
      <c r="AO25" s="304" t="str">
        <f>IF(F24="","",IF(OR(F24="１",F24="２",F24="３"),0.8,0.5))</f>
        <v/>
      </c>
      <c r="AP25" s="647" t="s">
        <v>48</v>
      </c>
      <c r="AQ25" s="579">
        <f>IF(AO24="",0,ROUNDDOWN(AS24*AO24/AQ24,0))</f>
        <v>0</v>
      </c>
      <c r="AR25" s="647" t="s">
        <v>50</v>
      </c>
      <c r="AS25" s="579">
        <f>IF(AO24="",0,ROUNDDOWN(AQ25*AO25,0))</f>
        <v>0</v>
      </c>
      <c r="AW25" s="497">
        <v>0.5</v>
      </c>
    </row>
    <row r="26" spans="2:51" s="497" customFormat="1" ht="13.5" customHeight="1">
      <c r="B26" s="3830"/>
      <c r="C26" s="3854"/>
      <c r="D26" s="3855"/>
      <c r="E26" s="3856"/>
      <c r="F26" s="519"/>
      <c r="G26" s="520" t="s">
        <v>126</v>
      </c>
      <c r="H26" s="521"/>
      <c r="I26" s="521"/>
      <c r="J26" s="51" t="str">
        <f>IF(INT($AQ24/10000),MOD(INT($AQ24/10000),10),"")</f>
        <v/>
      </c>
      <c r="K26" s="51" t="str">
        <f>IF(INT($AQ24/1000),MOD(INT($AQ24/1000),10),"")</f>
        <v/>
      </c>
      <c r="L26" s="51" t="str">
        <f>IF(INT($AQ24/100),MOD(INT($AQ24/100),10),"")</f>
        <v/>
      </c>
      <c r="M26" s="51" t="str">
        <f>IF(INT($AQ24/10),MOD(INT($AQ24/10),10),"")</f>
        <v/>
      </c>
      <c r="N26" s="51" t="str">
        <f>IF(INT($AQ24/1),MOD(INT($AQ24/1),10),"")</f>
        <v/>
      </c>
      <c r="O26" s="48" t="s">
        <v>128</v>
      </c>
      <c r="P26" s="51" t="str">
        <f>IF(ROUNDDOWN(AQ24,0)=AQ24,"",MOD(INT($AQ24*10),10))</f>
        <v/>
      </c>
      <c r="Q26" s="51" t="str">
        <f>IF(ROUNDDOWN(AQ24,1)=AQ24,"",MOD(INT($AQ24*100),10))</f>
        <v/>
      </c>
      <c r="R26" s="51" t="str">
        <f>IF(ROUNDDOWN(AQ24,2)=AQ24,"",MOD(INT($AQ24*1000),10))</f>
        <v/>
      </c>
      <c r="S26" s="51" t="str">
        <f>IF(ROUNDDOWN(AQ24,3)=AQ24,"",MOD(INT($AQ24*10000),10))</f>
        <v/>
      </c>
      <c r="T26" s="51" t="str">
        <f>IF(ROUNDDOWN(AQ24,4)=AQ24,"",MOD(INT($AQ24*100000),10))</f>
        <v/>
      </c>
      <c r="U26" s="51" t="str">
        <f>IF(ROUNDDOWN(AQ24,5)=AQ24,"",MOD(INT($AQ24*1000000),10))</f>
        <v/>
      </c>
      <c r="V26" s="3895" t="s">
        <v>213</v>
      </c>
      <c r="W26" s="299" t="s">
        <v>129</v>
      </c>
      <c r="X26" s="302"/>
      <c r="Y26" s="302"/>
      <c r="Z26" s="306" t="str">
        <f>IF(INT($AS25/100000000000),MOD(INT($AS25/100000000000),10),"")</f>
        <v/>
      </c>
      <c r="AA26" s="306" t="str">
        <f>IF(INT($AS25/10000000000),MOD(INT($AS25/10000000000),10),"")</f>
        <v/>
      </c>
      <c r="AB26" s="306" t="str">
        <f>IF(INT($AS25/1000000000),MOD(INT($AS25/1000000000),10),"")</f>
        <v/>
      </c>
      <c r="AC26" s="306" t="str">
        <f>IF(INT($AS25/100000000),MOD(INT($AS25/100000000),10),"")</f>
        <v/>
      </c>
      <c r="AD26" s="306" t="str">
        <f>IF(INT($AS25/10000000),MOD(INT($AS25/10000000),10),"")</f>
        <v/>
      </c>
      <c r="AE26" s="306" t="str">
        <f>IF(INT($AS25/1000000),MOD(INT($AS25/1000000),10),"")</f>
        <v/>
      </c>
      <c r="AF26" s="306" t="str">
        <f>IF(INT($AS25/100000),MOD(INT($AS25/100000),10),"")</f>
        <v/>
      </c>
      <c r="AG26" s="306" t="str">
        <f>IF(INT($AS25/10000),MOD(INT($AS25/10000),10),"")</f>
        <v/>
      </c>
      <c r="AH26" s="306" t="str">
        <f>IF(INT($AS25/1000),MOD(INT($AS25/1000),10),"")</f>
        <v/>
      </c>
      <c r="AI26" s="306" t="str">
        <f>IF(INT($AS25/100),MOD(INT($AS25/100),10),"")</f>
        <v/>
      </c>
      <c r="AJ26" s="306" t="str">
        <f>IF(INT($AS25/10),MOD(INT($AS25/10),10),"")</f>
        <v/>
      </c>
      <c r="AK26" s="306" t="str">
        <f>IF(INT($AS25/1),MOD(INT($AS25/1),10),"")</f>
        <v/>
      </c>
      <c r="AL26" s="309" t="s">
        <v>125</v>
      </c>
      <c r="AM26" s="3829" t="s">
        <v>1819</v>
      </c>
      <c r="AN26" s="578"/>
      <c r="AO26" s="580"/>
      <c r="AP26" s="581"/>
      <c r="AQ26" s="582"/>
      <c r="AR26" s="581"/>
      <c r="AS26" s="579">
        <f>IF(AO24="",0,ROUNDDOWN(AS24-AS25,0))</f>
        <v>0</v>
      </c>
      <c r="AU26" s="551"/>
    </row>
    <row r="27" spans="2:51" s="497" customFormat="1" ht="13.5" customHeight="1">
      <c r="B27" s="3830"/>
      <c r="C27" s="3854"/>
      <c r="D27" s="3855"/>
      <c r="E27" s="3856"/>
      <c r="F27" s="523"/>
      <c r="G27" s="524" t="s">
        <v>4</v>
      </c>
      <c r="H27" s="525"/>
      <c r="I27" s="525"/>
      <c r="J27" s="257" t="str">
        <f>IF(INT($AS24/100000000000),MOD(INT($AS24/100000000000),10),"")</f>
        <v/>
      </c>
      <c r="K27" s="257" t="str">
        <f>IF(INT($AS24/10000000000),MOD(INT($AS24/10000000000),10),"")</f>
        <v/>
      </c>
      <c r="L27" s="257" t="str">
        <f>IF(INT($AS24/1000000000),MOD(INT($AS24/1000000000),10),"")</f>
        <v/>
      </c>
      <c r="M27" s="257" t="str">
        <f>IF(INT($AS24/100000000),MOD(INT($AS24/100000000),10),"")</f>
        <v/>
      </c>
      <c r="N27" s="257" t="str">
        <f>IF(INT($AS24/10000000),MOD(INT($AS24/10000000),10),"")</f>
        <v/>
      </c>
      <c r="O27" s="257" t="str">
        <f>IF(INT($AS24/1000000),MOD(INT($AS24/1000000),10),"")</f>
        <v/>
      </c>
      <c r="P27" s="257" t="str">
        <f>IF(INT($AS24/100000),MOD(INT($AS24/100000),10),"")</f>
        <v/>
      </c>
      <c r="Q27" s="257" t="str">
        <f>IF(INT($AS24/10000),MOD(INT($AS24/10000),10),"")</f>
        <v/>
      </c>
      <c r="R27" s="257" t="str">
        <f>IF(INT($AS24/1000),MOD(INT($AS24/1000),10),"")</f>
        <v/>
      </c>
      <c r="S27" s="257" t="str">
        <f>IF(INT($AS24/100),MOD(INT($AS24/100),10),"")</f>
        <v/>
      </c>
      <c r="T27" s="257" t="str">
        <f>IF(INT($AS24/10),MOD(INT($AS24/10),10),"")</f>
        <v/>
      </c>
      <c r="U27" s="257" t="str">
        <f>IF(INT($AS24/1),MOD(INT($AS24/1),10),"")</f>
        <v/>
      </c>
      <c r="V27" s="526" t="s">
        <v>130</v>
      </c>
      <c r="W27" s="299" t="s">
        <v>10</v>
      </c>
      <c r="X27" s="296"/>
      <c r="Y27" s="296"/>
      <c r="Z27" s="305" t="str">
        <f>IF(INT($AS26/100000000000),MOD(INT($AS26/100000000000),10),"")</f>
        <v/>
      </c>
      <c r="AA27" s="305" t="str">
        <f>IF(INT($AS26/10000000000),MOD(INT($AS26/10000000000),10),"")</f>
        <v/>
      </c>
      <c r="AB27" s="305" t="str">
        <f>IF(INT($AS26/1000000000),MOD(INT($AS26/1000000000),10),"")</f>
        <v/>
      </c>
      <c r="AC27" s="305" t="str">
        <f>IF(INT($AS26/100000000),MOD(INT($AS26/100000000),10),"")</f>
        <v/>
      </c>
      <c r="AD27" s="305" t="str">
        <f>IF(INT($AS26/10000000),MOD(INT($AS26/10000000),10),"")</f>
        <v/>
      </c>
      <c r="AE27" s="305" t="str">
        <f>IF(INT($AS26/1000000),MOD(INT($AS26/1000000),10),"")</f>
        <v/>
      </c>
      <c r="AF27" s="305" t="str">
        <f>IF(INT($AS26/100000),MOD(INT($AS26/100000),10),"")</f>
        <v/>
      </c>
      <c r="AG27" s="305" t="str">
        <f>IF(INT($AS26/10000),MOD(INT($AS26/10000),10),"")</f>
        <v/>
      </c>
      <c r="AH27" s="305" t="str">
        <f>IF(INT($AS26/1000),MOD(INT($AS26/1000),10),"")</f>
        <v/>
      </c>
      <c r="AI27" s="305" t="str">
        <f>IF(INT($AS26/100),MOD(INT($AS26/100),10),"")</f>
        <v/>
      </c>
      <c r="AJ27" s="305" t="str">
        <f>IF(INT($AS26/10),MOD(INT($AS26/10),10),"")</f>
        <v/>
      </c>
      <c r="AK27" s="305" t="str">
        <f>IF(INT($AS26/1),MOD(INT($AS26/1),10),"")</f>
        <v/>
      </c>
      <c r="AL27" s="309" t="s">
        <v>125</v>
      </c>
      <c r="AM27" s="3829"/>
      <c r="AN27" s="578"/>
      <c r="AO27" s="536" t="s">
        <v>593</v>
      </c>
      <c r="AP27" s="65"/>
      <c r="AQ27" s="537" t="s">
        <v>594</v>
      </c>
      <c r="AR27" s="65"/>
      <c r="AS27" s="538" t="s">
        <v>595</v>
      </c>
      <c r="AU27" s="551"/>
    </row>
    <row r="28" spans="2:51" s="497" customFormat="1" ht="13.5" customHeight="1">
      <c r="B28" s="3830"/>
      <c r="C28" s="3854"/>
      <c r="D28" s="3855"/>
      <c r="E28" s="3856"/>
      <c r="F28" s="295"/>
      <c r="G28" s="527" t="s">
        <v>6</v>
      </c>
      <c r="H28" s="3642"/>
      <c r="I28" s="3642"/>
      <c r="J28" s="3642"/>
      <c r="K28" s="3642"/>
      <c r="L28" s="3642"/>
      <c r="M28" s="3642"/>
      <c r="N28" s="3642"/>
      <c r="O28" s="3642"/>
      <c r="P28" s="517" t="s">
        <v>226</v>
      </c>
      <c r="Q28" s="3643"/>
      <c r="R28" s="3643"/>
      <c r="S28" s="3643"/>
      <c r="T28" s="3643"/>
      <c r="U28" s="3643"/>
      <c r="V28" s="518" t="s">
        <v>225</v>
      </c>
      <c r="W28" s="264" t="s">
        <v>121</v>
      </c>
      <c r="X28" s="300"/>
      <c r="Y28" s="300"/>
      <c r="Z28" s="51" t="str">
        <f>IF(INT($AO28/100),MOD(INT($AO28/100),10),"")</f>
        <v/>
      </c>
      <c r="AA28" s="51" t="str">
        <f>IF(INT($AO28/10),MOD(INT($AO28/10),10),"")</f>
        <v/>
      </c>
      <c r="AB28" s="51" t="str">
        <f>IF(INT($AO28/1),MOD(INT($AO28/1),10),"")</f>
        <v/>
      </c>
      <c r="AC28" s="48" t="s">
        <v>128</v>
      </c>
      <c r="AD28" s="51" t="str">
        <f>IF(ROUNDDOWN(AO28,0)=AO28,"",MOD(INT(AO28*10),10))</f>
        <v/>
      </c>
      <c r="AE28" s="51" t="str">
        <f>IF(ROUNDDOWN(AO28,1)=AO28,"",MOD(INT($AO28*100),10))</f>
        <v/>
      </c>
      <c r="AF28" s="51" t="str">
        <f>IF(ROUNDDOWN(AO28,2)=AO28,"",MOD(INT($AO28*1000),10))</f>
        <v/>
      </c>
      <c r="AG28" s="51" t="str">
        <f>IF(ROUNDDOWN(AO28,3)=AO28,"",MOD(INT($AO28*10000),10))</f>
        <v/>
      </c>
      <c r="AH28" s="51" t="str">
        <f>IF(ROUNDDOWN(AO28,4)=AO28,"",MOD(INT($AO28*100000),10))</f>
        <v/>
      </c>
      <c r="AI28" s="51" t="str">
        <f>IF(ROUNDDOWN(AO28,5)=AO28,"",MOD(INT($AO28*1000000),10))</f>
        <v/>
      </c>
      <c r="AJ28" s="51" t="str">
        <f>IF(ROUNDDOWN(AO28,6)=AO28,"",MOD(INT($AO28*10000000),10))</f>
        <v/>
      </c>
      <c r="AK28" s="51" t="str">
        <f>IF(ROUNDDOWN(AO28,7)=AO28,"",MOD(INT($AO28*100000000),10))</f>
        <v/>
      </c>
      <c r="AL28" s="307" t="s">
        <v>122</v>
      </c>
      <c r="AM28" s="3829"/>
      <c r="AN28" s="544" t="s">
        <v>596</v>
      </c>
      <c r="AO28" s="532"/>
      <c r="AP28" s="577" t="s">
        <v>214</v>
      </c>
      <c r="AQ28" s="534"/>
      <c r="AR28" s="577" t="s">
        <v>214</v>
      </c>
      <c r="AS28" s="535"/>
      <c r="AT28" s="577" t="s">
        <v>215</v>
      </c>
    </row>
    <row r="29" spans="2:51" s="497" customFormat="1" ht="13.5" customHeight="1">
      <c r="B29" s="3830"/>
      <c r="C29" s="3854"/>
      <c r="D29" s="3855"/>
      <c r="E29" s="3856"/>
      <c r="F29" s="519"/>
      <c r="G29" s="529" t="s">
        <v>11</v>
      </c>
      <c r="H29" s="3644"/>
      <c r="I29" s="3644"/>
      <c r="J29" s="3644"/>
      <c r="K29" s="3644"/>
      <c r="L29" s="3644"/>
      <c r="M29" s="3644"/>
      <c r="N29" s="3644"/>
      <c r="O29" s="3644"/>
      <c r="P29" s="3644"/>
      <c r="Q29" s="3644"/>
      <c r="R29" s="3644"/>
      <c r="S29" s="3644"/>
      <c r="T29" s="3644"/>
      <c r="U29" s="3644"/>
      <c r="V29" s="3645"/>
      <c r="W29" s="30" t="s">
        <v>116</v>
      </c>
      <c r="X29" s="301"/>
      <c r="Y29" s="301"/>
      <c r="Z29" s="306" t="str">
        <f>IF(INT($AQ29/100000000000),MOD(INT($AQ29/100000000000),10),"")</f>
        <v/>
      </c>
      <c r="AA29" s="306" t="str">
        <f>IF(INT($AQ29/10000000000),MOD(INT($AQ29/10000000000),10),"")</f>
        <v/>
      </c>
      <c r="AB29" s="306" t="str">
        <f>IF(INT($AQ29/1000000000),MOD(INT($AQ29/1000000000),10),"")</f>
        <v/>
      </c>
      <c r="AC29" s="306" t="str">
        <f>IF(INT($AQ29/100000000),MOD(INT($AQ29/100000000),10),"")</f>
        <v/>
      </c>
      <c r="AD29" s="306" t="str">
        <f>IF(INT($AQ29/10000000),MOD(INT($AQ29/10000000),10),"")</f>
        <v/>
      </c>
      <c r="AE29" s="306" t="str">
        <f>IF(INT($AQ29/1000000),MOD(INT($AQ29/1000000),10),"")</f>
        <v/>
      </c>
      <c r="AF29" s="306" t="str">
        <f>IF(INT($AQ29/100000),MOD(INT($AQ29/100000),10),"")</f>
        <v/>
      </c>
      <c r="AG29" s="306" t="str">
        <f>IF(INT($AQ29/10000),MOD(INT($AQ29/10000),10),"")</f>
        <v/>
      </c>
      <c r="AH29" s="306" t="str">
        <f>IF(INT($AQ29/1000),MOD(INT($AQ29/1000),10),"")</f>
        <v/>
      </c>
      <c r="AI29" s="306" t="str">
        <f>IF(INT($AQ29/100),MOD(INT($AQ29/100),10),"")</f>
        <v/>
      </c>
      <c r="AJ29" s="306" t="str">
        <f>IF(INT($AQ29/10),MOD(INT($AQ29/10),10),"")</f>
        <v/>
      </c>
      <c r="AK29" s="306" t="str">
        <f>IF(INT($AQ29/1),MOD(INT($AQ29/1),10),"")</f>
        <v/>
      </c>
      <c r="AL29" s="308" t="s">
        <v>144</v>
      </c>
      <c r="AM29" s="3829"/>
      <c r="AN29" s="583"/>
      <c r="AO29" s="304" t="str">
        <f>IF(F28="","",IF(OR(F28="１",F28="２",F28="３"),0.8,0.5))</f>
        <v/>
      </c>
      <c r="AP29" s="647" t="s">
        <v>48</v>
      </c>
      <c r="AQ29" s="579">
        <f>IF(AO28="",0,ROUNDDOWN(AS28*AO28/AQ28,0))</f>
        <v>0</v>
      </c>
      <c r="AR29" s="647" t="s">
        <v>50</v>
      </c>
      <c r="AS29" s="579">
        <f>IF(AO28="",0,ROUNDDOWN(AQ29*AO29,0))</f>
        <v>0</v>
      </c>
      <c r="AU29" s="551"/>
    </row>
    <row r="30" spans="2:51" s="497" customFormat="1" ht="13.5" customHeight="1">
      <c r="B30" s="584"/>
      <c r="C30" s="3854"/>
      <c r="D30" s="3855"/>
      <c r="E30" s="3856"/>
      <c r="F30" s="519"/>
      <c r="G30" s="529" t="s">
        <v>12</v>
      </c>
      <c r="H30" s="521"/>
      <c r="I30" s="521"/>
      <c r="J30" s="51" t="str">
        <f>IF(INT($AQ28/10000),MOD(INT($AQ28/10000),10),"")</f>
        <v/>
      </c>
      <c r="K30" s="50" t="str">
        <f>IF(INT($AQ28/1000),MOD(INT($AQ28/1000),10),"")</f>
        <v/>
      </c>
      <c r="L30" s="50" t="str">
        <f>IF(INT($AQ28/100),MOD(INT($AQ28/100),10),"")</f>
        <v/>
      </c>
      <c r="M30" s="50" t="str">
        <f>IF(INT($AQ28/10),MOD(INT($AQ28/10),10),"")</f>
        <v/>
      </c>
      <c r="N30" s="50" t="str">
        <f>IF(INT($AQ28/1),MOD(INT($AQ28/1),10),"")</f>
        <v/>
      </c>
      <c r="O30" s="48" t="s">
        <v>216</v>
      </c>
      <c r="P30" s="50" t="str">
        <f>IF(ROUNDDOWN(AQ28,0)=AQ28,"",MOD(INT($AQ28*10),10))</f>
        <v/>
      </c>
      <c r="Q30" s="50" t="str">
        <f>IF(ROUNDDOWN(AQ28,1)=AQ28,"",MOD(INT($AQ28*100),10))</f>
        <v/>
      </c>
      <c r="R30" s="50" t="str">
        <f>IF(ROUNDDOWN(AQ28,2)=AQ28,"",MOD(INT($AQ28*1000),10))</f>
        <v/>
      </c>
      <c r="S30" s="50" t="str">
        <f>IF(ROUNDDOWN(AQ28,3)=AQ28,"",MOD(INT($AQ28*10000),10))</f>
        <v/>
      </c>
      <c r="T30" s="50" t="str">
        <f>IF(ROUNDDOWN(AQ28,4)=AQ28,"",MOD(INT($AQ28*100000),10))</f>
        <v/>
      </c>
      <c r="U30" s="50" t="str">
        <f>IF(ROUNDDOWN(AQ28,5)=AQ28,"",MOD(INT($AQ28*1000000),10))</f>
        <v/>
      </c>
      <c r="V30" s="522" t="s">
        <v>109</v>
      </c>
      <c r="W30" s="299" t="s">
        <v>7</v>
      </c>
      <c r="X30" s="302"/>
      <c r="Y30" s="302"/>
      <c r="Z30" s="306" t="str">
        <f>IF(INT($AS29/100000000000),MOD(INT($AS29/100000000000),10),"")</f>
        <v/>
      </c>
      <c r="AA30" s="306" t="str">
        <f>IF(INT($AS29/10000000000),MOD(INT($AS29/10000000000),10),"")</f>
        <v/>
      </c>
      <c r="AB30" s="306" t="str">
        <f>IF(INT($AS29/1000000000),MOD(INT($AS29/1000000000),10),"")</f>
        <v/>
      </c>
      <c r="AC30" s="306" t="str">
        <f>IF(INT($AS29/100000000),MOD(INT($AS29/100000000),10),"")</f>
        <v/>
      </c>
      <c r="AD30" s="306" t="str">
        <f>IF(INT($AS29/10000000),MOD(INT($AS29/10000000),10),"")</f>
        <v/>
      </c>
      <c r="AE30" s="306" t="str">
        <f>IF(INT($AS29/1000000),MOD(INT($AS29/1000000),10),"")</f>
        <v/>
      </c>
      <c r="AF30" s="306" t="str">
        <f>IF(INT($AS29/100000),MOD(INT($AS29/100000),10),"")</f>
        <v/>
      </c>
      <c r="AG30" s="306" t="str">
        <f>IF(INT($AS29/10000),MOD(INT($AS29/10000),10),"")</f>
        <v/>
      </c>
      <c r="AH30" s="306" t="str">
        <f>IF(INT($AS29/1000),MOD(INT($AS29/1000),10),"")</f>
        <v/>
      </c>
      <c r="AI30" s="306" t="str">
        <f>IF(INT($AS29/100),MOD(INT($AS29/100),10),"")</f>
        <v/>
      </c>
      <c r="AJ30" s="306" t="str">
        <f>IF(INT($AS29/10),MOD(INT($AS29/10),10),"")</f>
        <v/>
      </c>
      <c r="AK30" s="306" t="str">
        <f>IF(INT($AS29/1),MOD(INT($AS29/1),10),"")</f>
        <v/>
      </c>
      <c r="AL30" s="309" t="s">
        <v>125</v>
      </c>
      <c r="AM30" s="3829"/>
      <c r="AN30" s="585"/>
      <c r="AO30" s="586"/>
      <c r="AP30" s="551"/>
      <c r="AQ30" s="587"/>
      <c r="AR30" s="551"/>
      <c r="AS30" s="579">
        <f>IF(AO28="",0,ROUNDDOWN(AS28-AS29,0))</f>
        <v>0</v>
      </c>
      <c r="AU30" s="551"/>
    </row>
    <row r="31" spans="2:51" s="497" customFormat="1" ht="13.5" customHeight="1">
      <c r="B31" s="584"/>
      <c r="C31" s="3854"/>
      <c r="D31" s="3855"/>
      <c r="E31" s="3856"/>
      <c r="F31" s="523"/>
      <c r="G31" s="530" t="s">
        <v>4</v>
      </c>
      <c r="H31" s="525"/>
      <c r="I31" s="525"/>
      <c r="J31" s="256" t="str">
        <f>IF(INT($AS28/100000000000),MOD(INT($AS28/100000000000),10),"")</f>
        <v/>
      </c>
      <c r="K31" s="256" t="str">
        <f>IF(INT($AS28/10000000000),MOD(INT($AS28/10000000000),10),"")</f>
        <v/>
      </c>
      <c r="L31" s="256" t="str">
        <f>IF(INT($AS28/1000000000),MOD(INT($AS28/1000000000),10),"")</f>
        <v/>
      </c>
      <c r="M31" s="256" t="str">
        <f>IF(INT($AS28/100000000),MOD(INT($AS28/100000000),10),"")</f>
        <v/>
      </c>
      <c r="N31" s="256" t="str">
        <f>IF(INT($AS28/10000000),MOD(INT($AS28/10000000),10),"")</f>
        <v/>
      </c>
      <c r="O31" s="256" t="str">
        <f>IF(INT($AS28/1000000),MOD(INT($AS28/1000000),10),"")</f>
        <v/>
      </c>
      <c r="P31" s="256" t="str">
        <f>IF(INT($AS28/100000),MOD(INT($AS28/100000),10),"")</f>
        <v/>
      </c>
      <c r="Q31" s="256" t="str">
        <f>IF(INT($AS28/10000),MOD(INT($AS28/10000),10),"")</f>
        <v/>
      </c>
      <c r="R31" s="256" t="str">
        <f>IF(INT($AS28/1000),MOD(INT($AS28/1000),10),"")</f>
        <v/>
      </c>
      <c r="S31" s="256" t="str">
        <f>IF(INT($AS28/100),MOD(INT($AS28/100),10),"")</f>
        <v/>
      </c>
      <c r="T31" s="256" t="str">
        <f>IF(INT($AS28/10),MOD(INT($AS28/10),10),"")</f>
        <v/>
      </c>
      <c r="U31" s="256" t="str">
        <f>IF(INT($AS28/1),MOD(INT($AS28/1),10),"")</f>
        <v/>
      </c>
      <c r="V31" s="526" t="s">
        <v>130</v>
      </c>
      <c r="W31" s="299" t="s">
        <v>10</v>
      </c>
      <c r="X31" s="296"/>
      <c r="Y31" s="296"/>
      <c r="Z31" s="303" t="str">
        <f>IF(INT($AS30/100000000000),MOD(INT($AS30/100000000000),10),"")</f>
        <v/>
      </c>
      <c r="AA31" s="303" t="str">
        <f>IF(INT($AS30/10000000000),MOD(INT($AS30/10000000000),10),"")</f>
        <v/>
      </c>
      <c r="AB31" s="303" t="str">
        <f>IF(INT($AS30/1000000000),MOD(INT($AS30/1000000000),10),"")</f>
        <v/>
      </c>
      <c r="AC31" s="303" t="str">
        <f>IF(INT($AS30/100000000),MOD(INT($AS30/100000000),10),"")</f>
        <v/>
      </c>
      <c r="AD31" s="303" t="str">
        <f>IF(INT($AS30/10000000),MOD(INT($AS30/10000000),10),"")</f>
        <v/>
      </c>
      <c r="AE31" s="303" t="str">
        <f>IF(INT($AS30/1000000),MOD(INT($AS30/1000000),10),"")</f>
        <v/>
      </c>
      <c r="AF31" s="303" t="str">
        <f>IF(INT($AS30/100000),MOD(INT($AS30/100000),10),"")</f>
        <v/>
      </c>
      <c r="AG31" s="303" t="str">
        <f>IF(INT($AS30/10000),MOD(INT($AS30/10000),10),"")</f>
        <v/>
      </c>
      <c r="AH31" s="303" t="str">
        <f>IF(INT($AS30/1000),MOD(INT($AS30/1000),10),"")</f>
        <v/>
      </c>
      <c r="AI31" s="303" t="str">
        <f>IF(INT($AS30/100),MOD(INT($AS30/100),10),"")</f>
        <v/>
      </c>
      <c r="AJ31" s="303" t="str">
        <f>IF(INT($AS30/10),MOD(INT($AS30/10),10),"")</f>
        <v/>
      </c>
      <c r="AK31" s="303" t="str">
        <f>IF(INT($AS30/1),MOD(INT($AS30/1),10),"")</f>
        <v/>
      </c>
      <c r="AL31" s="309" t="s">
        <v>125</v>
      </c>
      <c r="AM31" s="3829"/>
      <c r="AN31" s="588"/>
      <c r="AO31" s="536" t="s">
        <v>593</v>
      </c>
      <c r="AP31" s="65"/>
      <c r="AQ31" s="537" t="s">
        <v>594</v>
      </c>
      <c r="AR31" s="65"/>
      <c r="AS31" s="538" t="s">
        <v>595</v>
      </c>
      <c r="AU31" s="551"/>
    </row>
    <row r="32" spans="2:51" s="497" customFormat="1" ht="13.5" customHeight="1">
      <c r="B32" s="584"/>
      <c r="C32" s="3854"/>
      <c r="D32" s="3855"/>
      <c r="E32" s="3856"/>
      <c r="F32" s="295"/>
      <c r="G32" s="527" t="s">
        <v>6</v>
      </c>
      <c r="H32" s="3642"/>
      <c r="I32" s="3642"/>
      <c r="J32" s="3642"/>
      <c r="K32" s="3642"/>
      <c r="L32" s="3642"/>
      <c r="M32" s="3642"/>
      <c r="N32" s="3642"/>
      <c r="O32" s="3642"/>
      <c r="P32" s="517" t="s">
        <v>226</v>
      </c>
      <c r="Q32" s="3643"/>
      <c r="R32" s="3643"/>
      <c r="S32" s="3643"/>
      <c r="T32" s="3643"/>
      <c r="U32" s="3643"/>
      <c r="V32" s="518" t="s">
        <v>225</v>
      </c>
      <c r="W32" s="264" t="s">
        <v>5</v>
      </c>
      <c r="X32" s="300"/>
      <c r="Y32" s="300"/>
      <c r="Z32" s="51" t="str">
        <f>IF(INT($AO32/100),MOD(INT($AO32/100),10),"")</f>
        <v/>
      </c>
      <c r="AA32" s="51" t="str">
        <f>IF(INT($AO32/10),MOD(INT($AO32/10),10),"")</f>
        <v/>
      </c>
      <c r="AB32" s="51" t="str">
        <f>IF(INT($AO32/1),MOD(INT($AO32/1),10),"")</f>
        <v/>
      </c>
      <c r="AC32" s="48" t="s">
        <v>128</v>
      </c>
      <c r="AD32" s="51" t="str">
        <f>IF(ROUNDDOWN(AO32,0)=AO32,"",MOD(INT(AO32*10),10))</f>
        <v/>
      </c>
      <c r="AE32" s="51" t="str">
        <f>IF(ROUNDDOWN(AO32,1)=AO32,"",MOD(INT($AO32*100),10))</f>
        <v/>
      </c>
      <c r="AF32" s="51" t="str">
        <f>IF(ROUNDDOWN(AO32,2)=AO32,"",MOD(INT($AO32*1000),10))</f>
        <v/>
      </c>
      <c r="AG32" s="51" t="str">
        <f>IF(ROUNDDOWN(AO32,3)=AO32,"",MOD(INT($AO32*10000),10))</f>
        <v/>
      </c>
      <c r="AH32" s="51" t="str">
        <f>IF(ROUNDDOWN(AO32,4)=AO32,"",MOD(INT($AO32*100000),10))</f>
        <v/>
      </c>
      <c r="AI32" s="51" t="str">
        <f>IF(ROUNDDOWN(AO32,5)=AO32,"",MOD(INT($AO32*1000000),10))</f>
        <v/>
      </c>
      <c r="AJ32" s="51" t="str">
        <f>IF(ROUNDDOWN(AO32,6)=AO32,"",MOD(INT($AO32*10000000),10))</f>
        <v/>
      </c>
      <c r="AK32" s="51" t="str">
        <f>IF(ROUNDDOWN(AO32,7)=AO32,"",MOD(INT($AO32*100000000),10))</f>
        <v/>
      </c>
      <c r="AL32" s="307" t="s">
        <v>122</v>
      </c>
      <c r="AM32" s="3829"/>
      <c r="AN32" s="544" t="s">
        <v>596</v>
      </c>
      <c r="AO32" s="532"/>
      <c r="AP32" s="577" t="s">
        <v>214</v>
      </c>
      <c r="AQ32" s="534"/>
      <c r="AR32" s="577" t="s">
        <v>214</v>
      </c>
      <c r="AS32" s="535"/>
      <c r="AT32" s="577" t="s">
        <v>215</v>
      </c>
    </row>
    <row r="33" spans="2:47" s="497" customFormat="1" ht="13.5" customHeight="1">
      <c r="B33" s="584"/>
      <c r="C33" s="3854"/>
      <c r="D33" s="3855"/>
      <c r="E33" s="3856"/>
      <c r="F33" s="519"/>
      <c r="G33" s="529" t="s">
        <v>11</v>
      </c>
      <c r="H33" s="3644"/>
      <c r="I33" s="3644"/>
      <c r="J33" s="3644"/>
      <c r="K33" s="3644"/>
      <c r="L33" s="3644"/>
      <c r="M33" s="3644"/>
      <c r="N33" s="3644"/>
      <c r="O33" s="3644"/>
      <c r="P33" s="3644"/>
      <c r="Q33" s="3644"/>
      <c r="R33" s="3644"/>
      <c r="S33" s="3644"/>
      <c r="T33" s="3644"/>
      <c r="U33" s="3644"/>
      <c r="V33" s="3645"/>
      <c r="W33" s="30" t="s">
        <v>1</v>
      </c>
      <c r="X33" s="301"/>
      <c r="Y33" s="301"/>
      <c r="Z33" s="306" t="str">
        <f>IF(INT($AQ33/100000000000),MOD(INT($AQ33/100000000000),10),"")</f>
        <v/>
      </c>
      <c r="AA33" s="306" t="str">
        <f>IF(INT($AQ33/10000000000),MOD(INT($AQ33/10000000000),10),"")</f>
        <v/>
      </c>
      <c r="AB33" s="306" t="str">
        <f>IF(INT($AQ33/1000000000),MOD(INT($AQ33/1000000000),10),"")</f>
        <v/>
      </c>
      <c r="AC33" s="306" t="str">
        <f>IF(INT($AQ33/100000000),MOD(INT($AQ33/100000000),10),"")</f>
        <v/>
      </c>
      <c r="AD33" s="306" t="str">
        <f>IF(INT($AQ33/10000000),MOD(INT($AQ33/10000000),10),"")</f>
        <v/>
      </c>
      <c r="AE33" s="306" t="str">
        <f>IF(INT($AQ33/1000000),MOD(INT($AQ33/1000000),10),"")</f>
        <v/>
      </c>
      <c r="AF33" s="306" t="str">
        <f>IF(INT($AQ33/100000),MOD(INT($AQ33/100000),10),"")</f>
        <v/>
      </c>
      <c r="AG33" s="306" t="str">
        <f>IF(INT($AQ33/10000),MOD(INT($AQ33/10000),10),"")</f>
        <v/>
      </c>
      <c r="AH33" s="306" t="str">
        <f>IF(INT($AQ33/1000),MOD(INT($AQ33/1000),10),"")</f>
        <v/>
      </c>
      <c r="AI33" s="306" t="str">
        <f>IF(INT($AQ33/100),MOD(INT($AQ33/100),10),"")</f>
        <v/>
      </c>
      <c r="AJ33" s="306" t="str">
        <f>IF(INT($AQ33/10),MOD(INT($AQ33/10),10),"")</f>
        <v/>
      </c>
      <c r="AK33" s="306" t="str">
        <f>IF(INT($AQ33/1),MOD(INT($AQ33/1),10),"")</f>
        <v/>
      </c>
      <c r="AL33" s="308" t="s">
        <v>130</v>
      </c>
      <c r="AM33" s="3829"/>
      <c r="AN33" s="589"/>
      <c r="AO33" s="304" t="str">
        <f>IF(F32="","",IF(OR(F32="１",F32="２",F32="３"),0.8,0.5))</f>
        <v/>
      </c>
      <c r="AP33" s="647" t="s">
        <v>48</v>
      </c>
      <c r="AQ33" s="579">
        <f>IF(AO32="",0,ROUNDDOWN(AS32*AO32/AQ32,0))</f>
        <v>0</v>
      </c>
      <c r="AR33" s="647" t="s">
        <v>50</v>
      </c>
      <c r="AS33" s="579">
        <f>IF(AO32="",0,ROUNDDOWN(AQ33*AO33,0))</f>
        <v>0</v>
      </c>
      <c r="AU33" s="551"/>
    </row>
    <row r="34" spans="2:47" s="497" customFormat="1" ht="13.5" customHeight="1">
      <c r="B34" s="584"/>
      <c r="C34" s="3854"/>
      <c r="D34" s="3855"/>
      <c r="E34" s="3856"/>
      <c r="F34" s="519"/>
      <c r="G34" s="529" t="s">
        <v>12</v>
      </c>
      <c r="H34" s="521"/>
      <c r="I34" s="521"/>
      <c r="J34" s="50" t="str">
        <f>IF(INT($AQ32/10000),MOD(INT($AQ32/10000),10),"")</f>
        <v/>
      </c>
      <c r="K34" s="50" t="str">
        <f>IF(INT($AQ32/1000),MOD(INT($AQ32/1000),10),"")</f>
        <v/>
      </c>
      <c r="L34" s="50" t="str">
        <f>IF(INT($AQ32/100),MOD(INT($AQ32/100),10),"")</f>
        <v/>
      </c>
      <c r="M34" s="50" t="str">
        <f>IF(INT($AQ32/10),MOD(INT($AQ32/10),10),"")</f>
        <v/>
      </c>
      <c r="N34" s="50" t="str">
        <f>IF(INT($AQ32/1),MOD(INT($AQ32/1),10),"")</f>
        <v/>
      </c>
      <c r="O34" s="48" t="s">
        <v>216</v>
      </c>
      <c r="P34" s="50" t="str">
        <f>IF(ROUNDDOWN(AQ32,0)=AQ32,"",MOD(INT($AQ32*10),10))</f>
        <v/>
      </c>
      <c r="Q34" s="50" t="str">
        <f>IF(ROUNDDOWN(AQ32,1)=AQ32,"",MOD(INT($AQ32*100),10))</f>
        <v/>
      </c>
      <c r="R34" s="50" t="str">
        <f>IF(ROUNDDOWN(AQ32,2)=AQ32,"",MOD(INT($AQ32*1000),10))</f>
        <v/>
      </c>
      <c r="S34" s="50" t="str">
        <f>IF(ROUNDDOWN(AQ32,3)=AQ32,"",MOD(INT($AQ32*10000),10))</f>
        <v/>
      </c>
      <c r="T34" s="51" t="str">
        <f>IF(ROUNDDOWN(AQ32,4)=AQ32,"",MOD(INT($AQ32*100000),10))</f>
        <v/>
      </c>
      <c r="U34" s="51" t="str">
        <f>IF(ROUNDDOWN(AQ32,5)=AQ32,"",MOD(INT($AQ32*1000000),10))</f>
        <v/>
      </c>
      <c r="V34" s="522" t="s">
        <v>109</v>
      </c>
      <c r="W34" s="299" t="s">
        <v>7</v>
      </c>
      <c r="X34" s="302"/>
      <c r="Y34" s="302"/>
      <c r="Z34" s="306" t="str">
        <f>IF(INT($AS33/100000000000),MOD(INT($AS33/100000000000),10),"")</f>
        <v/>
      </c>
      <c r="AA34" s="306" t="str">
        <f>IF(INT($AS33/10000000000),MOD(INT($AS33/10000000000),10),"")</f>
        <v/>
      </c>
      <c r="AB34" s="306" t="str">
        <f>IF(INT($AS33/1000000000),MOD(INT($AS33/1000000000),10),"")</f>
        <v/>
      </c>
      <c r="AC34" s="306" t="str">
        <f>IF(INT($AS33/100000000),MOD(INT($AS33/100000000),10),"")</f>
        <v/>
      </c>
      <c r="AD34" s="306" t="str">
        <f>IF(INT($AS33/10000000),MOD(INT($AS33/10000000),10),"")</f>
        <v/>
      </c>
      <c r="AE34" s="306" t="str">
        <f>IF(INT($AS33/1000000),MOD(INT($AS33/1000000),10),"")</f>
        <v/>
      </c>
      <c r="AF34" s="306" t="str">
        <f>IF(INT($AS33/100000),MOD(INT($AS33/100000),10),"")</f>
        <v/>
      </c>
      <c r="AG34" s="306" t="str">
        <f>IF(INT($AS33/10000),MOD(INT($AS33/10000),10),"")</f>
        <v/>
      </c>
      <c r="AH34" s="306" t="str">
        <f>IF(INT($AS33/1000),MOD(INT($AS33/1000),10),"")</f>
        <v/>
      </c>
      <c r="AI34" s="306" t="str">
        <f>IF(INT($AS33/100),MOD(INT($AS33/100),10),"")</f>
        <v/>
      </c>
      <c r="AJ34" s="306" t="str">
        <f>IF(INT($AS33/10),MOD(INT($AS33/10),10),"")</f>
        <v/>
      </c>
      <c r="AK34" s="306" t="str">
        <f>IF(INT($AS33/1),MOD(INT($AS33/1),10),"")</f>
        <v/>
      </c>
      <c r="AL34" s="309" t="s">
        <v>125</v>
      </c>
      <c r="AM34" s="3829"/>
      <c r="AN34" s="589"/>
      <c r="AO34" s="586"/>
      <c r="AP34" s="551"/>
      <c r="AQ34" s="587"/>
      <c r="AR34" s="551"/>
      <c r="AS34" s="579">
        <f>IF(AO32="",0,ROUNDDOWN(AS32-AS33,0))</f>
        <v>0</v>
      </c>
      <c r="AU34" s="551"/>
    </row>
    <row r="35" spans="2:47" s="497" customFormat="1" ht="13.5" customHeight="1">
      <c r="B35" s="584"/>
      <c r="C35" s="3854"/>
      <c r="D35" s="3855"/>
      <c r="E35" s="3856"/>
      <c r="F35" s="523"/>
      <c r="G35" s="530" t="s">
        <v>4</v>
      </c>
      <c r="H35" s="525"/>
      <c r="I35" s="525"/>
      <c r="J35" s="256" t="str">
        <f>IF(INT($AS32/100000000000),MOD(INT($AS32/100000000000),10),"")</f>
        <v/>
      </c>
      <c r="K35" s="256" t="str">
        <f>IF(INT($AS32/10000000000),MOD(INT($AS32/10000000000),10),"")</f>
        <v/>
      </c>
      <c r="L35" s="256" t="str">
        <f>IF(INT($AS32/1000000000),MOD(INT($AS32/1000000000),10),"")</f>
        <v/>
      </c>
      <c r="M35" s="256" t="str">
        <f>IF(INT($AS32/100000000),MOD(INT($AS32/100000000),10),"")</f>
        <v/>
      </c>
      <c r="N35" s="256" t="str">
        <f>IF(INT($AS32/10000000),MOD(INT($AS32/10000000),10),"")</f>
        <v/>
      </c>
      <c r="O35" s="257" t="str">
        <f>IF(INT($AS32/1000000),MOD(INT($AS32/1000000),10),"")</f>
        <v/>
      </c>
      <c r="P35" s="257" t="str">
        <f>IF(INT($AS32/100000),MOD(INT($AS32/100000),10),"")</f>
        <v/>
      </c>
      <c r="Q35" s="257" t="str">
        <f>IF(INT($AS32/10000),MOD(INT($AS32/10000),10),"")</f>
        <v/>
      </c>
      <c r="R35" s="257" t="str">
        <f>IF(INT($AS32/1000),MOD(INT($AS32/1000),10),"")</f>
        <v/>
      </c>
      <c r="S35" s="257" t="str">
        <f>IF(INT($AS32/100),MOD(INT($AS32/100),10),"")</f>
        <v/>
      </c>
      <c r="T35" s="257" t="str">
        <f>IF(INT($AS32/10),MOD(INT($AS32/10),10),"")</f>
        <v/>
      </c>
      <c r="U35" s="257" t="str">
        <f>IF(INT($AS32/1),MOD(INT($AS32/1),10),"")</f>
        <v/>
      </c>
      <c r="V35" s="526" t="s">
        <v>130</v>
      </c>
      <c r="W35" s="299" t="s">
        <v>10</v>
      </c>
      <c r="X35" s="296"/>
      <c r="Y35" s="296"/>
      <c r="Z35" s="303" t="str">
        <f>IF(INT($AS34/100000000000),MOD(INT($AS34/100000000000),10),"")</f>
        <v/>
      </c>
      <c r="AA35" s="303" t="str">
        <f>IF(INT($AS34/10000000000),MOD(INT($AS34/10000000000),10),"")</f>
        <v/>
      </c>
      <c r="AB35" s="303" t="str">
        <f>IF(INT($AS34/1000000000),MOD(INT($AS34/1000000000),10),"")</f>
        <v/>
      </c>
      <c r="AC35" s="303" t="str">
        <f>IF(INT($AS34/100000000),MOD(INT($AS34/100000000),10),"")</f>
        <v/>
      </c>
      <c r="AD35" s="303" t="str">
        <f>IF(INT($AS34/10000000),MOD(INT($AS34/10000000),10),"")</f>
        <v/>
      </c>
      <c r="AE35" s="303" t="str">
        <f>IF(INT($AS34/1000000),MOD(INT($AS34/1000000),10),"")</f>
        <v/>
      </c>
      <c r="AF35" s="303" t="str">
        <f>IF(INT($AS34/100000),MOD(INT($AS34/100000),10),"")</f>
        <v/>
      </c>
      <c r="AG35" s="303" t="str">
        <f>IF(INT($AS34/10000),MOD(INT($AS34/10000),10),"")</f>
        <v/>
      </c>
      <c r="AH35" s="303" t="str">
        <f>IF(INT($AS34/1000),MOD(INT($AS34/1000),10),"")</f>
        <v/>
      </c>
      <c r="AI35" s="303" t="str">
        <f>IF(INT($AS34/100),MOD(INT($AS34/100),10),"")</f>
        <v/>
      </c>
      <c r="AJ35" s="303" t="str">
        <f>IF(INT($AS34/10),MOD(INT($AS34/10),10),"")</f>
        <v/>
      </c>
      <c r="AK35" s="303" t="str">
        <f>IF(INT($AS34/1),MOD(INT($AS34/1),10),"")</f>
        <v/>
      </c>
      <c r="AL35" s="309" t="s">
        <v>125</v>
      </c>
      <c r="AM35" s="3829"/>
      <c r="AN35" s="589"/>
      <c r="AO35" s="536" t="s">
        <v>593</v>
      </c>
      <c r="AP35" s="65"/>
      <c r="AQ35" s="537" t="s">
        <v>594</v>
      </c>
      <c r="AR35" s="65"/>
      <c r="AS35" s="538" t="s">
        <v>595</v>
      </c>
      <c r="AU35" s="551"/>
    </row>
    <row r="36" spans="2:47" s="497" customFormat="1" ht="13.5" customHeight="1">
      <c r="B36" s="584"/>
      <c r="C36" s="3854"/>
      <c r="D36" s="3855"/>
      <c r="E36" s="3856"/>
      <c r="F36" s="295"/>
      <c r="G36" s="527" t="s">
        <v>6</v>
      </c>
      <c r="H36" s="3642"/>
      <c r="I36" s="3642"/>
      <c r="J36" s="3642"/>
      <c r="K36" s="3642"/>
      <c r="L36" s="3642"/>
      <c r="M36" s="3642"/>
      <c r="N36" s="3642"/>
      <c r="O36" s="3642"/>
      <c r="P36" s="517" t="s">
        <v>226</v>
      </c>
      <c r="Q36" s="3643"/>
      <c r="R36" s="3643"/>
      <c r="S36" s="3643"/>
      <c r="T36" s="3643"/>
      <c r="U36" s="3643"/>
      <c r="V36" s="518" t="s">
        <v>225</v>
      </c>
      <c r="W36" s="264" t="s">
        <v>5</v>
      </c>
      <c r="X36" s="300"/>
      <c r="Y36" s="300"/>
      <c r="Z36" s="51" t="str">
        <f>IF(INT($AO36/100),MOD(INT($AO36/100),10),"")</f>
        <v/>
      </c>
      <c r="AA36" s="51" t="str">
        <f>IF(INT($AO36/10),MOD(INT($AO36/10),10),"")</f>
        <v/>
      </c>
      <c r="AB36" s="51" t="str">
        <f>IF(INT($AO36/1),MOD(INT($AO36/1),10),"")</f>
        <v/>
      </c>
      <c r="AC36" s="48" t="s">
        <v>128</v>
      </c>
      <c r="AD36" s="51" t="str">
        <f>IF(ROUNDDOWN(AO36,0)=AO36,"",MOD(INT(AO36*10),10))</f>
        <v/>
      </c>
      <c r="AE36" s="51" t="str">
        <f>IF(ROUNDDOWN(AO36,1)=AO36,"",MOD(INT($AO36*100),10))</f>
        <v/>
      </c>
      <c r="AF36" s="51" t="str">
        <f>IF(ROUNDDOWN(AO36,2)=AO36,"",MOD(INT($AO36*1000),10))</f>
        <v/>
      </c>
      <c r="AG36" s="51" t="str">
        <f>IF(ROUNDDOWN(AO36,3)=AO36,"",MOD(INT($AO36*10000),10))</f>
        <v/>
      </c>
      <c r="AH36" s="51" t="str">
        <f>IF(ROUNDDOWN(AO36,4)=AO36,"",MOD(INT($AO36*100000),10))</f>
        <v/>
      </c>
      <c r="AI36" s="51" t="str">
        <f>IF(ROUNDDOWN(AO36,5)=AO36,"",MOD(INT($AO36*1000000),10))</f>
        <v/>
      </c>
      <c r="AJ36" s="51" t="str">
        <f>IF(ROUNDDOWN(AO36,6)=AO36,"",MOD(INT($AO36*10000000),10))</f>
        <v/>
      </c>
      <c r="AK36" s="51" t="str">
        <f>IF(ROUNDDOWN(AO36,7)=AO36,"",MOD(INT($AO36*100000000),10))</f>
        <v/>
      </c>
      <c r="AL36" s="307" t="s">
        <v>122</v>
      </c>
      <c r="AM36" s="3829"/>
      <c r="AN36" s="544" t="s">
        <v>596</v>
      </c>
      <c r="AO36" s="532"/>
      <c r="AP36" s="577" t="s">
        <v>214</v>
      </c>
      <c r="AQ36" s="534"/>
      <c r="AR36" s="577" t="s">
        <v>214</v>
      </c>
      <c r="AS36" s="535"/>
      <c r="AT36" s="577" t="s">
        <v>215</v>
      </c>
    </row>
    <row r="37" spans="2:47" s="497" customFormat="1" ht="13.5" customHeight="1">
      <c r="C37" s="3854"/>
      <c r="D37" s="3855"/>
      <c r="E37" s="3856"/>
      <c r="F37" s="519"/>
      <c r="G37" s="529" t="s">
        <v>11</v>
      </c>
      <c r="H37" s="3644"/>
      <c r="I37" s="3644"/>
      <c r="J37" s="3644"/>
      <c r="K37" s="3644"/>
      <c r="L37" s="3644"/>
      <c r="M37" s="3644"/>
      <c r="N37" s="3644"/>
      <c r="O37" s="3644"/>
      <c r="P37" s="3644"/>
      <c r="Q37" s="3644"/>
      <c r="R37" s="3644"/>
      <c r="S37" s="3644"/>
      <c r="T37" s="3644"/>
      <c r="U37" s="3644"/>
      <c r="V37" s="3645"/>
      <c r="W37" s="30" t="s">
        <v>1</v>
      </c>
      <c r="X37" s="301"/>
      <c r="Y37" s="301"/>
      <c r="Z37" s="306" t="str">
        <f>IF(INT($AQ37/100000000000),MOD(INT($AQ37/100000000000),10),"")</f>
        <v/>
      </c>
      <c r="AA37" s="306" t="str">
        <f>IF(INT($AQ37/10000000000),MOD(INT($AQ37/10000000000),10),"")</f>
        <v/>
      </c>
      <c r="AB37" s="306" t="str">
        <f>IF(INT($AQ37/1000000000),MOD(INT($AQ37/1000000000),10),"")</f>
        <v/>
      </c>
      <c r="AC37" s="306" t="str">
        <f>IF(INT($AQ37/100000000),MOD(INT($AQ37/100000000),10),"")</f>
        <v/>
      </c>
      <c r="AD37" s="306" t="str">
        <f>IF(INT($AQ37/10000000),MOD(INT($AQ37/10000000),10),"")</f>
        <v/>
      </c>
      <c r="AE37" s="306" t="str">
        <f>IF(INT($AQ37/1000000),MOD(INT($AQ37/1000000),10),"")</f>
        <v/>
      </c>
      <c r="AF37" s="306" t="str">
        <f>IF(INT($AQ37/100000),MOD(INT($AQ37/100000),10),"")</f>
        <v/>
      </c>
      <c r="AG37" s="306" t="str">
        <f>IF(INT($AQ37/10000),MOD(INT($AQ37/10000),10),"")</f>
        <v/>
      </c>
      <c r="AH37" s="306" t="str">
        <f>IF(INT($AQ37/1000),MOD(INT($AQ37/1000),10),"")</f>
        <v/>
      </c>
      <c r="AI37" s="306" t="str">
        <f>IF(INT($AQ37/100),MOD(INT($AQ37/100),10),"")</f>
        <v/>
      </c>
      <c r="AJ37" s="306" t="str">
        <f>IF(INT($AQ37/10),MOD(INT($AQ37/10),10),"")</f>
        <v/>
      </c>
      <c r="AK37" s="306" t="str">
        <f>IF(INT($AQ37/1),MOD(INT($AQ37/1),10),"")</f>
        <v/>
      </c>
      <c r="AL37" s="308" t="s">
        <v>130</v>
      </c>
      <c r="AM37" s="3829"/>
      <c r="AN37" s="589"/>
      <c r="AO37" s="304" t="str">
        <f>IF(F36="","",IF(OR(F36="１",F36="２",F36="３"),0.8,0.5))</f>
        <v/>
      </c>
      <c r="AP37" s="647" t="s">
        <v>48</v>
      </c>
      <c r="AQ37" s="579">
        <f>IF(AO36="",0,ROUNDDOWN(AS36*AO36/AQ36,0))</f>
        <v>0</v>
      </c>
      <c r="AR37" s="647" t="s">
        <v>50</v>
      </c>
      <c r="AS37" s="579">
        <f>IF(AO36="",0,ROUNDDOWN(AQ37*AO37,0))</f>
        <v>0</v>
      </c>
      <c r="AU37" s="551"/>
    </row>
    <row r="38" spans="2:47" s="497" customFormat="1" ht="13.5" customHeight="1">
      <c r="B38" s="3850" t="s">
        <v>63</v>
      </c>
      <c r="C38" s="3854"/>
      <c r="D38" s="3855"/>
      <c r="E38" s="3856"/>
      <c r="F38" s="519"/>
      <c r="G38" s="529" t="s">
        <v>12</v>
      </c>
      <c r="H38" s="521"/>
      <c r="I38" s="521"/>
      <c r="J38" s="50" t="str">
        <f>IF(INT($AQ36/10000),MOD(INT($AQ36/10000),10),"")</f>
        <v/>
      </c>
      <c r="K38" s="50" t="str">
        <f>IF(INT($AQ36/1000),MOD(INT($AQ36/1000),10),"")</f>
        <v/>
      </c>
      <c r="L38" s="50" t="str">
        <f>IF(INT($AQ36/100),MOD(INT($AQ36/100),10),"")</f>
        <v/>
      </c>
      <c r="M38" s="50" t="str">
        <f>IF(INT($AQ36/10),MOD(INT($AQ36/10),10),"")</f>
        <v/>
      </c>
      <c r="N38" s="50" t="str">
        <f>IF(INT($AQ36/1),MOD(INT($AQ36/1),10),"")</f>
        <v/>
      </c>
      <c r="O38" s="48" t="s">
        <v>216</v>
      </c>
      <c r="P38" s="50" t="str">
        <f>IF(ROUNDDOWN(AQ36,0)=AQ36,"",MOD(INT($AQ36*10),10))</f>
        <v/>
      </c>
      <c r="Q38" s="50" t="str">
        <f>IF(ROUNDDOWN(AQ36,1)=AQ36,"",MOD(INT($AQ36*100),10))</f>
        <v/>
      </c>
      <c r="R38" s="50" t="str">
        <f>IF(ROUNDDOWN(AQ36,2)=AQ36,"",MOD(INT($AQ36*1000),10))</f>
        <v/>
      </c>
      <c r="S38" s="50" t="str">
        <f>IF(ROUNDDOWN(AQ36,3)=AQ36,"",MOD(INT($AQ36*10000),10))</f>
        <v/>
      </c>
      <c r="T38" s="50" t="str">
        <f>IF(ROUNDDOWN(AQ36,4)=AQ36,"",MOD(INT($AQ36*100000),10))</f>
        <v/>
      </c>
      <c r="U38" s="50" t="str">
        <f>IF(ROUNDDOWN(AQ36,5)=AQ36,"",MOD(INT($AQ36*1000000),10))</f>
        <v/>
      </c>
      <c r="V38" s="522" t="s">
        <v>109</v>
      </c>
      <c r="W38" s="299" t="s">
        <v>7</v>
      </c>
      <c r="X38" s="302"/>
      <c r="Y38" s="302"/>
      <c r="Z38" s="306" t="str">
        <f>IF(INT($AS37/100000000000),MOD(INT($AS37/100000000000),10),"")</f>
        <v/>
      </c>
      <c r="AA38" s="306" t="str">
        <f>IF(INT($AS37/10000000000),MOD(INT($AS37/10000000000),10),"")</f>
        <v/>
      </c>
      <c r="AB38" s="306" t="str">
        <f>IF(INT($AS37/1000000000),MOD(INT($AS37/1000000000),10),"")</f>
        <v/>
      </c>
      <c r="AC38" s="306" t="str">
        <f>IF(INT($AS37/100000000),MOD(INT($AS37/100000000),10),"")</f>
        <v/>
      </c>
      <c r="AD38" s="306" t="str">
        <f>IF(INT($AS37/10000000),MOD(INT($AS37/10000000),10),"")</f>
        <v/>
      </c>
      <c r="AE38" s="306" t="str">
        <f>IF(INT($AS37/1000000),MOD(INT($AS37/1000000),10),"")</f>
        <v/>
      </c>
      <c r="AF38" s="306" t="str">
        <f>IF(INT($AS37/100000),MOD(INT($AS37/100000),10),"")</f>
        <v/>
      </c>
      <c r="AG38" s="306" t="str">
        <f>IF(INT($AS37/10000),MOD(INT($AS37/10000),10),"")</f>
        <v/>
      </c>
      <c r="AH38" s="306" t="str">
        <f>IF(INT($AS37/1000),MOD(INT($AS37/1000),10),"")</f>
        <v/>
      </c>
      <c r="AI38" s="306" t="str">
        <f>IF(INT($AS37/100),MOD(INT($AS37/100),10),"")</f>
        <v/>
      </c>
      <c r="AJ38" s="306" t="str">
        <f>IF(INT($AS37/10),MOD(INT($AS37/10),10),"")</f>
        <v/>
      </c>
      <c r="AK38" s="306" t="str">
        <f>IF(INT($AS37/1),MOD(INT($AS37/1),10),"")</f>
        <v/>
      </c>
      <c r="AL38" s="309" t="s">
        <v>125</v>
      </c>
      <c r="AM38" s="1363"/>
      <c r="AN38" s="589"/>
      <c r="AO38" s="587"/>
      <c r="AP38" s="551"/>
      <c r="AQ38" s="587"/>
      <c r="AR38" s="551"/>
      <c r="AS38" s="579">
        <f>IF(AO36="",0,ROUNDDOWN(AS36-AS37,0))</f>
        <v>0</v>
      </c>
      <c r="AU38" s="551"/>
    </row>
    <row r="39" spans="2:47" s="497" customFormat="1" ht="13.5" customHeight="1">
      <c r="B39" s="3850"/>
      <c r="C39" s="3854"/>
      <c r="D39" s="3855"/>
      <c r="E39" s="3856"/>
      <c r="F39" s="523"/>
      <c r="G39" s="530" t="s">
        <v>4</v>
      </c>
      <c r="H39" s="525"/>
      <c r="I39" s="525"/>
      <c r="J39" s="256" t="str">
        <f>IF(INT($AS36/100000000000),MOD(INT($AS36/100000000000),10),"")</f>
        <v/>
      </c>
      <c r="K39" s="256" t="str">
        <f>IF(INT($AS36/10000000000),MOD(INT($AS36/10000000000),10),"")</f>
        <v/>
      </c>
      <c r="L39" s="256" t="str">
        <f>IF(INT($AS36/1000000000),MOD(INT($AS36/1000000000),10),"")</f>
        <v/>
      </c>
      <c r="M39" s="256" t="str">
        <f>IF(INT($AS36/100000000),MOD(INT($AS36/100000000),10),"")</f>
        <v/>
      </c>
      <c r="N39" s="256" t="str">
        <f>IF(INT($AS36/10000000),MOD(INT($AS36/10000000),10),"")</f>
        <v/>
      </c>
      <c r="O39" s="257" t="str">
        <f>IF(INT($AS36/1000000),MOD(INT($AS36/1000000),10),"")</f>
        <v/>
      </c>
      <c r="P39" s="257" t="str">
        <f>IF(INT($AS36/100000),MOD(INT($AS36/100000),10),"")</f>
        <v/>
      </c>
      <c r="Q39" s="257" t="str">
        <f>IF(INT($AS36/10000),MOD(INT($AS36/10000),10),"")</f>
        <v/>
      </c>
      <c r="R39" s="257" t="str">
        <f>IF(INT($AS36/1000),MOD(INT($AS36/1000),10),"")</f>
        <v/>
      </c>
      <c r="S39" s="257" t="str">
        <f>IF(INT($AS36/100),MOD(INT($AS36/100),10),"")</f>
        <v/>
      </c>
      <c r="T39" s="257" t="str">
        <f>IF(INT($AS36/10),MOD(INT($AS36/10),10),"")</f>
        <v/>
      </c>
      <c r="U39" s="257" t="str">
        <f>IF(INT($AS36/1),MOD(INT($AS36/1),10),"")</f>
        <v/>
      </c>
      <c r="V39" s="526" t="s">
        <v>130</v>
      </c>
      <c r="W39" s="299" t="s">
        <v>10</v>
      </c>
      <c r="X39" s="296"/>
      <c r="Y39" s="296"/>
      <c r="Z39" s="303" t="str">
        <f>IF(INT($AS38/100000000000),MOD(INT($AS38/100000000000),10),"")</f>
        <v/>
      </c>
      <c r="AA39" s="303" t="str">
        <f>IF(INT($AS38/10000000000),MOD(INT($AS38/10000000000),10),"")</f>
        <v/>
      </c>
      <c r="AB39" s="303" t="str">
        <f>IF(INT($AS38/1000000000),MOD(INT($AS38/1000000000),10),"")</f>
        <v/>
      </c>
      <c r="AC39" s="303" t="str">
        <f>IF(INT($AS38/100000000),MOD(INT($AS38/100000000),10),"")</f>
        <v/>
      </c>
      <c r="AD39" s="303" t="str">
        <f>IF(INT($AS38/10000000),MOD(INT($AS38/10000000),10),"")</f>
        <v/>
      </c>
      <c r="AE39" s="303" t="str">
        <f>IF(INT($AS38/1000000),MOD(INT($AS38/1000000),10),"")</f>
        <v/>
      </c>
      <c r="AF39" s="303" t="str">
        <f>IF(INT($AS38/100000),MOD(INT($AS38/100000),10),"")</f>
        <v/>
      </c>
      <c r="AG39" s="303" t="str">
        <f>IF(INT($AS38/10000),MOD(INT($AS38/10000),10),"")</f>
        <v/>
      </c>
      <c r="AH39" s="303" t="str">
        <f>IF(INT($AS38/1000),MOD(INT($AS38/1000),10),"")</f>
        <v/>
      </c>
      <c r="AI39" s="303" t="str">
        <f>IF(INT($AS38/100),MOD(INT($AS38/100),10),"")</f>
        <v/>
      </c>
      <c r="AJ39" s="303" t="str">
        <f>IF(INT($AS38/10),MOD(INT($AS38/10),10),"")</f>
        <v/>
      </c>
      <c r="AK39" s="303" t="str">
        <f>IF(INT($AS38/1),MOD(INT($AS38/1),10),"")</f>
        <v/>
      </c>
      <c r="AL39" s="309" t="s">
        <v>125</v>
      </c>
      <c r="AM39" s="590"/>
      <c r="AN39" s="589"/>
      <c r="AO39" s="536" t="s">
        <v>593</v>
      </c>
      <c r="AP39" s="65"/>
      <c r="AQ39" s="537" t="s">
        <v>594</v>
      </c>
      <c r="AR39" s="65"/>
      <c r="AS39" s="538" t="s">
        <v>595</v>
      </c>
      <c r="AU39" s="551"/>
    </row>
    <row r="40" spans="2:47" s="497" customFormat="1" ht="13.5" customHeight="1">
      <c r="B40" s="3850"/>
      <c r="C40" s="3854"/>
      <c r="D40" s="3855"/>
      <c r="E40" s="3856"/>
      <c r="F40" s="295"/>
      <c r="G40" s="527" t="s">
        <v>6</v>
      </c>
      <c r="H40" s="3642"/>
      <c r="I40" s="3642"/>
      <c r="J40" s="3642"/>
      <c r="K40" s="3642"/>
      <c r="L40" s="3642"/>
      <c r="M40" s="3642"/>
      <c r="N40" s="3642"/>
      <c r="O40" s="3642"/>
      <c r="P40" s="517" t="s">
        <v>226</v>
      </c>
      <c r="Q40" s="3643"/>
      <c r="R40" s="3643"/>
      <c r="S40" s="3643"/>
      <c r="T40" s="3643"/>
      <c r="U40" s="3643"/>
      <c r="V40" s="518" t="s">
        <v>225</v>
      </c>
      <c r="W40" s="264" t="s">
        <v>5</v>
      </c>
      <c r="X40" s="300"/>
      <c r="Y40" s="300"/>
      <c r="Z40" s="51" t="str">
        <f>IF(INT($AO40/100),MOD(INT($AO40/100),10),"")</f>
        <v/>
      </c>
      <c r="AA40" s="51" t="str">
        <f>IF(INT($AO40/10),MOD(INT($AO40/10),10),"")</f>
        <v/>
      </c>
      <c r="AB40" s="51" t="str">
        <f>IF(INT($AO40/1),MOD(INT($AO40/1),10),"")</f>
        <v/>
      </c>
      <c r="AC40" s="48" t="s">
        <v>128</v>
      </c>
      <c r="AD40" s="51" t="str">
        <f>IF(ROUNDDOWN(AO40,0)=AO40,"",MOD(INT(AO40*10),10))</f>
        <v/>
      </c>
      <c r="AE40" s="51" t="str">
        <f>IF(ROUNDDOWN(AO40,1)=AO40,"",MOD(INT($AO40*100),10))</f>
        <v/>
      </c>
      <c r="AF40" s="51" t="str">
        <f>IF(ROUNDDOWN(AO40,2)=AO40,"",MOD(INT($AO40*1000),10))</f>
        <v/>
      </c>
      <c r="AG40" s="51" t="str">
        <f>IF(ROUNDDOWN(AO40,3)=AO40,"",MOD(INT($AO40*10000),10))</f>
        <v/>
      </c>
      <c r="AH40" s="51" t="str">
        <f>IF(ROUNDDOWN(AO40,4)=AO40,"",MOD(INT($AO40*100000),10))</f>
        <v/>
      </c>
      <c r="AI40" s="51" t="str">
        <f>IF(ROUNDDOWN(AO40,5)=AO40,"",MOD(INT($AO40*1000000),10))</f>
        <v/>
      </c>
      <c r="AJ40" s="51" t="str">
        <f>IF(ROUNDDOWN(AO40,6)=AO40,"",MOD(INT($AO40*10000000),10))</f>
        <v/>
      </c>
      <c r="AK40" s="51" t="str">
        <f>IF(ROUNDDOWN(AO40,7)=AO40,"",MOD(INT($AO40*100000000),10))</f>
        <v/>
      </c>
      <c r="AL40" s="307" t="s">
        <v>122</v>
      </c>
      <c r="AM40" s="591"/>
      <c r="AN40" s="544" t="s">
        <v>596</v>
      </c>
      <c r="AO40" s="532"/>
      <c r="AP40" s="577" t="s">
        <v>214</v>
      </c>
      <c r="AQ40" s="534"/>
      <c r="AR40" s="577" t="s">
        <v>214</v>
      </c>
      <c r="AS40" s="535"/>
      <c r="AT40" s="577" t="s">
        <v>215</v>
      </c>
    </row>
    <row r="41" spans="2:47" s="497" customFormat="1" ht="13.5" customHeight="1">
      <c r="B41" s="3850"/>
      <c r="C41" s="3854"/>
      <c r="D41" s="3855"/>
      <c r="E41" s="3856"/>
      <c r="F41" s="592"/>
      <c r="G41" s="529" t="s">
        <v>11</v>
      </c>
      <c r="H41" s="3644"/>
      <c r="I41" s="3644"/>
      <c r="J41" s="3644"/>
      <c r="K41" s="3644"/>
      <c r="L41" s="3644"/>
      <c r="M41" s="3644"/>
      <c r="N41" s="3644"/>
      <c r="O41" s="3644"/>
      <c r="P41" s="3644"/>
      <c r="Q41" s="3644"/>
      <c r="R41" s="3644"/>
      <c r="S41" s="3644"/>
      <c r="T41" s="3644"/>
      <c r="U41" s="3644"/>
      <c r="V41" s="3645"/>
      <c r="W41" s="30" t="s">
        <v>1</v>
      </c>
      <c r="X41" s="301"/>
      <c r="Y41" s="301"/>
      <c r="Z41" s="306" t="str">
        <f>IF(INT($AQ41/100000000000),MOD(INT($AQ41/100000000000),10),"")</f>
        <v/>
      </c>
      <c r="AA41" s="306" t="str">
        <f>IF(INT($AQ41/10000000000),MOD(INT($AQ41/10000000000),10),"")</f>
        <v/>
      </c>
      <c r="AB41" s="306" t="str">
        <f>IF(INT($AQ41/1000000000),MOD(INT($AQ41/1000000000),10),"")</f>
        <v/>
      </c>
      <c r="AC41" s="306" t="str">
        <f>IF(INT($AQ41/100000000),MOD(INT($AQ41/100000000),10),"")</f>
        <v/>
      </c>
      <c r="AD41" s="306" t="str">
        <f>IF(INT($AQ41/10000000),MOD(INT($AQ41/10000000),10),"")</f>
        <v/>
      </c>
      <c r="AE41" s="306" t="str">
        <f>IF(INT($AQ41/1000000),MOD(INT($AQ41/1000000),10),"")</f>
        <v/>
      </c>
      <c r="AF41" s="306" t="str">
        <f>IF(INT($AQ41/100000),MOD(INT($AQ41/100000),10),"")</f>
        <v/>
      </c>
      <c r="AG41" s="306" t="str">
        <f>IF(INT($AQ41/10000),MOD(INT($AQ41/10000),10),"")</f>
        <v/>
      </c>
      <c r="AH41" s="306" t="str">
        <f>IF(INT($AQ41/1000),MOD(INT($AQ41/1000),10),"")</f>
        <v/>
      </c>
      <c r="AI41" s="306" t="str">
        <f>IF(INT($AQ41/100),MOD(INT($AQ41/100),10),"")</f>
        <v/>
      </c>
      <c r="AJ41" s="306" t="str">
        <f>IF(INT($AQ41/10),MOD(INT($AQ41/10),10),"")</f>
        <v/>
      </c>
      <c r="AK41" s="306" t="str">
        <f>IF(INT($AQ41/1),MOD(INT($AQ41/1),10),"")</f>
        <v/>
      </c>
      <c r="AL41" s="308" t="s">
        <v>130</v>
      </c>
      <c r="AM41" s="3886"/>
      <c r="AN41" s="593"/>
      <c r="AO41" s="304" t="str">
        <f>IF(F40="","",IF(OR(F40="１",F40="２",F40="３"),0.8,0.5))</f>
        <v/>
      </c>
      <c r="AP41" s="647" t="s">
        <v>48</v>
      </c>
      <c r="AQ41" s="579">
        <f>IF(AO40="",0,ROUNDDOWN(AS40*AO40/AQ40,0))</f>
        <v>0</v>
      </c>
      <c r="AR41" s="647" t="s">
        <v>50</v>
      </c>
      <c r="AS41" s="579">
        <f>IF(AO40="",0,ROUNDDOWN(AQ41*AO41,0))</f>
        <v>0</v>
      </c>
      <c r="AU41" s="551"/>
    </row>
    <row r="42" spans="2:47" s="497" customFormat="1" ht="13.5" customHeight="1">
      <c r="B42" s="3850"/>
      <c r="C42" s="3854"/>
      <c r="D42" s="3855"/>
      <c r="E42" s="3856"/>
      <c r="F42" s="592"/>
      <c r="G42" s="529" t="s">
        <v>12</v>
      </c>
      <c r="H42" s="521"/>
      <c r="I42" s="521"/>
      <c r="J42" s="50" t="str">
        <f>IF(INT($AQ40/10000),MOD(INT($AQ40/10000),10),"")</f>
        <v/>
      </c>
      <c r="K42" s="50" t="str">
        <f>IF(INT($AQ40/1000),MOD(INT($AQ40/1000),10),"")</f>
        <v/>
      </c>
      <c r="L42" s="50" t="str">
        <f>IF(INT($AQ40/100),MOD(INT($AQ40/100),10),"")</f>
        <v/>
      </c>
      <c r="M42" s="50" t="str">
        <f>IF(INT($AQ40/10),MOD(INT($AQ40/10),10),"")</f>
        <v/>
      </c>
      <c r="N42" s="50" t="str">
        <f>IF(INT($AQ40/1),MOD(INT($AQ40/1),10),"")</f>
        <v/>
      </c>
      <c r="O42" s="48" t="s">
        <v>216</v>
      </c>
      <c r="P42" s="50" t="str">
        <f>IF(ROUNDDOWN(AQ40,0)=AQ40,"",MOD(INT($AQ40*10),10))</f>
        <v/>
      </c>
      <c r="Q42" s="50" t="str">
        <f>IF(ROUNDDOWN(AQ40,1)=AQ40,"",MOD(INT($AQ40*100),10))</f>
        <v/>
      </c>
      <c r="R42" s="50" t="str">
        <f>IF(ROUNDDOWN(AQ40,2)=AQ40,"",MOD(INT($AQ40*1000),10))</f>
        <v/>
      </c>
      <c r="S42" s="50" t="str">
        <f>IF(ROUNDDOWN(AQ40,3)=AQ40,"",MOD(INT($AQ40*10000),10))</f>
        <v/>
      </c>
      <c r="T42" s="50" t="str">
        <f>IF(ROUNDDOWN(AQ40,4)=AQ40,"",MOD(INT($AQ40*100000),10))</f>
        <v/>
      </c>
      <c r="U42" s="50" t="str">
        <f>IF(ROUNDDOWN(AQ40,5)=AQ40,"",MOD(INT($AQ40*1000000),10))</f>
        <v/>
      </c>
      <c r="V42" s="522" t="s">
        <v>109</v>
      </c>
      <c r="W42" s="299" t="s">
        <v>7</v>
      </c>
      <c r="X42" s="302"/>
      <c r="Y42" s="302"/>
      <c r="Z42" s="306" t="str">
        <f>IF(INT($AS41/100000000000),MOD(INT($AS41/100000000000),10),"")</f>
        <v/>
      </c>
      <c r="AA42" s="306" t="str">
        <f>IF(INT($AS41/10000000000),MOD(INT($AS41/10000000000),10),"")</f>
        <v/>
      </c>
      <c r="AB42" s="306" t="str">
        <f>IF(INT($AS41/1000000000),MOD(INT($AS41/1000000000),10),"")</f>
        <v/>
      </c>
      <c r="AC42" s="306" t="str">
        <f>IF(INT($AS41/100000000),MOD(INT($AS41/100000000),10),"")</f>
        <v/>
      </c>
      <c r="AD42" s="306" t="str">
        <f>IF(INT($AS41/10000000),MOD(INT($AS41/10000000),10),"")</f>
        <v/>
      </c>
      <c r="AE42" s="306" t="str">
        <f>IF(INT($AS41/1000000),MOD(INT($AS41/1000000),10),"")</f>
        <v/>
      </c>
      <c r="AF42" s="306" t="str">
        <f>IF(INT($AS41/100000),MOD(INT($AS41/100000),10),"")</f>
        <v/>
      </c>
      <c r="AG42" s="306" t="str">
        <f>IF(INT($AS41/10000),MOD(INT($AS41/10000),10),"")</f>
        <v/>
      </c>
      <c r="AH42" s="306" t="str">
        <f>IF(INT($AS41/1000),MOD(INT($AS41/1000),10),"")</f>
        <v/>
      </c>
      <c r="AI42" s="306" t="str">
        <f>IF(INT($AS41/100),MOD(INT($AS41/100),10),"")</f>
        <v/>
      </c>
      <c r="AJ42" s="306" t="str">
        <f>IF(INT($AS41/10),MOD(INT($AS41/10),10),"")</f>
        <v/>
      </c>
      <c r="AK42" s="306" t="str">
        <f>IF(INT($AS41/1),MOD(INT($AS41/1),10),"")</f>
        <v/>
      </c>
      <c r="AL42" s="309" t="s">
        <v>125</v>
      </c>
      <c r="AM42" s="3886"/>
      <c r="AN42" s="593"/>
      <c r="AP42" s="551"/>
      <c r="AQ42" s="587"/>
      <c r="AR42" s="551"/>
      <c r="AS42" s="579">
        <f>IF(AO40="",0,ROUNDDOWN(AS40-AS41,0))</f>
        <v>0</v>
      </c>
      <c r="AU42" s="551"/>
    </row>
    <row r="43" spans="2:47" s="497" customFormat="1" ht="13.5" customHeight="1">
      <c r="B43" s="3850"/>
      <c r="C43" s="3857"/>
      <c r="D43" s="3858"/>
      <c r="E43" s="3859"/>
      <c r="F43" s="594"/>
      <c r="G43" s="530" t="s">
        <v>4</v>
      </c>
      <c r="H43" s="525"/>
      <c r="I43" s="525"/>
      <c r="J43" s="256" t="str">
        <f>IF(INT($AS40/100000000000),MOD(INT($AS40/100000000000),10),"")</f>
        <v/>
      </c>
      <c r="K43" s="256" t="str">
        <f>IF(INT($AS40/10000000000),MOD(INT($AS40/10000000000),10),"")</f>
        <v/>
      </c>
      <c r="L43" s="256" t="str">
        <f>IF(INT($AS40/1000000000),MOD(INT($AS40/1000000000),10),"")</f>
        <v/>
      </c>
      <c r="M43" s="256" t="str">
        <f>IF(INT($AS40/100000000),MOD(INT($AS40/100000000),10),"")</f>
        <v/>
      </c>
      <c r="N43" s="256" t="str">
        <f>IF(INT($AS40/10000000),MOD(INT($AS40/10000000),10),"")</f>
        <v/>
      </c>
      <c r="O43" s="257" t="str">
        <f>IF(INT($AS40/1000000),MOD(INT($AS40/1000000),10),"")</f>
        <v/>
      </c>
      <c r="P43" s="257" t="str">
        <f>IF(INT($AS40/100000),MOD(INT($AS40/100000),10),"")</f>
        <v/>
      </c>
      <c r="Q43" s="256" t="str">
        <f>IF(INT($AS40/10000),MOD(INT($AS40/10000),10),"")</f>
        <v/>
      </c>
      <c r="R43" s="257" t="str">
        <f>IF(INT($AS40/1000),MOD(INT($AS40/1000),10),"")</f>
        <v/>
      </c>
      <c r="S43" s="257" t="str">
        <f>IF(INT($AS40/100),MOD(INT($AS40/100),10),"")</f>
        <v/>
      </c>
      <c r="T43" s="256" t="str">
        <f>IF(INT($AS40/10),MOD(INT($AS40/10),10),"")</f>
        <v/>
      </c>
      <c r="U43" s="256" t="str">
        <f>IF(INT($AS40/1),MOD(INT($AS40/1),10),"")</f>
        <v/>
      </c>
      <c r="V43" s="526" t="s">
        <v>130</v>
      </c>
      <c r="W43" s="299" t="s">
        <v>10</v>
      </c>
      <c r="X43" s="296"/>
      <c r="Y43" s="296"/>
      <c r="Z43" s="303" t="str">
        <f>IF(INT($AS42/100000000000),MOD(INT($AS42/100000000000),10),"")</f>
        <v/>
      </c>
      <c r="AA43" s="303" t="str">
        <f>IF(INT($AS42/10000000000),MOD(INT($AS42/10000000000),10),"")</f>
        <v/>
      </c>
      <c r="AB43" s="303" t="str">
        <f>IF(INT($AS42/1000000000),MOD(INT($AS42/1000000000),10),"")</f>
        <v/>
      </c>
      <c r="AC43" s="303" t="str">
        <f>IF(INT($AS42/100000000),MOD(INT($AS42/100000000),10),"")</f>
        <v/>
      </c>
      <c r="AD43" s="303" t="str">
        <f>IF(INT($AS42/10000000),MOD(INT($AS42/10000000),10),"")</f>
        <v/>
      </c>
      <c r="AE43" s="303" t="str">
        <f>IF(INT($AS42/1000000),MOD(INT($AS42/1000000),10),"")</f>
        <v/>
      </c>
      <c r="AF43" s="303" t="str">
        <f>IF(INT($AS42/100000),MOD(INT($AS42/100000),10),"")</f>
        <v/>
      </c>
      <c r="AG43" s="303" t="str">
        <f>IF(INT($AS42/10000),MOD(INT($AS42/10000),10),"")</f>
        <v/>
      </c>
      <c r="AH43" s="303" t="str">
        <f>IF(INT($AS42/1000),MOD(INT($AS42/1000),10),"")</f>
        <v/>
      </c>
      <c r="AI43" s="303" t="str">
        <f>IF(INT($AS42/100),MOD(INT($AS42/100),10),"")</f>
        <v/>
      </c>
      <c r="AJ43" s="303" t="str">
        <f>IF(INT($AS42/10),MOD(INT($AS42/10),10),"")</f>
        <v/>
      </c>
      <c r="AK43" s="303" t="str">
        <f>IF(INT($AS42/1),MOD(INT($AS42/1),10),"")</f>
        <v/>
      </c>
      <c r="AL43" s="309" t="s">
        <v>125</v>
      </c>
      <c r="AM43" s="3886"/>
      <c r="AN43" s="591"/>
      <c r="AO43" s="595"/>
      <c r="AP43" s="575"/>
      <c r="AR43" s="551"/>
      <c r="AU43" s="551"/>
    </row>
    <row r="44" spans="2:47" s="497" customFormat="1" ht="8.25" customHeight="1">
      <c r="B44" s="3850"/>
      <c r="C44" s="596" t="s">
        <v>131</v>
      </c>
      <c r="D44" s="597"/>
      <c r="E44" s="598" t="s">
        <v>451</v>
      </c>
      <c r="F44" s="599"/>
      <c r="G44" s="600"/>
      <c r="H44" s="600"/>
      <c r="I44" s="600"/>
      <c r="J44" s="601"/>
      <c r="K44" s="601"/>
      <c r="L44" s="601"/>
      <c r="M44" s="601"/>
      <c r="N44" s="601"/>
      <c r="O44" s="601"/>
      <c r="P44" s="601"/>
      <c r="Q44" s="601"/>
      <c r="R44" s="601"/>
      <c r="S44" s="601"/>
      <c r="T44" s="601"/>
      <c r="U44" s="601"/>
      <c r="V44" s="601"/>
      <c r="W44" s="601"/>
      <c r="X44" s="601"/>
      <c r="Y44" s="601"/>
      <c r="Z44" s="601"/>
      <c r="AA44" s="602"/>
      <c r="AB44" s="602"/>
      <c r="AC44" s="602"/>
      <c r="AD44" s="602"/>
      <c r="AE44" s="602"/>
      <c r="AF44" s="602"/>
      <c r="AG44" s="602"/>
      <c r="AH44" s="602"/>
      <c r="AI44" s="602"/>
      <c r="AJ44" s="602"/>
      <c r="AK44" s="602"/>
      <c r="AL44" s="603"/>
      <c r="AM44" s="604" t="s">
        <v>433</v>
      </c>
      <c r="AN44" s="604"/>
      <c r="AP44" s="575"/>
      <c r="AR44" s="551"/>
      <c r="AU44" s="551"/>
    </row>
    <row r="45" spans="2:47" s="497" customFormat="1" ht="7.5" customHeight="1">
      <c r="B45" s="3850"/>
      <c r="C45" s="605"/>
      <c r="D45" s="606"/>
      <c r="E45" s="607" t="s">
        <v>450</v>
      </c>
      <c r="F45" s="608"/>
      <c r="G45" s="491"/>
      <c r="H45" s="491"/>
      <c r="I45" s="491"/>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609"/>
      <c r="AM45" s="610"/>
      <c r="AN45" s="610"/>
      <c r="AP45" s="551"/>
      <c r="AR45" s="551"/>
      <c r="AU45" s="551"/>
    </row>
    <row r="46" spans="2:47" s="497" customFormat="1" ht="7.5" customHeight="1">
      <c r="B46" s="3850"/>
      <c r="C46" s="611"/>
      <c r="D46" s="612"/>
      <c r="E46" s="613" t="s">
        <v>447</v>
      </c>
      <c r="F46" s="489"/>
      <c r="G46" s="491"/>
      <c r="H46" s="491"/>
      <c r="I46" s="491"/>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614"/>
      <c r="AJ46" s="614"/>
      <c r="AK46" s="614"/>
      <c r="AL46" s="615"/>
      <c r="AM46" s="604" t="s">
        <v>433</v>
      </c>
      <c r="AN46" s="604"/>
      <c r="AP46" s="551"/>
      <c r="AR46" s="551"/>
      <c r="AU46" s="551"/>
    </row>
    <row r="47" spans="2:47" s="497" customFormat="1" ht="7.5" customHeight="1">
      <c r="B47" s="3850"/>
      <c r="C47" s="611"/>
      <c r="D47" s="612"/>
      <c r="E47" s="613" t="s">
        <v>1559</v>
      </c>
      <c r="F47" s="489"/>
      <c r="G47" s="491"/>
      <c r="H47" s="491"/>
      <c r="I47" s="491"/>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614"/>
      <c r="AJ47" s="614"/>
      <c r="AK47" s="614"/>
      <c r="AL47" s="615"/>
      <c r="AM47" s="604"/>
      <c r="AN47" s="604"/>
      <c r="AP47" s="551"/>
      <c r="AR47" s="551"/>
      <c r="AU47" s="551"/>
    </row>
    <row r="48" spans="2:47" s="497" customFormat="1" ht="7.5" customHeight="1">
      <c r="B48" s="3850"/>
      <c r="C48" s="611"/>
      <c r="D48" s="612"/>
      <c r="E48" s="613" t="s">
        <v>1821</v>
      </c>
      <c r="F48" s="489"/>
      <c r="G48" s="491"/>
      <c r="H48" s="491"/>
      <c r="I48" s="491"/>
      <c r="J48" s="490"/>
      <c r="K48" s="490"/>
      <c r="L48" s="490"/>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614"/>
      <c r="AJ48" s="614"/>
      <c r="AK48" s="614"/>
      <c r="AL48" s="615"/>
      <c r="AM48" s="604"/>
      <c r="AN48" s="604"/>
      <c r="AP48" s="551"/>
      <c r="AR48" s="551"/>
      <c r="AU48" s="551"/>
    </row>
    <row r="49" spans="2:47" s="497" customFormat="1" ht="7.5" customHeight="1">
      <c r="B49" s="3850"/>
      <c r="C49" s="611"/>
      <c r="D49" s="612"/>
      <c r="E49" s="613" t="s">
        <v>1822</v>
      </c>
      <c r="F49" s="489"/>
      <c r="G49" s="491"/>
      <c r="H49" s="491"/>
      <c r="I49" s="491"/>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614"/>
      <c r="AJ49" s="614"/>
      <c r="AK49" s="614"/>
      <c r="AL49" s="615"/>
      <c r="AM49" s="604"/>
      <c r="AN49" s="604"/>
      <c r="AP49" s="551"/>
      <c r="AR49" s="551"/>
      <c r="AU49" s="551"/>
    </row>
    <row r="50" spans="2:47" s="497" customFormat="1" ht="8.25" customHeight="1">
      <c r="B50" s="3850"/>
      <c r="C50" s="616"/>
      <c r="D50" s="617"/>
      <c r="E50" s="618" t="s">
        <v>1820</v>
      </c>
      <c r="F50" s="495"/>
      <c r="G50" s="496"/>
      <c r="H50" s="496"/>
      <c r="I50" s="496"/>
      <c r="J50" s="495"/>
      <c r="K50" s="495"/>
      <c r="L50" s="495"/>
      <c r="M50" s="495"/>
      <c r="N50" s="495"/>
      <c r="O50" s="495"/>
      <c r="P50" s="495"/>
      <c r="Q50" s="495"/>
      <c r="R50" s="495"/>
      <c r="S50" s="495"/>
      <c r="T50" s="495"/>
      <c r="U50" s="495"/>
      <c r="V50" s="495"/>
      <c r="W50" s="495"/>
      <c r="X50" s="495"/>
      <c r="Y50" s="495"/>
      <c r="Z50" s="495"/>
      <c r="AA50" s="495"/>
      <c r="AB50" s="495"/>
      <c r="AC50" s="495"/>
      <c r="AD50" s="495"/>
      <c r="AE50" s="495"/>
      <c r="AF50" s="495"/>
      <c r="AG50" s="495"/>
      <c r="AH50" s="495"/>
      <c r="AI50" s="619"/>
      <c r="AJ50" s="619"/>
      <c r="AK50" s="619"/>
      <c r="AL50" s="620"/>
      <c r="AM50" s="604"/>
      <c r="AN50" s="604"/>
      <c r="AP50" s="551"/>
      <c r="AR50" s="551"/>
      <c r="AU50" s="551"/>
    </row>
    <row r="51" spans="2:47" s="497" customFormat="1" ht="3" customHeight="1">
      <c r="B51" s="621"/>
      <c r="C51" s="622"/>
      <c r="D51" s="622"/>
      <c r="E51" s="490"/>
      <c r="F51" s="623"/>
      <c r="G51" s="624"/>
      <c r="H51" s="624"/>
      <c r="I51" s="624"/>
      <c r="J51" s="623"/>
      <c r="K51" s="623"/>
      <c r="L51" s="623"/>
      <c r="M51" s="623"/>
      <c r="N51" s="623"/>
      <c r="O51" s="623"/>
      <c r="P51" s="623"/>
      <c r="Q51" s="623"/>
      <c r="R51" s="623"/>
      <c r="S51" s="623"/>
      <c r="T51" s="625"/>
      <c r="U51" s="625"/>
      <c r="V51" s="625"/>
      <c r="W51" s="625"/>
      <c r="X51" s="625"/>
      <c r="Y51" s="625"/>
      <c r="Z51" s="625"/>
      <c r="AA51" s="625"/>
      <c r="AB51" s="625"/>
      <c r="AC51" s="625"/>
      <c r="AD51" s="625"/>
      <c r="AE51" s="625"/>
      <c r="AF51" s="625"/>
      <c r="AG51" s="625"/>
      <c r="AH51" s="625"/>
      <c r="AI51" s="625"/>
      <c r="AJ51" s="625"/>
      <c r="AK51" s="626"/>
      <c r="AL51" s="626"/>
      <c r="AM51" s="626"/>
      <c r="AN51" s="626"/>
      <c r="AO51" s="626"/>
      <c r="AP51" s="627"/>
      <c r="AR51" s="551"/>
      <c r="AU51" s="551"/>
    </row>
    <row r="52" spans="2:47" s="497" customFormat="1" ht="6.75" customHeight="1">
      <c r="C52" s="3896" t="s">
        <v>452</v>
      </c>
      <c r="D52" s="3897"/>
      <c r="E52" s="3897"/>
      <c r="F52" s="3897"/>
      <c r="G52" s="3897"/>
      <c r="H52" s="3897"/>
      <c r="I52" s="3898"/>
      <c r="J52" s="628" t="s">
        <v>132</v>
      </c>
      <c r="K52" s="3891"/>
      <c r="L52" s="3876"/>
      <c r="M52" s="3868"/>
      <c r="N52" s="629" t="s">
        <v>133</v>
      </c>
      <c r="O52" s="3876"/>
      <c r="P52" s="3878"/>
      <c r="Q52" s="3878"/>
      <c r="R52" s="3878"/>
      <c r="S52" s="3878"/>
      <c r="T52" s="3868"/>
      <c r="U52" s="3870" t="s">
        <v>453</v>
      </c>
      <c r="V52" s="3871"/>
      <c r="W52" s="3891"/>
      <c r="X52" s="3878"/>
      <c r="Y52" s="3880"/>
      <c r="Z52" s="3893"/>
      <c r="AA52" s="3874"/>
      <c r="AB52" s="3893"/>
      <c r="AC52" s="3874"/>
      <c r="AD52" s="3882" t="s">
        <v>469</v>
      </c>
      <c r="AE52" s="3883"/>
      <c r="AF52" s="3812"/>
      <c r="AG52" s="3825" t="s">
        <v>456</v>
      </c>
      <c r="AH52" s="3826"/>
      <c r="AI52" s="3823"/>
      <c r="AJ52" s="3819" t="s">
        <v>455</v>
      </c>
      <c r="AK52" s="3820"/>
      <c r="AL52" s="3817"/>
      <c r="AM52" s="630"/>
      <c r="AN52" s="630"/>
      <c r="AO52" s="630"/>
      <c r="AP52" s="627"/>
      <c r="AR52" s="551"/>
      <c r="AU52" s="551"/>
    </row>
    <row r="53" spans="2:47" s="497" customFormat="1" ht="6.75" customHeight="1">
      <c r="C53" s="3899"/>
      <c r="D53" s="3900"/>
      <c r="E53" s="3900"/>
      <c r="F53" s="3900"/>
      <c r="G53" s="3900"/>
      <c r="H53" s="3900"/>
      <c r="I53" s="3901"/>
      <c r="J53" s="631" t="s">
        <v>134</v>
      </c>
      <c r="K53" s="3892"/>
      <c r="L53" s="3877"/>
      <c r="M53" s="3869"/>
      <c r="N53" s="632" t="s">
        <v>27</v>
      </c>
      <c r="O53" s="3877"/>
      <c r="P53" s="3879"/>
      <c r="Q53" s="3879"/>
      <c r="R53" s="3879"/>
      <c r="S53" s="3879"/>
      <c r="T53" s="3869"/>
      <c r="U53" s="3872" t="s">
        <v>135</v>
      </c>
      <c r="V53" s="3873"/>
      <c r="W53" s="3892"/>
      <c r="X53" s="3879"/>
      <c r="Y53" s="3881"/>
      <c r="Z53" s="3894"/>
      <c r="AA53" s="3875"/>
      <c r="AB53" s="3894"/>
      <c r="AC53" s="3875"/>
      <c r="AD53" s="3884" t="s">
        <v>470</v>
      </c>
      <c r="AE53" s="3885"/>
      <c r="AF53" s="3813"/>
      <c r="AG53" s="3827" t="s">
        <v>454</v>
      </c>
      <c r="AH53" s="3828"/>
      <c r="AI53" s="3824"/>
      <c r="AJ53" s="3821"/>
      <c r="AK53" s="3822"/>
      <c r="AL53" s="3818"/>
      <c r="AM53" s="630"/>
      <c r="AN53" s="630"/>
      <c r="AO53" s="630"/>
      <c r="AP53" s="627"/>
      <c r="AR53" s="551"/>
      <c r="AU53" s="551"/>
    </row>
    <row r="54" spans="2:47" s="497" customFormat="1" ht="25.5" customHeight="1">
      <c r="C54" s="630"/>
      <c r="D54" s="630"/>
      <c r="E54" s="630"/>
      <c r="F54" s="630"/>
      <c r="G54" s="633"/>
      <c r="H54" s="633"/>
      <c r="I54" s="633"/>
      <c r="J54" s="634"/>
      <c r="K54" s="634"/>
      <c r="L54" s="634"/>
      <c r="M54" s="635"/>
      <c r="N54" s="634"/>
      <c r="O54" s="634"/>
      <c r="P54" s="634"/>
      <c r="Q54" s="634"/>
      <c r="R54" s="634"/>
      <c r="S54" s="634"/>
      <c r="T54" s="636"/>
      <c r="U54" s="636"/>
      <c r="V54" s="634"/>
      <c r="W54" s="634"/>
      <c r="X54" s="634"/>
      <c r="Y54" s="634"/>
      <c r="Z54" s="634"/>
      <c r="AA54" s="634"/>
      <c r="AB54" s="634"/>
      <c r="AC54" s="634"/>
      <c r="AD54" s="637"/>
      <c r="AE54" s="634"/>
      <c r="AF54" s="636"/>
      <c r="AG54" s="636"/>
      <c r="AH54" s="634"/>
      <c r="AI54" s="638"/>
      <c r="AJ54" s="639"/>
      <c r="AK54" s="630"/>
      <c r="AL54" s="630"/>
      <c r="AM54" s="630"/>
      <c r="AN54" s="630"/>
      <c r="AO54" s="630"/>
      <c r="AP54" s="627"/>
      <c r="AR54" s="551"/>
      <c r="AU54" s="551"/>
    </row>
    <row r="55" spans="2:47" s="497" customFormat="1" ht="10.5" customHeight="1">
      <c r="C55" s="640" t="s">
        <v>1977</v>
      </c>
      <c r="D55" s="641"/>
      <c r="G55" s="642"/>
      <c r="H55" s="642"/>
      <c r="I55" s="642"/>
      <c r="AE55" s="643"/>
      <c r="AF55" s="643"/>
      <c r="AG55" s="643"/>
      <c r="AJ55" s="643"/>
      <c r="AK55" s="643"/>
      <c r="AL55" s="644" t="s">
        <v>445</v>
      </c>
      <c r="AM55" s="643"/>
      <c r="AN55" s="643"/>
      <c r="AO55" s="643"/>
      <c r="AP55" s="551"/>
      <c r="AR55" s="551"/>
      <c r="AU55" s="551"/>
    </row>
    <row r="56" spans="2:47" s="497" customFormat="1" ht="8.25" customHeight="1">
      <c r="G56" s="642"/>
      <c r="H56" s="642"/>
      <c r="I56" s="642"/>
      <c r="AP56" s="551"/>
      <c r="AR56" s="551"/>
      <c r="AU56" s="551"/>
    </row>
    <row r="57" spans="2:47" s="497" customFormat="1" ht="8.25" customHeight="1">
      <c r="G57" s="642"/>
      <c r="H57" s="642"/>
      <c r="I57" s="642"/>
      <c r="AP57" s="551"/>
      <c r="AR57" s="551"/>
      <c r="AU57" s="551"/>
    </row>
    <row r="58" spans="2:47" s="497" customFormat="1" ht="8.25" customHeight="1">
      <c r="G58" s="642"/>
      <c r="H58" s="642"/>
      <c r="I58" s="642"/>
      <c r="AP58" s="551"/>
      <c r="AR58" s="551"/>
      <c r="AU58" s="551"/>
    </row>
    <row r="59" spans="2:47" s="497" customFormat="1" ht="8.25" customHeight="1">
      <c r="G59" s="642"/>
      <c r="H59" s="642"/>
      <c r="I59" s="642"/>
      <c r="AP59" s="551"/>
      <c r="AR59" s="551"/>
      <c r="AU59" s="551"/>
    </row>
    <row r="60" spans="2:47" s="497" customFormat="1" ht="8.25" customHeight="1">
      <c r="G60" s="642"/>
      <c r="H60" s="642"/>
      <c r="I60" s="642"/>
      <c r="AP60" s="551"/>
      <c r="AR60" s="551"/>
      <c r="AU60" s="551"/>
    </row>
    <row r="61" spans="2:47" s="497" customFormat="1" ht="8.25" customHeight="1">
      <c r="G61" s="642"/>
      <c r="H61" s="642"/>
      <c r="I61" s="642"/>
      <c r="AP61" s="551"/>
      <c r="AR61" s="551"/>
      <c r="AU61" s="551"/>
    </row>
    <row r="62" spans="2:47" s="497" customFormat="1" ht="8.25" customHeight="1">
      <c r="G62" s="642"/>
      <c r="H62" s="642"/>
      <c r="I62" s="642"/>
      <c r="AP62" s="551"/>
      <c r="AR62" s="551"/>
      <c r="AU62" s="551"/>
    </row>
    <row r="63" spans="2:47" s="497" customFormat="1" ht="8.25" customHeight="1">
      <c r="G63" s="642"/>
      <c r="H63" s="642"/>
      <c r="I63" s="642"/>
      <c r="AP63" s="551"/>
      <c r="AR63" s="551"/>
      <c r="AU63" s="551"/>
    </row>
    <row r="64" spans="2:47" s="497" customFormat="1" ht="8.25" customHeight="1">
      <c r="G64" s="642"/>
      <c r="H64" s="642"/>
      <c r="I64" s="642"/>
      <c r="AP64" s="551"/>
      <c r="AR64" s="551"/>
      <c r="AU64" s="551"/>
    </row>
    <row r="65" spans="7:47" s="497" customFormat="1" ht="8.25" customHeight="1">
      <c r="G65" s="642"/>
      <c r="H65" s="642"/>
      <c r="I65" s="642"/>
      <c r="AP65" s="551"/>
      <c r="AR65" s="551"/>
      <c r="AU65" s="551"/>
    </row>
    <row r="66" spans="7:47" s="497" customFormat="1" ht="8.25" customHeight="1">
      <c r="G66" s="642"/>
      <c r="H66" s="642"/>
      <c r="I66" s="642"/>
      <c r="AP66" s="551"/>
      <c r="AR66" s="551"/>
      <c r="AU66" s="551"/>
    </row>
    <row r="67" spans="7:47" s="497" customFormat="1" ht="8.25" customHeight="1">
      <c r="G67" s="642"/>
      <c r="H67" s="642"/>
      <c r="I67" s="642"/>
      <c r="AP67" s="551"/>
      <c r="AR67" s="551"/>
      <c r="AU67" s="551"/>
    </row>
    <row r="68" spans="7:47" s="497" customFormat="1" ht="8.25" customHeight="1">
      <c r="G68" s="642"/>
      <c r="H68" s="642"/>
      <c r="I68" s="642"/>
      <c r="AP68" s="551"/>
      <c r="AR68" s="551"/>
      <c r="AU68" s="551"/>
    </row>
    <row r="69" spans="7:47" s="497" customFormat="1" ht="8.25" customHeight="1">
      <c r="G69" s="642"/>
      <c r="H69" s="642"/>
      <c r="I69" s="642"/>
      <c r="AP69" s="551"/>
      <c r="AR69" s="551"/>
      <c r="AU69" s="551"/>
    </row>
    <row r="70" spans="7:47" s="497" customFormat="1" ht="8.25" customHeight="1">
      <c r="G70" s="642"/>
      <c r="H70" s="642"/>
      <c r="I70" s="642"/>
      <c r="AP70" s="551"/>
      <c r="AR70" s="551"/>
      <c r="AU70" s="551"/>
    </row>
    <row r="71" spans="7:47" s="497" customFormat="1" ht="8.25" customHeight="1">
      <c r="G71" s="642"/>
      <c r="H71" s="642"/>
      <c r="I71" s="642"/>
      <c r="AP71" s="551"/>
      <c r="AR71" s="551"/>
      <c r="AU71" s="551"/>
    </row>
    <row r="72" spans="7:47" s="497" customFormat="1" ht="8.25" customHeight="1">
      <c r="G72" s="642"/>
      <c r="H72" s="642"/>
      <c r="I72" s="642"/>
      <c r="AP72" s="551"/>
      <c r="AR72" s="551"/>
      <c r="AU72" s="551"/>
    </row>
    <row r="73" spans="7:47" s="497" customFormat="1" ht="8.25" customHeight="1">
      <c r="G73" s="642"/>
      <c r="H73" s="642"/>
      <c r="I73" s="642"/>
      <c r="AP73" s="551"/>
      <c r="AR73" s="551"/>
      <c r="AU73" s="551"/>
    </row>
    <row r="74" spans="7:47" s="497" customFormat="1" ht="8.25" customHeight="1">
      <c r="G74" s="642"/>
      <c r="H74" s="642"/>
      <c r="I74" s="642"/>
      <c r="AP74" s="551"/>
      <c r="AR74" s="551"/>
      <c r="AU74" s="551"/>
    </row>
    <row r="75" spans="7:47" s="497" customFormat="1" ht="8.25" customHeight="1">
      <c r="G75" s="642"/>
      <c r="H75" s="642"/>
      <c r="I75" s="642"/>
      <c r="AP75" s="551"/>
      <c r="AR75" s="551"/>
      <c r="AU75" s="551"/>
    </row>
    <row r="76" spans="7:47" s="497" customFormat="1" ht="8.25" customHeight="1">
      <c r="G76" s="642"/>
      <c r="H76" s="642"/>
      <c r="I76" s="642"/>
      <c r="AP76" s="551"/>
      <c r="AR76" s="551"/>
      <c r="AU76" s="551"/>
    </row>
    <row r="77" spans="7:47" s="497" customFormat="1" ht="8.25" customHeight="1">
      <c r="G77" s="642"/>
      <c r="H77" s="642"/>
      <c r="I77" s="642"/>
      <c r="AP77" s="551"/>
      <c r="AR77" s="551"/>
      <c r="AU77" s="551"/>
    </row>
    <row r="78" spans="7:47" s="497" customFormat="1" ht="8.25" customHeight="1">
      <c r="G78" s="642"/>
      <c r="H78" s="642"/>
      <c r="I78" s="642"/>
      <c r="AP78" s="551"/>
      <c r="AR78" s="551"/>
      <c r="AU78" s="551"/>
    </row>
    <row r="79" spans="7:47" s="497" customFormat="1" ht="8.25" customHeight="1">
      <c r="G79" s="642"/>
      <c r="H79" s="642"/>
      <c r="I79" s="642"/>
      <c r="AP79" s="551"/>
      <c r="AR79" s="551"/>
      <c r="AU79" s="551"/>
    </row>
    <row r="80" spans="7:47" s="497" customFormat="1" ht="8.25" customHeight="1">
      <c r="G80" s="642"/>
      <c r="H80" s="642"/>
      <c r="I80" s="642"/>
      <c r="AP80" s="551"/>
      <c r="AR80" s="551"/>
      <c r="AU80" s="551"/>
    </row>
    <row r="81" spans="7:47" s="497" customFormat="1" ht="8.25" customHeight="1">
      <c r="G81" s="642"/>
      <c r="H81" s="642"/>
      <c r="I81" s="642"/>
      <c r="AP81" s="551"/>
      <c r="AR81" s="551"/>
      <c r="AU81" s="551"/>
    </row>
    <row r="82" spans="7:47" ht="8.25" customHeight="1"/>
    <row r="83" spans="7:47" ht="8.25" customHeight="1"/>
    <row r="84" spans="7:47" ht="8.25" customHeight="1"/>
    <row r="85" spans="7:47" ht="8.25" customHeight="1"/>
    <row r="86" spans="7:47" ht="8.25" customHeight="1"/>
    <row r="87" spans="7:47" ht="8.25" customHeight="1"/>
    <row r="88" spans="7:47" ht="8.25" customHeight="1">
      <c r="G88" s="646"/>
      <c r="H88" s="646"/>
      <c r="I88" s="646"/>
    </row>
    <row r="89" spans="7:47" ht="8.25" customHeight="1">
      <c r="G89" s="646"/>
      <c r="H89" s="646"/>
      <c r="I89" s="646"/>
    </row>
    <row r="90" spans="7:47" ht="8.25" customHeight="1">
      <c r="G90" s="646"/>
      <c r="H90" s="646"/>
      <c r="I90" s="646"/>
    </row>
    <row r="91" spans="7:47" ht="8.25" customHeight="1">
      <c r="G91" s="646"/>
      <c r="H91" s="646"/>
      <c r="I91" s="646"/>
    </row>
    <row r="92" spans="7:47" ht="8.25" customHeight="1">
      <c r="G92" s="646"/>
      <c r="H92" s="646"/>
      <c r="I92" s="646"/>
    </row>
    <row r="93" spans="7:47" ht="8.25" customHeight="1">
      <c r="G93" s="646"/>
      <c r="H93" s="646"/>
      <c r="I93" s="646"/>
    </row>
    <row r="94" spans="7:47" ht="8.25" customHeight="1">
      <c r="G94" s="646"/>
      <c r="H94" s="646"/>
      <c r="I94" s="646"/>
    </row>
    <row r="95" spans="7:47" ht="8.25" customHeight="1">
      <c r="G95" s="646"/>
      <c r="H95" s="646"/>
      <c r="I95" s="646"/>
    </row>
    <row r="96" spans="7:47" ht="8.25" customHeight="1">
      <c r="G96" s="646"/>
      <c r="H96" s="646"/>
      <c r="I96" s="646"/>
    </row>
    <row r="97" spans="7:9" ht="8.25" customHeight="1">
      <c r="G97" s="646"/>
      <c r="H97" s="646"/>
      <c r="I97" s="646"/>
    </row>
    <row r="98" spans="7:9" ht="8.25" customHeight="1">
      <c r="G98" s="646"/>
      <c r="H98" s="646"/>
      <c r="I98" s="646"/>
    </row>
    <row r="99" spans="7:9" ht="8.25" customHeight="1">
      <c r="G99" s="646"/>
      <c r="H99" s="646"/>
      <c r="I99" s="646"/>
    </row>
    <row r="100" spans="7:9" ht="8.25" customHeight="1">
      <c r="G100" s="646"/>
      <c r="H100" s="646"/>
      <c r="I100" s="646"/>
    </row>
    <row r="101" spans="7:9" ht="8.25" customHeight="1">
      <c r="G101" s="646"/>
      <c r="H101" s="646"/>
      <c r="I101" s="646"/>
    </row>
    <row r="102" spans="7:9" ht="8.25" customHeight="1">
      <c r="G102" s="646"/>
      <c r="H102" s="646"/>
      <c r="I102" s="646"/>
    </row>
    <row r="103" spans="7:9" ht="8.25" customHeight="1">
      <c r="G103" s="646"/>
      <c r="H103" s="646"/>
      <c r="I103" s="646"/>
    </row>
    <row r="104" spans="7:9" ht="8.25" customHeight="1">
      <c r="G104" s="646"/>
      <c r="H104" s="646"/>
      <c r="I104" s="646"/>
    </row>
    <row r="105" spans="7:9" ht="8.25" customHeight="1">
      <c r="G105" s="646"/>
      <c r="H105" s="646"/>
      <c r="I105" s="646"/>
    </row>
    <row r="106" spans="7:9" ht="8.25" customHeight="1">
      <c r="G106" s="646"/>
      <c r="H106" s="646"/>
      <c r="I106" s="646"/>
    </row>
    <row r="107" spans="7:9" ht="8.25" customHeight="1">
      <c r="G107" s="646"/>
      <c r="H107" s="646"/>
      <c r="I107" s="646"/>
    </row>
    <row r="108" spans="7:9" ht="8.25" customHeight="1">
      <c r="G108" s="646"/>
      <c r="H108" s="646"/>
      <c r="I108" s="646"/>
    </row>
    <row r="109" spans="7:9" ht="8.25" customHeight="1">
      <c r="G109" s="646"/>
      <c r="H109" s="646"/>
      <c r="I109" s="646"/>
    </row>
    <row r="110" spans="7:9" ht="8.25" customHeight="1">
      <c r="G110" s="646"/>
      <c r="H110" s="646"/>
      <c r="I110" s="646"/>
    </row>
    <row r="111" spans="7:9" ht="8.25" customHeight="1">
      <c r="G111" s="646"/>
      <c r="H111" s="646"/>
      <c r="I111" s="646"/>
    </row>
    <row r="112" spans="7:9" ht="8.25" customHeight="1">
      <c r="G112" s="646"/>
      <c r="H112" s="646"/>
      <c r="I112" s="646"/>
    </row>
    <row r="113" spans="7:9" ht="8.25" customHeight="1">
      <c r="G113" s="646"/>
      <c r="H113" s="646"/>
      <c r="I113" s="646"/>
    </row>
    <row r="114" spans="7:9" ht="8.25" customHeight="1">
      <c r="G114" s="646"/>
      <c r="H114" s="646"/>
      <c r="I114" s="646"/>
    </row>
    <row r="115" spans="7:9" ht="8.25" customHeight="1">
      <c r="G115" s="646"/>
      <c r="H115" s="646"/>
      <c r="I115" s="646"/>
    </row>
    <row r="116" spans="7:9" ht="8.25" customHeight="1">
      <c r="G116" s="646"/>
      <c r="H116" s="646"/>
      <c r="I116" s="646"/>
    </row>
    <row r="117" spans="7:9" ht="8.25" customHeight="1">
      <c r="G117" s="646"/>
      <c r="H117" s="646"/>
      <c r="I117" s="646"/>
    </row>
    <row r="118" spans="7:9" ht="8.25" customHeight="1">
      <c r="G118" s="646"/>
      <c r="H118" s="646"/>
      <c r="I118" s="646"/>
    </row>
    <row r="119" spans="7:9" ht="8.25" customHeight="1">
      <c r="G119" s="646"/>
      <c r="H119" s="646"/>
      <c r="I119" s="646"/>
    </row>
    <row r="120" spans="7:9" ht="8.25" customHeight="1">
      <c r="G120" s="646"/>
      <c r="H120" s="646"/>
      <c r="I120" s="646"/>
    </row>
    <row r="121" spans="7:9" ht="8.25" customHeight="1">
      <c r="G121" s="646"/>
      <c r="H121" s="646"/>
      <c r="I121" s="646"/>
    </row>
    <row r="122" spans="7:9" ht="8.25" customHeight="1">
      <c r="G122" s="646"/>
      <c r="H122" s="646"/>
      <c r="I122" s="646"/>
    </row>
    <row r="123" spans="7:9" ht="8.25" customHeight="1">
      <c r="G123" s="646"/>
      <c r="H123" s="646"/>
      <c r="I123" s="646"/>
    </row>
    <row r="124" spans="7:9" ht="8.25" customHeight="1">
      <c r="G124" s="646"/>
      <c r="H124" s="646"/>
      <c r="I124" s="646"/>
    </row>
    <row r="125" spans="7:9" ht="8.25" customHeight="1">
      <c r="G125" s="646"/>
      <c r="H125" s="646"/>
      <c r="I125" s="646"/>
    </row>
    <row r="126" spans="7:9" ht="8.25" customHeight="1">
      <c r="G126" s="646"/>
      <c r="H126" s="646"/>
      <c r="I126" s="646"/>
    </row>
    <row r="127" spans="7:9" ht="8.25" customHeight="1">
      <c r="G127" s="646"/>
      <c r="H127" s="646"/>
      <c r="I127" s="646"/>
    </row>
    <row r="128" spans="7:9" ht="8.25" customHeight="1">
      <c r="G128" s="646"/>
      <c r="H128" s="646"/>
      <c r="I128" s="646"/>
    </row>
    <row r="129" spans="7:9" ht="8.25" customHeight="1">
      <c r="G129" s="646"/>
      <c r="H129" s="646"/>
      <c r="I129" s="646"/>
    </row>
    <row r="130" spans="7:9" ht="8.25" customHeight="1">
      <c r="G130" s="646"/>
      <c r="H130" s="646"/>
      <c r="I130" s="646"/>
    </row>
    <row r="131" spans="7:9" ht="8.25" customHeight="1">
      <c r="G131" s="646"/>
      <c r="H131" s="646"/>
      <c r="I131" s="646"/>
    </row>
    <row r="132" spans="7:9" ht="8.25" customHeight="1">
      <c r="G132" s="646"/>
      <c r="H132" s="646"/>
      <c r="I132" s="646"/>
    </row>
    <row r="133" spans="7:9" ht="8.25" customHeight="1">
      <c r="G133" s="646"/>
      <c r="H133" s="646"/>
      <c r="I133" s="646"/>
    </row>
    <row r="134" spans="7:9" ht="8.25" customHeight="1">
      <c r="G134" s="646"/>
      <c r="H134" s="646"/>
      <c r="I134" s="646"/>
    </row>
    <row r="135" spans="7:9" ht="8.25" customHeight="1">
      <c r="G135" s="646"/>
      <c r="H135" s="646"/>
      <c r="I135" s="646"/>
    </row>
    <row r="136" spans="7:9" ht="8.25" customHeight="1">
      <c r="G136" s="646"/>
      <c r="H136" s="646"/>
      <c r="I136" s="646"/>
    </row>
    <row r="137" spans="7:9" ht="8.25" customHeight="1">
      <c r="G137" s="646"/>
      <c r="H137" s="646"/>
      <c r="I137" s="646"/>
    </row>
    <row r="138" spans="7:9" ht="8.25" customHeight="1">
      <c r="G138" s="646"/>
      <c r="H138" s="646"/>
      <c r="I138" s="646"/>
    </row>
    <row r="139" spans="7:9" ht="8.25" customHeight="1">
      <c r="G139" s="646"/>
      <c r="H139" s="646"/>
      <c r="I139" s="646"/>
    </row>
    <row r="140" spans="7:9" ht="8.25" customHeight="1">
      <c r="G140" s="646"/>
      <c r="H140" s="646"/>
      <c r="I140" s="646"/>
    </row>
    <row r="141" spans="7:9" ht="8.25" customHeight="1">
      <c r="G141" s="646"/>
      <c r="H141" s="646"/>
      <c r="I141" s="646"/>
    </row>
    <row r="142" spans="7:9" ht="8.25" customHeight="1">
      <c r="G142" s="646"/>
      <c r="H142" s="646"/>
      <c r="I142" s="646"/>
    </row>
    <row r="143" spans="7:9" ht="8.25" customHeight="1">
      <c r="G143" s="646"/>
      <c r="H143" s="646"/>
      <c r="I143" s="646"/>
    </row>
    <row r="144" spans="7:9" ht="8.25" customHeight="1">
      <c r="G144" s="646"/>
      <c r="H144" s="646"/>
      <c r="I144" s="646"/>
    </row>
    <row r="145" spans="7:9" ht="8.25" customHeight="1">
      <c r="G145" s="646"/>
      <c r="H145" s="646"/>
      <c r="I145" s="646"/>
    </row>
    <row r="146" spans="7:9" ht="8.25" customHeight="1">
      <c r="G146" s="646"/>
      <c r="H146" s="646"/>
      <c r="I146" s="646"/>
    </row>
    <row r="147" spans="7:9" ht="8.25" customHeight="1">
      <c r="G147" s="646"/>
      <c r="H147" s="646"/>
      <c r="I147" s="646"/>
    </row>
    <row r="148" spans="7:9" ht="8.25" customHeight="1">
      <c r="G148" s="646"/>
      <c r="H148" s="646"/>
      <c r="I148" s="646"/>
    </row>
    <row r="149" spans="7:9" ht="8.25" customHeight="1">
      <c r="G149" s="646"/>
      <c r="H149" s="646"/>
      <c r="I149" s="646"/>
    </row>
    <row r="150" spans="7:9" ht="8.25" customHeight="1">
      <c r="G150" s="646"/>
      <c r="H150" s="646"/>
      <c r="I150" s="646"/>
    </row>
    <row r="151" spans="7:9" ht="8.25" customHeight="1">
      <c r="G151" s="646"/>
      <c r="H151" s="646"/>
      <c r="I151" s="646"/>
    </row>
    <row r="152" spans="7:9" ht="8.25" customHeight="1">
      <c r="G152" s="646"/>
      <c r="H152" s="646"/>
      <c r="I152" s="646"/>
    </row>
    <row r="153" spans="7:9" ht="8.25" customHeight="1">
      <c r="G153" s="646"/>
      <c r="H153" s="646"/>
      <c r="I153" s="646"/>
    </row>
    <row r="154" spans="7:9" ht="8.25" customHeight="1">
      <c r="G154" s="646"/>
      <c r="H154" s="646"/>
      <c r="I154" s="646"/>
    </row>
    <row r="155" spans="7:9" ht="8.25" customHeight="1">
      <c r="G155" s="646"/>
      <c r="H155" s="646"/>
      <c r="I155" s="646"/>
    </row>
    <row r="156" spans="7:9" ht="8.25" customHeight="1">
      <c r="G156" s="646"/>
      <c r="H156" s="646"/>
      <c r="I156" s="646"/>
    </row>
    <row r="157" spans="7:9" ht="8.25" customHeight="1">
      <c r="G157" s="646"/>
      <c r="H157" s="646"/>
      <c r="I157" s="646"/>
    </row>
    <row r="158" spans="7:9" ht="8.25" customHeight="1">
      <c r="G158" s="646"/>
      <c r="H158" s="646"/>
      <c r="I158" s="646"/>
    </row>
    <row r="159" spans="7:9" ht="8.25" customHeight="1">
      <c r="G159" s="646"/>
      <c r="H159" s="646"/>
      <c r="I159" s="646"/>
    </row>
    <row r="160" spans="7:9" ht="8.25" customHeight="1">
      <c r="G160" s="646"/>
      <c r="H160" s="646"/>
      <c r="I160" s="646"/>
    </row>
    <row r="161" spans="7:9" ht="8.25" customHeight="1">
      <c r="G161" s="646"/>
      <c r="H161" s="646"/>
      <c r="I161" s="646"/>
    </row>
    <row r="162" spans="7:9" ht="8.25" customHeight="1">
      <c r="G162" s="646"/>
      <c r="H162" s="646"/>
      <c r="I162" s="646"/>
    </row>
    <row r="163" spans="7:9" ht="8.25" customHeight="1">
      <c r="G163" s="646"/>
      <c r="H163" s="646"/>
      <c r="I163" s="646"/>
    </row>
    <row r="164" spans="7:9" ht="8.25" customHeight="1">
      <c r="G164" s="646"/>
      <c r="H164" s="646"/>
      <c r="I164" s="646"/>
    </row>
    <row r="165" spans="7:9" ht="8.25" customHeight="1">
      <c r="G165" s="646"/>
      <c r="H165" s="646"/>
      <c r="I165" s="646"/>
    </row>
    <row r="166" spans="7:9" ht="8.25" customHeight="1">
      <c r="G166" s="646"/>
      <c r="H166" s="646"/>
      <c r="I166" s="646"/>
    </row>
    <row r="167" spans="7:9" ht="8.25" customHeight="1">
      <c r="G167" s="646"/>
      <c r="H167" s="646"/>
      <c r="I167" s="646"/>
    </row>
    <row r="168" spans="7:9" ht="8.25" customHeight="1">
      <c r="G168" s="646"/>
      <c r="H168" s="646"/>
      <c r="I168" s="646"/>
    </row>
    <row r="169" spans="7:9" ht="8.25" customHeight="1">
      <c r="G169" s="646"/>
      <c r="H169" s="646"/>
      <c r="I169" s="646"/>
    </row>
    <row r="170" spans="7:9" ht="8.25" customHeight="1">
      <c r="G170" s="646"/>
      <c r="H170" s="646"/>
      <c r="I170" s="646"/>
    </row>
    <row r="171" spans="7:9" ht="8.25" customHeight="1">
      <c r="G171" s="646"/>
      <c r="H171" s="646"/>
      <c r="I171" s="646"/>
    </row>
    <row r="172" spans="7:9" ht="8.25" customHeight="1">
      <c r="G172" s="646"/>
      <c r="H172" s="646"/>
      <c r="I172" s="646"/>
    </row>
    <row r="173" spans="7:9" ht="8.25" customHeight="1">
      <c r="G173" s="646"/>
      <c r="H173" s="646"/>
      <c r="I173" s="646"/>
    </row>
    <row r="174" spans="7:9" ht="8.25" customHeight="1">
      <c r="G174" s="646"/>
      <c r="H174" s="646"/>
      <c r="I174" s="646"/>
    </row>
    <row r="175" spans="7:9" ht="8.25" customHeight="1">
      <c r="G175" s="646"/>
      <c r="H175" s="646"/>
      <c r="I175" s="646"/>
    </row>
    <row r="176" spans="7:9" ht="8.25" customHeight="1">
      <c r="G176" s="646"/>
      <c r="H176" s="646"/>
      <c r="I176" s="646"/>
    </row>
    <row r="177" spans="7:9" ht="8.25" customHeight="1">
      <c r="G177" s="646"/>
      <c r="H177" s="646"/>
      <c r="I177" s="646"/>
    </row>
    <row r="178" spans="7:9" ht="8.25" customHeight="1">
      <c r="G178" s="646"/>
      <c r="H178" s="646"/>
      <c r="I178" s="646"/>
    </row>
    <row r="179" spans="7:9" ht="8.25" customHeight="1">
      <c r="G179" s="646"/>
      <c r="H179" s="646"/>
      <c r="I179" s="646"/>
    </row>
    <row r="180" spans="7:9" ht="8.25" customHeight="1">
      <c r="G180" s="646"/>
      <c r="H180" s="646"/>
      <c r="I180" s="646"/>
    </row>
    <row r="181" spans="7:9" ht="8.25" customHeight="1">
      <c r="G181" s="646"/>
      <c r="H181" s="646"/>
      <c r="I181" s="646"/>
    </row>
    <row r="182" spans="7:9" ht="8.25" customHeight="1">
      <c r="G182" s="646"/>
      <c r="H182" s="646"/>
      <c r="I182" s="646"/>
    </row>
    <row r="183" spans="7:9" ht="8.25" customHeight="1">
      <c r="G183" s="646"/>
      <c r="H183" s="646"/>
      <c r="I183" s="646"/>
    </row>
    <row r="184" spans="7:9" ht="8.25" customHeight="1">
      <c r="G184" s="646"/>
      <c r="H184" s="646"/>
      <c r="I184" s="646"/>
    </row>
    <row r="185" spans="7:9" ht="8.25" customHeight="1">
      <c r="G185" s="646"/>
      <c r="H185" s="646"/>
      <c r="I185" s="646"/>
    </row>
    <row r="186" spans="7:9" ht="8.25" customHeight="1">
      <c r="G186" s="646"/>
      <c r="H186" s="646"/>
      <c r="I186" s="646"/>
    </row>
    <row r="187" spans="7:9" ht="8.25" customHeight="1">
      <c r="G187" s="646"/>
      <c r="H187" s="646"/>
      <c r="I187" s="646"/>
    </row>
    <row r="188" spans="7:9" ht="8.25" customHeight="1">
      <c r="G188" s="646"/>
      <c r="H188" s="646"/>
      <c r="I188" s="646"/>
    </row>
    <row r="189" spans="7:9" ht="8.25" customHeight="1">
      <c r="G189" s="646"/>
      <c r="H189" s="646"/>
      <c r="I189" s="646"/>
    </row>
    <row r="190" spans="7:9" ht="8.25" customHeight="1">
      <c r="G190" s="646"/>
      <c r="H190" s="646"/>
      <c r="I190" s="646"/>
    </row>
    <row r="191" spans="7:9" ht="8.25" customHeight="1">
      <c r="G191" s="646"/>
      <c r="H191" s="646"/>
      <c r="I191" s="646"/>
    </row>
    <row r="192" spans="7:9" ht="8.25" customHeight="1">
      <c r="G192" s="646"/>
      <c r="H192" s="646"/>
      <c r="I192" s="646"/>
    </row>
    <row r="193" spans="7:9" ht="8.25" customHeight="1">
      <c r="G193" s="646"/>
      <c r="H193" s="646"/>
      <c r="I193" s="646"/>
    </row>
    <row r="194" spans="7:9" ht="8.25" customHeight="1">
      <c r="G194" s="646"/>
      <c r="H194" s="646"/>
      <c r="I194" s="646"/>
    </row>
    <row r="195" spans="7:9" ht="8.25" customHeight="1">
      <c r="G195" s="646"/>
      <c r="H195" s="646"/>
      <c r="I195" s="646"/>
    </row>
    <row r="196" spans="7:9" ht="8.25" customHeight="1">
      <c r="G196" s="646"/>
      <c r="H196" s="646"/>
      <c r="I196" s="646"/>
    </row>
    <row r="197" spans="7:9" ht="8.25" customHeight="1">
      <c r="G197" s="646"/>
      <c r="H197" s="646"/>
      <c r="I197" s="646"/>
    </row>
    <row r="198" spans="7:9" ht="8.25" customHeight="1">
      <c r="G198" s="646"/>
      <c r="H198" s="646"/>
      <c r="I198" s="646"/>
    </row>
    <row r="199" spans="7:9" ht="8.25" customHeight="1">
      <c r="G199" s="646"/>
      <c r="H199" s="646"/>
      <c r="I199" s="646"/>
    </row>
    <row r="200" spans="7:9" ht="8.25" customHeight="1">
      <c r="G200" s="646"/>
      <c r="H200" s="646"/>
      <c r="I200" s="646"/>
    </row>
    <row r="201" spans="7:9" ht="8.25" customHeight="1">
      <c r="G201" s="646"/>
      <c r="H201" s="646"/>
      <c r="I201" s="646"/>
    </row>
    <row r="202" spans="7:9" ht="8.25" customHeight="1">
      <c r="G202" s="646"/>
      <c r="H202" s="646"/>
      <c r="I202" s="646"/>
    </row>
    <row r="203" spans="7:9" ht="8.25" customHeight="1">
      <c r="G203" s="646"/>
      <c r="H203" s="646"/>
      <c r="I203" s="646"/>
    </row>
    <row r="204" spans="7:9" ht="8.25" customHeight="1">
      <c r="G204" s="646"/>
      <c r="H204" s="646"/>
      <c r="I204" s="646"/>
    </row>
    <row r="205" spans="7:9" ht="8.25" customHeight="1">
      <c r="G205" s="646"/>
      <c r="H205" s="646"/>
      <c r="I205" s="646"/>
    </row>
    <row r="206" spans="7:9" ht="8.25" customHeight="1">
      <c r="G206" s="646"/>
      <c r="H206" s="646"/>
      <c r="I206" s="646"/>
    </row>
    <row r="207" spans="7:9" ht="8.25" customHeight="1">
      <c r="G207" s="646"/>
      <c r="H207" s="646"/>
      <c r="I207" s="646"/>
    </row>
    <row r="208" spans="7:9" ht="8.25" customHeight="1">
      <c r="G208" s="646"/>
      <c r="H208" s="646"/>
      <c r="I208" s="646"/>
    </row>
    <row r="209" spans="7:9" ht="8.25" customHeight="1">
      <c r="G209" s="646"/>
      <c r="H209" s="646"/>
      <c r="I209" s="646"/>
    </row>
    <row r="210" spans="7:9" ht="8.25" customHeight="1">
      <c r="G210" s="646"/>
      <c r="H210" s="646"/>
      <c r="I210" s="646"/>
    </row>
    <row r="211" spans="7:9" ht="8.25" customHeight="1">
      <c r="G211" s="646"/>
      <c r="H211" s="646"/>
      <c r="I211" s="646"/>
    </row>
    <row r="212" spans="7:9" ht="8.25" customHeight="1">
      <c r="G212" s="646"/>
      <c r="H212" s="646"/>
      <c r="I212" s="646"/>
    </row>
    <row r="213" spans="7:9" ht="8.25" customHeight="1">
      <c r="G213" s="646"/>
      <c r="H213" s="646"/>
      <c r="I213" s="646"/>
    </row>
    <row r="214" spans="7:9" ht="8.25" customHeight="1">
      <c r="G214" s="646"/>
      <c r="H214" s="646"/>
      <c r="I214" s="646"/>
    </row>
    <row r="215" spans="7:9" ht="8.25" customHeight="1">
      <c r="G215" s="646"/>
      <c r="H215" s="646"/>
      <c r="I215" s="646"/>
    </row>
    <row r="216" spans="7:9" ht="8.25" customHeight="1">
      <c r="G216" s="646"/>
      <c r="H216" s="646"/>
      <c r="I216" s="646"/>
    </row>
    <row r="217" spans="7:9" ht="8.25" customHeight="1">
      <c r="G217" s="646"/>
      <c r="H217" s="646"/>
      <c r="I217" s="646"/>
    </row>
    <row r="218" spans="7:9" ht="8.25" customHeight="1">
      <c r="G218" s="646"/>
      <c r="H218" s="646"/>
      <c r="I218" s="646"/>
    </row>
    <row r="219" spans="7:9" ht="8.25" customHeight="1">
      <c r="G219" s="646"/>
      <c r="H219" s="646"/>
      <c r="I219" s="646"/>
    </row>
    <row r="220" spans="7:9" ht="8.25" customHeight="1">
      <c r="G220" s="646"/>
      <c r="H220" s="646"/>
      <c r="I220" s="646"/>
    </row>
    <row r="221" spans="7:9" ht="8.25" customHeight="1">
      <c r="G221" s="646"/>
      <c r="H221" s="646"/>
      <c r="I221" s="646"/>
    </row>
    <row r="222" spans="7:9" ht="8.25" customHeight="1">
      <c r="G222" s="646"/>
      <c r="H222" s="646"/>
      <c r="I222" s="646"/>
    </row>
    <row r="223" spans="7:9" ht="8.25" customHeight="1">
      <c r="G223" s="646"/>
      <c r="H223" s="646"/>
      <c r="I223" s="646"/>
    </row>
    <row r="224" spans="7:9" ht="8.25" customHeight="1">
      <c r="G224" s="646"/>
      <c r="H224" s="646"/>
      <c r="I224" s="646"/>
    </row>
    <row r="225" spans="7:9" ht="8.25" customHeight="1">
      <c r="G225" s="646"/>
      <c r="H225" s="646"/>
      <c r="I225" s="646"/>
    </row>
    <row r="226" spans="7:9" ht="8.25" customHeight="1">
      <c r="G226" s="646"/>
      <c r="H226" s="646"/>
      <c r="I226" s="646"/>
    </row>
    <row r="227" spans="7:9" ht="8.25" customHeight="1">
      <c r="G227" s="646"/>
      <c r="H227" s="646"/>
      <c r="I227" s="646"/>
    </row>
    <row r="228" spans="7:9" ht="8.25" customHeight="1">
      <c r="G228" s="646"/>
      <c r="H228" s="646"/>
      <c r="I228" s="646"/>
    </row>
    <row r="229" spans="7:9" ht="8.25" customHeight="1">
      <c r="G229" s="646"/>
      <c r="H229" s="646"/>
      <c r="I229" s="646"/>
    </row>
    <row r="230" spans="7:9" ht="8.25" customHeight="1">
      <c r="G230" s="646"/>
      <c r="H230" s="646"/>
      <c r="I230" s="646"/>
    </row>
    <row r="231" spans="7:9" ht="8.25" customHeight="1">
      <c r="G231" s="646"/>
      <c r="H231" s="646"/>
      <c r="I231" s="646"/>
    </row>
    <row r="232" spans="7:9" ht="8.25" customHeight="1">
      <c r="G232" s="646"/>
      <c r="H232" s="646"/>
      <c r="I232" s="646"/>
    </row>
    <row r="233" spans="7:9" ht="8.25" customHeight="1">
      <c r="G233" s="646"/>
      <c r="H233" s="646"/>
      <c r="I233" s="646"/>
    </row>
    <row r="234" spans="7:9" ht="8.25" customHeight="1">
      <c r="G234" s="646"/>
      <c r="H234" s="646"/>
      <c r="I234" s="646"/>
    </row>
    <row r="235" spans="7:9" ht="8.25" customHeight="1">
      <c r="G235" s="646"/>
      <c r="H235" s="646"/>
      <c r="I235" s="646"/>
    </row>
    <row r="236" spans="7:9" ht="8.25" customHeight="1">
      <c r="G236" s="646"/>
      <c r="H236" s="646"/>
      <c r="I236" s="646"/>
    </row>
    <row r="237" spans="7:9" ht="8.25" customHeight="1">
      <c r="G237" s="646"/>
      <c r="H237" s="646"/>
      <c r="I237" s="646"/>
    </row>
    <row r="238" spans="7:9" ht="8.25" customHeight="1">
      <c r="G238" s="646"/>
      <c r="H238" s="646"/>
      <c r="I238" s="646"/>
    </row>
    <row r="239" spans="7:9" ht="8.25" customHeight="1">
      <c r="G239" s="646"/>
      <c r="H239" s="646"/>
      <c r="I239" s="646"/>
    </row>
    <row r="240" spans="7:9" ht="8.25" customHeight="1">
      <c r="G240" s="646"/>
      <c r="H240" s="646"/>
      <c r="I240" s="646"/>
    </row>
    <row r="241" spans="7:9" ht="8.25" customHeight="1">
      <c r="G241" s="646"/>
      <c r="H241" s="646"/>
      <c r="I241" s="646"/>
    </row>
    <row r="242" spans="7:9" ht="8.25" customHeight="1">
      <c r="G242" s="646"/>
      <c r="H242" s="646"/>
      <c r="I242" s="646"/>
    </row>
    <row r="243" spans="7:9" ht="8.25" customHeight="1">
      <c r="G243" s="646"/>
      <c r="H243" s="646"/>
      <c r="I243" s="646"/>
    </row>
    <row r="244" spans="7:9" ht="8.25" customHeight="1">
      <c r="G244" s="646"/>
      <c r="H244" s="646"/>
      <c r="I244" s="646"/>
    </row>
    <row r="245" spans="7:9" ht="8.25" customHeight="1">
      <c r="G245" s="646"/>
      <c r="H245" s="646"/>
      <c r="I245" s="646"/>
    </row>
  </sheetData>
  <sheetProtection algorithmName="SHA-512" hashValue="kz2uADHKIMOy9egLSIXnt+8Q9bDL3UCZOLJAKtoDdmCHaRI7OJ9IgfN7AWE/AXDKFTyiv9sM6gjmqrKgHjhf4Q==" saltValue="HZUtFBnHrHsfx9k6xqmlog==" spinCount="100000" sheet="1" objects="1" scenarios="1"/>
  <mergeCells count="72">
    <mergeCell ref="AD52:AE52"/>
    <mergeCell ref="AD53:AE53"/>
    <mergeCell ref="AM41:AM43"/>
    <mergeCell ref="H41:V41"/>
    <mergeCell ref="X22:AL22"/>
    <mergeCell ref="H25:V25"/>
    <mergeCell ref="H24:O24"/>
    <mergeCell ref="K52:K53"/>
    <mergeCell ref="L52:L53"/>
    <mergeCell ref="AB52:AB53"/>
    <mergeCell ref="R52:R53"/>
    <mergeCell ref="S52:S53"/>
    <mergeCell ref="W52:W53"/>
    <mergeCell ref="Z52:Z53"/>
    <mergeCell ref="V26"/>
    <mergeCell ref="C52:I53"/>
    <mergeCell ref="M52:M53"/>
    <mergeCell ref="U52:V52"/>
    <mergeCell ref="U53:V53"/>
    <mergeCell ref="T52:T53"/>
    <mergeCell ref="AC52:AC53"/>
    <mergeCell ref="AA52:AA53"/>
    <mergeCell ref="O52:O53"/>
    <mergeCell ref="P52:P53"/>
    <mergeCell ref="Q52:Q53"/>
    <mergeCell ref="X52:Y53"/>
    <mergeCell ref="C4:U4"/>
    <mergeCell ref="C20:E43"/>
    <mergeCell ref="X20:AL20"/>
    <mergeCell ref="X21:AL21"/>
    <mergeCell ref="H32:O32"/>
    <mergeCell ref="Q32:U32"/>
    <mergeCell ref="F20:F21"/>
    <mergeCell ref="F22:F23"/>
    <mergeCell ref="E12:O12"/>
    <mergeCell ref="P12:AA12"/>
    <mergeCell ref="AB12:AL12"/>
    <mergeCell ref="E13:O13"/>
    <mergeCell ref="P13:AA13"/>
    <mergeCell ref="B38:B50"/>
    <mergeCell ref="H33:V33"/>
    <mergeCell ref="H36:O36"/>
    <mergeCell ref="Q36:U36"/>
    <mergeCell ref="H37:V37"/>
    <mergeCell ref="H40:O40"/>
    <mergeCell ref="Q40:U40"/>
    <mergeCell ref="AE2:AJ2"/>
    <mergeCell ref="B9:B29"/>
    <mergeCell ref="AB13:AL13"/>
    <mergeCell ref="X4:AB4"/>
    <mergeCell ref="AC4:AL4"/>
    <mergeCell ref="Q24:U24"/>
    <mergeCell ref="H28:O28"/>
    <mergeCell ref="Q28:U28"/>
    <mergeCell ref="H29:V29"/>
    <mergeCell ref="H20:V20"/>
    <mergeCell ref="H21:V21"/>
    <mergeCell ref="H22:V22"/>
    <mergeCell ref="H23:V23"/>
    <mergeCell ref="X23:AL23"/>
    <mergeCell ref="C2:Z3"/>
    <mergeCell ref="C12:D13"/>
    <mergeCell ref="AF52:AF53"/>
    <mergeCell ref="AM6:AM7"/>
    <mergeCell ref="AM12:AM24"/>
    <mergeCell ref="AM10:AM11"/>
    <mergeCell ref="AL52:AL53"/>
    <mergeCell ref="AJ52:AK53"/>
    <mergeCell ref="AI52:AI53"/>
    <mergeCell ref="AG52:AH52"/>
    <mergeCell ref="AG53:AH53"/>
    <mergeCell ref="AM26:AM37"/>
  </mergeCells>
  <phoneticPr fontId="2"/>
  <dataValidations count="5">
    <dataValidation imeMode="halfAlpha" allowBlank="1" showInputMessage="1" showErrorMessage="1" sqref="J26:U27 Z32:AK32 J34:U35 O42 X24:Y26 X28:Y30 Z24:AK24 Z28:AK28 J30:U31 X40:Y42 Z40:AK40 K42:L42 J38:U39 X36:Y38 R43:S43 O43:P43 L43:M43 X32:Y34 Z36:AK36"/>
    <dataValidation type="list" imeMode="halfAlpha" allowBlank="1" showInputMessage="1" showErrorMessage="1" sqref="F24 F40 F36 F32 F28">
      <formula1>$AX$16:$AX$19</formula1>
    </dataValidation>
    <dataValidation imeMode="off" allowBlank="1" showInputMessage="1" showErrorMessage="1" sqref="AO24 AQ24 AS24 AO28 AQ28 AS28 AO32 AQ32 AS32 AO36 AQ36 AS36 AO40 AQ40 AS40"/>
    <dataValidation imeMode="on" allowBlank="1" showInputMessage="1" showErrorMessage="1" sqref="Q24:U24 H25:V25 Q28:U28 H29:V29 Q32:U32 H33:V33 Q36:U36 H37:V37 Q40:U40 H41:V41"/>
    <dataValidation type="list" allowBlank="1" showInputMessage="1" showErrorMessage="1" sqref="H24:O24 H28:O28 H32:O32 H36:O36 H40:O40 E12:AL13">
      <formula1>$AU$12:$AU$18</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B65"/>
  <sheetViews>
    <sheetView showGridLines="0" showRowColHeaders="0" showZeros="0" zoomScale="130" zoomScaleNormal="130" workbookViewId="0">
      <selection activeCell="E20" sqref="E20:K20"/>
    </sheetView>
  </sheetViews>
  <sheetFormatPr defaultRowHeight="10.5"/>
  <cols>
    <col min="1" max="1" width="1" style="754" customWidth="1"/>
    <col min="2" max="2" width="3" style="754" customWidth="1"/>
    <col min="3" max="3" width="4.375" style="754" customWidth="1"/>
    <col min="4" max="4" width="4.25" style="754" customWidth="1"/>
    <col min="5" max="5" width="2.875" style="754" customWidth="1"/>
    <col min="6" max="6" width="3.625" style="754" customWidth="1"/>
    <col min="7" max="7" width="4.375" style="754" customWidth="1"/>
    <col min="8" max="8" width="14.25" style="754" customWidth="1"/>
    <col min="9" max="9" width="11.625" style="754" customWidth="1"/>
    <col min="10" max="10" width="4.75" style="754" customWidth="1"/>
    <col min="11" max="12" width="1.875" style="754" customWidth="1"/>
    <col min="13" max="13" width="2.875" style="754" customWidth="1"/>
    <col min="14" max="14" width="1.875" style="754" customWidth="1"/>
    <col min="15" max="15" width="2.875" style="754" customWidth="1"/>
    <col min="16" max="16" width="1.875" style="754" customWidth="1"/>
    <col min="17" max="17" width="6.625" style="754" customWidth="1"/>
    <col min="18" max="18" width="1.875" style="754" customWidth="1"/>
    <col min="19" max="19" width="3.25" style="754" customWidth="1"/>
    <col min="20" max="20" width="16.125" style="754" customWidth="1"/>
    <col min="21" max="21" width="1.875" style="754" customWidth="1"/>
    <col min="22" max="22" width="0.625" style="754" customWidth="1"/>
    <col min="23" max="23" width="0.25" style="754" customWidth="1"/>
    <col min="24" max="24" width="3.75" style="754" customWidth="1"/>
    <col min="25" max="25" width="0.5" style="754" customWidth="1"/>
    <col min="26" max="26" width="7.875" style="754" customWidth="1"/>
    <col min="27" max="16384" width="9" style="754"/>
  </cols>
  <sheetData>
    <row r="1" spans="2:26" s="788" customFormat="1" ht="15.75" customHeight="1">
      <c r="B1" s="755"/>
      <c r="C1" s="755"/>
      <c r="D1" s="755"/>
      <c r="E1" s="755"/>
      <c r="F1" s="755"/>
      <c r="G1" s="755"/>
      <c r="H1" s="755"/>
      <c r="I1" s="755"/>
      <c r="J1" s="755"/>
      <c r="K1" s="757"/>
      <c r="L1" s="2002"/>
      <c r="M1" s="2002"/>
      <c r="N1" s="757"/>
      <c r="O1" s="755"/>
      <c r="P1" s="757"/>
      <c r="Q1" s="757"/>
      <c r="R1" s="3963"/>
      <c r="S1" s="3963"/>
      <c r="T1" s="757"/>
      <c r="U1" s="757"/>
      <c r="V1" s="757"/>
      <c r="W1" s="757"/>
      <c r="X1" s="757"/>
      <c r="Y1" s="757"/>
      <c r="Z1" s="757"/>
    </row>
    <row r="2" spans="2:26" ht="5.25" customHeight="1">
      <c r="B2" s="3982" t="s">
        <v>1797</v>
      </c>
      <c r="C2" s="3982"/>
      <c r="D2" s="3982"/>
      <c r="E2" s="3982"/>
      <c r="F2" s="3982"/>
      <c r="G2" s="3982"/>
      <c r="H2" s="3982"/>
      <c r="I2" s="3982"/>
      <c r="J2" s="3982"/>
      <c r="K2" s="3982"/>
      <c r="L2" s="3982"/>
      <c r="M2" s="3982"/>
      <c r="N2" s="3982"/>
      <c r="O2" s="3982"/>
    </row>
    <row r="3" spans="2:26" ht="22.5" customHeight="1">
      <c r="B3" s="3982"/>
      <c r="C3" s="3982"/>
      <c r="D3" s="3982"/>
      <c r="E3" s="3982"/>
      <c r="F3" s="3982"/>
      <c r="G3" s="3982"/>
      <c r="H3" s="3982"/>
      <c r="I3" s="3982"/>
      <c r="J3" s="3982"/>
      <c r="K3" s="3982"/>
      <c r="L3" s="3982"/>
      <c r="M3" s="3982"/>
      <c r="N3" s="3982"/>
      <c r="O3" s="3982"/>
      <c r="P3" s="1805" t="s">
        <v>1651</v>
      </c>
      <c r="Q3" s="1722"/>
      <c r="R3" s="1722"/>
      <c r="S3" s="1722"/>
      <c r="T3" s="3977">
        <f>氏名０</f>
        <v>0</v>
      </c>
      <c r="U3" s="3977"/>
      <c r="V3" s="1813"/>
      <c r="X3" s="3903" t="s">
        <v>28</v>
      </c>
    </row>
    <row r="4" spans="2:26" ht="1.5" customHeight="1">
      <c r="X4" s="3903"/>
    </row>
    <row r="5" spans="2:26" ht="10.5" customHeight="1">
      <c r="B5" s="753"/>
      <c r="C5" s="2755" t="s">
        <v>1932</v>
      </c>
      <c r="D5" s="2755"/>
      <c r="E5" s="2755"/>
      <c r="F5" s="2755"/>
      <c r="G5" s="2755"/>
      <c r="H5" s="2755"/>
      <c r="I5" s="2755"/>
      <c r="J5" s="2755"/>
      <c r="K5" s="2755"/>
      <c r="L5" s="2755"/>
      <c r="M5" s="2755"/>
      <c r="N5" s="2755"/>
      <c r="O5" s="2755"/>
      <c r="P5" s="2755"/>
      <c r="Q5" s="2755"/>
      <c r="R5" s="2755"/>
      <c r="S5" s="2755"/>
      <c r="T5" s="2755"/>
      <c r="X5" s="1496">
        <v>11</v>
      </c>
    </row>
    <row r="6" spans="2:26" ht="10.5" customHeight="1">
      <c r="B6" s="2755" t="s">
        <v>744</v>
      </c>
      <c r="C6" s="2755"/>
      <c r="D6" s="2755"/>
      <c r="E6" s="2755"/>
      <c r="F6" s="2755"/>
      <c r="G6" s="2755"/>
      <c r="H6" s="2755"/>
      <c r="I6" s="2755"/>
      <c r="J6" s="2755"/>
      <c r="K6" s="2755"/>
      <c r="L6" s="2755"/>
      <c r="M6" s="2755"/>
      <c r="N6" s="2755"/>
      <c r="O6" s="2755"/>
      <c r="P6" s="2755"/>
      <c r="Q6" s="2755"/>
      <c r="R6" s="2755"/>
      <c r="S6" s="2755"/>
      <c r="T6" s="2755"/>
      <c r="X6" s="1497" t="s">
        <v>80</v>
      </c>
    </row>
    <row r="7" spans="2:26" ht="10.5" customHeight="1">
      <c r="B7" s="2755" t="s">
        <v>745</v>
      </c>
      <c r="C7" s="2755"/>
      <c r="D7" s="2755"/>
      <c r="E7" s="2755"/>
      <c r="F7" s="2755"/>
      <c r="G7" s="2755"/>
      <c r="H7" s="2755"/>
      <c r="I7" s="2755"/>
      <c r="J7" s="2755"/>
      <c r="K7" s="2755"/>
      <c r="L7" s="2755"/>
      <c r="M7" s="2755"/>
      <c r="N7" s="2755"/>
      <c r="O7" s="2755"/>
      <c r="P7" s="2755"/>
      <c r="Q7" s="2755"/>
      <c r="R7" s="2755"/>
      <c r="S7" s="2755"/>
      <c r="T7" s="2755"/>
      <c r="X7" s="1496">
        <v>11</v>
      </c>
    </row>
    <row r="8" spans="2:26" ht="10.5" customHeight="1">
      <c r="B8" s="753"/>
      <c r="C8" s="2421" t="s">
        <v>1800</v>
      </c>
      <c r="D8" s="2421"/>
      <c r="E8" s="2421"/>
      <c r="F8" s="2421"/>
      <c r="G8" s="2421"/>
      <c r="H8" s="2421"/>
      <c r="I8" s="2421"/>
      <c r="J8" s="2421"/>
      <c r="K8" s="2421"/>
      <c r="L8" s="2421"/>
      <c r="M8" s="2421"/>
      <c r="N8" s="2421"/>
      <c r="O8" s="2421"/>
      <c r="P8" s="2421"/>
      <c r="Q8" s="2421"/>
      <c r="R8" s="2421"/>
      <c r="S8" s="2421"/>
      <c r="T8" s="2421"/>
      <c r="X8" s="3981" t="s">
        <v>1558</v>
      </c>
    </row>
    <row r="9" spans="2:26" ht="10.5" customHeight="1">
      <c r="B9" s="753"/>
      <c r="C9" s="2755" t="s">
        <v>1798</v>
      </c>
      <c r="D9" s="2755"/>
      <c r="E9" s="2755"/>
      <c r="F9" s="2755"/>
      <c r="G9" s="2755"/>
      <c r="X9" s="3981"/>
    </row>
    <row r="10" spans="2:26" s="1511" customFormat="1" ht="10.5" customHeight="1">
      <c r="B10" s="1510"/>
      <c r="C10" s="2421" t="s">
        <v>1933</v>
      </c>
      <c r="D10" s="2421"/>
      <c r="E10" s="2421"/>
      <c r="F10" s="2421"/>
      <c r="G10" s="2421"/>
      <c r="H10" s="2421"/>
      <c r="I10" s="2421"/>
      <c r="J10" s="2421"/>
      <c r="K10" s="2421"/>
      <c r="L10" s="2421"/>
      <c r="M10" s="2421"/>
      <c r="N10" s="2421"/>
      <c r="O10" s="2421"/>
      <c r="P10" s="2421"/>
      <c r="Q10" s="2421"/>
      <c r="R10" s="2421"/>
      <c r="S10" s="2421"/>
      <c r="T10" s="2421"/>
      <c r="X10" s="3981"/>
    </row>
    <row r="11" spans="2:26" s="1511" customFormat="1" ht="10.5" customHeight="1">
      <c r="B11" s="1510"/>
      <c r="C11" s="2755" t="s">
        <v>1799</v>
      </c>
      <c r="D11" s="2755"/>
      <c r="E11" s="2755"/>
      <c r="F11" s="2755"/>
      <c r="G11" s="2755"/>
      <c r="H11" s="2755"/>
      <c r="I11" s="2755"/>
      <c r="J11" s="2755"/>
      <c r="K11" s="2755"/>
      <c r="L11" s="2755"/>
      <c r="X11" s="3981"/>
    </row>
    <row r="12" spans="2:26" ht="2.25" customHeight="1">
      <c r="C12" s="2755"/>
      <c r="D12" s="2755"/>
      <c r="E12" s="2755"/>
      <c r="F12" s="2755"/>
      <c r="G12" s="2755"/>
      <c r="H12" s="2755"/>
      <c r="I12" s="2755"/>
      <c r="J12" s="2755"/>
      <c r="K12" s="2755"/>
      <c r="L12" s="2755"/>
      <c r="X12" s="3981"/>
    </row>
    <row r="13" spans="2:26" ht="6" customHeight="1">
      <c r="X13" s="3981"/>
    </row>
    <row r="14" spans="2:26" ht="2.25" customHeight="1">
      <c r="X14" s="3981"/>
    </row>
    <row r="15" spans="2:26" ht="12.75" customHeight="1">
      <c r="B15" s="2532" t="s">
        <v>756</v>
      </c>
      <c r="C15" s="2532"/>
      <c r="D15" s="2532"/>
      <c r="E15" s="2532"/>
      <c r="F15" s="2532"/>
      <c r="G15" s="2532"/>
      <c r="H15" s="2532"/>
      <c r="X15" s="3981"/>
    </row>
    <row r="16" spans="2:26" ht="12" customHeight="1">
      <c r="C16" s="2755" t="s">
        <v>764</v>
      </c>
      <c r="D16" s="2755"/>
      <c r="E16" s="2755"/>
      <c r="F16" s="2755"/>
      <c r="G16" s="2755"/>
      <c r="H16" s="2755"/>
      <c r="I16" s="2755"/>
      <c r="J16" s="2755"/>
      <c r="K16" s="2755"/>
      <c r="L16" s="2755"/>
      <c r="M16" s="2755"/>
      <c r="N16" s="2755"/>
      <c r="O16" s="2755"/>
      <c r="P16" s="2755"/>
      <c r="Q16" s="2755"/>
      <c r="R16" s="2755"/>
      <c r="S16" s="2755"/>
      <c r="T16" s="2755"/>
      <c r="X16" s="3981"/>
    </row>
    <row r="17" spans="2:24" ht="12" customHeight="1">
      <c r="C17" s="2755" t="s">
        <v>401</v>
      </c>
      <c r="D17" s="2755"/>
      <c r="E17" s="2755"/>
      <c r="F17" s="2755"/>
      <c r="G17" s="2755"/>
      <c r="H17" s="2755"/>
      <c r="I17" s="2755"/>
      <c r="J17" s="2755"/>
      <c r="K17" s="2755"/>
      <c r="L17" s="2755"/>
      <c r="M17" s="2755"/>
      <c r="N17" s="2755"/>
      <c r="O17" s="2755"/>
      <c r="P17" s="2755"/>
      <c r="Q17" s="2755"/>
      <c r="R17" s="2755"/>
      <c r="S17" s="2755"/>
      <c r="T17" s="2755"/>
      <c r="X17" s="3981"/>
    </row>
    <row r="18" spans="2:24" ht="12" customHeight="1">
      <c r="C18" s="2755" t="s">
        <v>402</v>
      </c>
      <c r="D18" s="2755"/>
      <c r="E18" s="2755"/>
      <c r="F18" s="2755"/>
      <c r="G18" s="2755"/>
      <c r="H18" s="2755"/>
      <c r="I18" s="2755"/>
      <c r="J18" s="2755"/>
      <c r="K18" s="2755"/>
      <c r="L18" s="2755"/>
      <c r="M18" s="2755"/>
      <c r="N18" s="2755"/>
      <c r="O18" s="2755"/>
      <c r="P18" s="2755"/>
      <c r="Q18" s="2755"/>
      <c r="R18" s="2755"/>
      <c r="S18" s="2755"/>
      <c r="T18" s="2755"/>
      <c r="X18" s="3981"/>
    </row>
    <row r="19" spans="2:24" ht="3.75" customHeight="1">
      <c r="X19" s="3981"/>
    </row>
    <row r="20" spans="2:24" ht="21" customHeight="1">
      <c r="B20" s="3967" t="s">
        <v>757</v>
      </c>
      <c r="C20" s="3967"/>
      <c r="D20" s="3968"/>
      <c r="E20" s="3978"/>
      <c r="F20" s="3979"/>
      <c r="G20" s="3979"/>
      <c r="H20" s="3979"/>
      <c r="I20" s="3979"/>
      <c r="J20" s="3979"/>
      <c r="K20" s="3980"/>
      <c r="L20" s="3966" t="s">
        <v>758</v>
      </c>
      <c r="M20" s="3967"/>
      <c r="N20" s="3967"/>
      <c r="O20" s="3967"/>
      <c r="P20" s="3967"/>
      <c r="Q20" s="3968"/>
      <c r="R20" s="3969"/>
      <c r="S20" s="3970"/>
      <c r="T20" s="3970"/>
      <c r="U20" s="3967" t="s">
        <v>109</v>
      </c>
      <c r="V20" s="3967"/>
      <c r="X20" s="3981"/>
    </row>
    <row r="21" spans="2:24" ht="15" customHeight="1">
      <c r="B21" s="3972" t="s">
        <v>759</v>
      </c>
      <c r="C21" s="3972"/>
      <c r="D21" s="3972"/>
      <c r="E21" s="3972"/>
      <c r="F21" s="3972"/>
      <c r="G21" s="3972"/>
      <c r="H21" s="3972"/>
      <c r="I21" s="3972"/>
      <c r="J21" s="3972"/>
      <c r="K21" s="3973"/>
      <c r="L21" s="3971" t="s">
        <v>760</v>
      </c>
      <c r="M21" s="3972"/>
      <c r="N21" s="3972"/>
      <c r="O21" s="3972"/>
      <c r="P21" s="3972"/>
      <c r="Q21" s="3973"/>
      <c r="R21" s="3971" t="s">
        <v>142</v>
      </c>
      <c r="S21" s="3972"/>
      <c r="T21" s="3972"/>
      <c r="U21" s="3972"/>
      <c r="V21" s="3972"/>
      <c r="X21" s="3981"/>
    </row>
    <row r="22" spans="2:24" ht="17.25" customHeight="1">
      <c r="B22" s="1775" t="s">
        <v>747</v>
      </c>
      <c r="C22" s="3983" t="s">
        <v>403</v>
      </c>
      <c r="D22" s="3984"/>
      <c r="E22" s="3984"/>
      <c r="F22" s="3984"/>
      <c r="G22" s="3984"/>
      <c r="H22" s="3984"/>
      <c r="I22" s="3984"/>
      <c r="J22" s="3984"/>
      <c r="K22" s="3985"/>
      <c r="L22" s="1761" t="s">
        <v>761</v>
      </c>
      <c r="M22" s="3964"/>
      <c r="N22" s="3964"/>
      <c r="O22" s="3964"/>
      <c r="P22" s="3964"/>
      <c r="Q22" s="3965"/>
      <c r="R22" s="1761" t="s">
        <v>42</v>
      </c>
      <c r="S22" s="3956"/>
      <c r="T22" s="3956"/>
      <c r="U22" s="3956"/>
      <c r="V22" s="3956"/>
      <c r="X22" s="3981"/>
    </row>
    <row r="23" spans="2:24" s="1511" customFormat="1" ht="17.25" customHeight="1">
      <c r="B23" s="1773"/>
      <c r="C23" s="3986"/>
      <c r="D23" s="3987"/>
      <c r="E23" s="3987"/>
      <c r="F23" s="3987"/>
      <c r="G23" s="3987"/>
      <c r="H23" s="3987"/>
      <c r="I23" s="3987"/>
      <c r="J23" s="3987"/>
      <c r="K23" s="3988"/>
      <c r="L23" s="1880"/>
      <c r="M23" s="3989"/>
      <c r="N23" s="3989"/>
      <c r="O23" s="3989"/>
      <c r="P23" s="3989"/>
      <c r="Q23" s="3990"/>
      <c r="R23" s="1880"/>
      <c r="S23" s="3991"/>
      <c r="T23" s="3991"/>
      <c r="U23" s="3991"/>
      <c r="V23" s="3991"/>
      <c r="X23" s="3976" t="s">
        <v>1722</v>
      </c>
    </row>
    <row r="24" spans="2:24" ht="19.5" customHeight="1">
      <c r="B24" s="791" t="s">
        <v>749</v>
      </c>
      <c r="C24" s="3959" t="s">
        <v>762</v>
      </c>
      <c r="D24" s="2530"/>
      <c r="E24" s="2530"/>
      <c r="F24" s="2530"/>
      <c r="G24" s="2530"/>
      <c r="H24" s="2530"/>
      <c r="I24" s="2530"/>
      <c r="J24" s="2530"/>
      <c r="K24" s="3958"/>
      <c r="L24" s="793" t="s">
        <v>33</v>
      </c>
      <c r="M24" s="3974"/>
      <c r="N24" s="3974"/>
      <c r="O24" s="3974"/>
      <c r="P24" s="3974"/>
      <c r="Q24" s="3975"/>
      <c r="R24" s="790" t="s">
        <v>43</v>
      </c>
      <c r="S24" s="3955"/>
      <c r="T24" s="3955"/>
      <c r="U24" s="3955"/>
      <c r="V24" s="3955"/>
      <c r="X24" s="3976"/>
    </row>
    <row r="25" spans="2:24" ht="32.25" customHeight="1">
      <c r="B25" s="791" t="s">
        <v>751</v>
      </c>
      <c r="C25" s="3957" t="s">
        <v>763</v>
      </c>
      <c r="D25" s="2530"/>
      <c r="E25" s="2530"/>
      <c r="F25" s="2530"/>
      <c r="G25" s="2530"/>
      <c r="H25" s="2530"/>
      <c r="I25" s="2530"/>
      <c r="J25" s="2530"/>
      <c r="K25" s="3958"/>
      <c r="L25" s="793" t="s">
        <v>35</v>
      </c>
      <c r="M25" s="3974"/>
      <c r="N25" s="3974"/>
      <c r="O25" s="3974"/>
      <c r="P25" s="3974"/>
      <c r="Q25" s="3975"/>
      <c r="R25" s="790" t="s">
        <v>45</v>
      </c>
      <c r="S25" s="3955"/>
      <c r="T25" s="3955"/>
      <c r="U25" s="3955"/>
      <c r="V25" s="3955"/>
      <c r="X25" s="3976"/>
    </row>
    <row r="26" spans="2:24" ht="32.25" customHeight="1">
      <c r="B26" s="791" t="s">
        <v>140</v>
      </c>
      <c r="C26" s="3957" t="s">
        <v>404</v>
      </c>
      <c r="D26" s="2530"/>
      <c r="E26" s="2530"/>
      <c r="F26" s="2530"/>
      <c r="G26" s="2530"/>
      <c r="H26" s="2530"/>
      <c r="I26" s="2530"/>
      <c r="J26" s="2530"/>
      <c r="K26" s="3958"/>
      <c r="L26" s="793" t="s">
        <v>37</v>
      </c>
      <c r="M26" s="3974"/>
      <c r="N26" s="3974"/>
      <c r="O26" s="3974"/>
      <c r="P26" s="3974"/>
      <c r="Q26" s="3975"/>
      <c r="R26" s="790" t="s">
        <v>46</v>
      </c>
      <c r="S26" s="3955"/>
      <c r="T26" s="3955"/>
      <c r="U26" s="3955"/>
      <c r="V26" s="3955"/>
      <c r="X26" s="3976"/>
    </row>
    <row r="27" spans="2:24" ht="19.5" customHeight="1">
      <c r="B27" s="791" t="s">
        <v>754</v>
      </c>
      <c r="C27" s="3959" t="s">
        <v>405</v>
      </c>
      <c r="D27" s="2530"/>
      <c r="E27" s="2530"/>
      <c r="F27" s="2530"/>
      <c r="G27" s="2530"/>
      <c r="H27" s="2530"/>
      <c r="I27" s="2530"/>
      <c r="J27" s="2530"/>
      <c r="K27" s="3958"/>
      <c r="L27" s="793" t="s">
        <v>39</v>
      </c>
      <c r="M27" s="3974"/>
      <c r="N27" s="3974"/>
      <c r="O27" s="3974"/>
      <c r="P27" s="3974"/>
      <c r="Q27" s="3975"/>
      <c r="R27" s="790" t="s">
        <v>48</v>
      </c>
      <c r="S27" s="3955"/>
      <c r="T27" s="3955"/>
      <c r="U27" s="3955"/>
      <c r="V27" s="3955"/>
      <c r="X27" s="3976"/>
    </row>
    <row r="28" spans="2:24" ht="19.5" customHeight="1">
      <c r="B28" s="792" t="s">
        <v>141</v>
      </c>
      <c r="C28" s="3960" t="s">
        <v>406</v>
      </c>
      <c r="D28" s="3961"/>
      <c r="E28" s="3961"/>
      <c r="F28" s="3961"/>
      <c r="G28" s="3961"/>
      <c r="H28" s="3961"/>
      <c r="I28" s="3961"/>
      <c r="J28" s="3961"/>
      <c r="K28" s="3962"/>
      <c r="L28" s="794" t="s">
        <v>41</v>
      </c>
      <c r="M28" s="3964"/>
      <c r="N28" s="3964"/>
      <c r="O28" s="3964"/>
      <c r="P28" s="3964"/>
      <c r="Q28" s="3965"/>
      <c r="R28" s="795" t="s">
        <v>50</v>
      </c>
      <c r="S28" s="3956"/>
      <c r="T28" s="3956"/>
      <c r="U28" s="3956"/>
      <c r="V28" s="3956"/>
      <c r="X28" s="3976"/>
    </row>
    <row r="29" spans="2:24" ht="6" customHeight="1">
      <c r="X29" s="1512"/>
    </row>
    <row r="30" spans="2:24" ht="2.25" customHeight="1"/>
    <row r="31" spans="2:24" ht="12.75" customHeight="1">
      <c r="B31" s="2532" t="s">
        <v>765</v>
      </c>
      <c r="C31" s="2532"/>
      <c r="D31" s="2532"/>
      <c r="E31" s="2532"/>
      <c r="F31" s="2532"/>
      <c r="G31" s="2532"/>
      <c r="H31" s="2532"/>
    </row>
    <row r="32" spans="2:24" ht="11.25" customHeight="1">
      <c r="C32" s="2421" t="s">
        <v>766</v>
      </c>
      <c r="D32" s="2421"/>
      <c r="E32" s="2421"/>
      <c r="F32" s="2421"/>
      <c r="G32" s="2421"/>
      <c r="H32" s="2421"/>
      <c r="I32" s="2421"/>
      <c r="J32" s="2421"/>
      <c r="K32" s="2421"/>
      <c r="L32" s="2421"/>
      <c r="M32" s="2421"/>
      <c r="N32" s="2421"/>
    </row>
    <row r="33" spans="2:26" ht="11.25" customHeight="1">
      <c r="C33" s="2421" t="s">
        <v>767</v>
      </c>
      <c r="D33" s="2421"/>
      <c r="E33" s="2421"/>
      <c r="F33" s="2421"/>
      <c r="G33" s="2421"/>
      <c r="H33" s="2421"/>
      <c r="I33" s="2421"/>
      <c r="J33" s="2421"/>
      <c r="K33" s="2421"/>
      <c r="L33" s="2421"/>
      <c r="M33" s="2421"/>
      <c r="N33" s="2421"/>
      <c r="O33" s="2421"/>
      <c r="P33" s="2421"/>
      <c r="Q33" s="2421"/>
      <c r="R33" s="2421"/>
      <c r="S33" s="2421"/>
      <c r="T33" s="2421"/>
    </row>
    <row r="34" spans="2:26" ht="11.25" customHeight="1">
      <c r="C34" s="2755" t="s">
        <v>407</v>
      </c>
      <c r="D34" s="2755"/>
      <c r="E34" s="2755"/>
    </row>
    <row r="35" spans="2:26" ht="11.25" customHeight="1">
      <c r="C35" s="2421" t="s">
        <v>768</v>
      </c>
      <c r="D35" s="2421"/>
      <c r="E35" s="2421"/>
      <c r="F35" s="2421"/>
      <c r="G35" s="2421"/>
      <c r="H35" s="2421"/>
      <c r="I35" s="2421"/>
      <c r="J35" s="2421"/>
      <c r="K35" s="2421"/>
      <c r="L35" s="2421"/>
      <c r="M35" s="2421"/>
      <c r="N35" s="2421"/>
      <c r="O35" s="2421"/>
      <c r="P35" s="2421"/>
      <c r="Q35" s="2421"/>
      <c r="R35" s="2421"/>
      <c r="S35" s="2421"/>
      <c r="T35" s="2421"/>
    </row>
    <row r="36" spans="2:26" ht="11.25" customHeight="1">
      <c r="C36" s="2755" t="s">
        <v>422</v>
      </c>
      <c r="D36" s="2755"/>
      <c r="E36" s="2755"/>
      <c r="F36" s="2755"/>
      <c r="G36" s="2755"/>
      <c r="H36" s="2755"/>
    </row>
    <row r="37" spans="2:26" ht="11.25" customHeight="1">
      <c r="C37" s="2421" t="s">
        <v>774</v>
      </c>
      <c r="D37" s="2421"/>
      <c r="E37" s="2421"/>
      <c r="F37" s="2421"/>
      <c r="G37" s="2421"/>
      <c r="H37" s="2421"/>
      <c r="I37" s="2421"/>
      <c r="J37" s="2421"/>
      <c r="K37" s="2421"/>
      <c r="L37" s="2421"/>
      <c r="M37" s="2421"/>
      <c r="N37" s="2421"/>
      <c r="O37" s="2421"/>
      <c r="P37" s="2421"/>
      <c r="Q37" s="2421"/>
      <c r="R37" s="2421"/>
      <c r="S37" s="2421"/>
      <c r="T37" s="2421"/>
    </row>
    <row r="38" spans="2:26" ht="11.25" customHeight="1">
      <c r="C38" s="2421" t="s">
        <v>769</v>
      </c>
      <c r="D38" s="2421"/>
      <c r="E38" s="2421"/>
      <c r="F38" s="2421"/>
      <c r="G38" s="2421"/>
      <c r="H38" s="2421"/>
      <c r="I38" s="2421"/>
      <c r="J38" s="2421"/>
      <c r="K38" s="2421"/>
      <c r="L38" s="2421"/>
      <c r="M38" s="2421"/>
      <c r="N38" s="2421"/>
      <c r="O38" s="2421"/>
      <c r="P38" s="2421"/>
      <c r="Q38" s="2421"/>
      <c r="R38" s="2421"/>
      <c r="S38" s="2421"/>
      <c r="T38" s="2421"/>
    </row>
    <row r="39" spans="2:26" ht="11.25" customHeight="1">
      <c r="C39" s="2421" t="s">
        <v>408</v>
      </c>
      <c r="D39" s="2421"/>
      <c r="E39" s="2421"/>
      <c r="F39" s="2421"/>
      <c r="G39" s="2421"/>
      <c r="H39" s="2421"/>
      <c r="I39" s="2421"/>
    </row>
    <row r="40" spans="2:26" ht="11.25" customHeight="1">
      <c r="C40" s="2421" t="s">
        <v>770</v>
      </c>
      <c r="D40" s="2421"/>
      <c r="E40" s="2421"/>
      <c r="F40" s="2421"/>
      <c r="G40" s="2421"/>
      <c r="H40" s="2421"/>
      <c r="I40" s="2421"/>
      <c r="J40" s="2421"/>
      <c r="K40" s="2421"/>
      <c r="L40" s="2421"/>
      <c r="M40" s="2421"/>
      <c r="N40" s="2421"/>
      <c r="O40" s="2421"/>
      <c r="P40" s="2421"/>
      <c r="Q40" s="2421"/>
      <c r="R40" s="2421"/>
      <c r="S40" s="2421"/>
      <c r="T40" s="2421"/>
    </row>
    <row r="41" spans="2:26" ht="11.25" customHeight="1">
      <c r="C41" s="2755" t="s">
        <v>772</v>
      </c>
      <c r="D41" s="2755"/>
      <c r="E41" s="2755"/>
      <c r="F41" s="2755"/>
      <c r="G41" s="2755"/>
      <c r="H41" s="2755"/>
      <c r="I41" s="2755"/>
      <c r="J41" s="2755"/>
      <c r="K41" s="2755"/>
      <c r="L41" s="2755"/>
      <c r="M41" s="2755"/>
      <c r="N41" s="2755"/>
      <c r="O41" s="2755"/>
      <c r="P41" s="2755"/>
      <c r="Q41" s="2755"/>
      <c r="R41" s="2755"/>
      <c r="S41" s="2755"/>
      <c r="T41" s="2755"/>
    </row>
    <row r="42" spans="2:26" ht="11.25" customHeight="1">
      <c r="C42" s="2421" t="s">
        <v>771</v>
      </c>
      <c r="D42" s="2421"/>
      <c r="E42" s="2421"/>
      <c r="F42" s="2421"/>
      <c r="G42" s="2421"/>
      <c r="H42" s="2421"/>
      <c r="I42" s="2421"/>
      <c r="J42" s="2421"/>
      <c r="K42" s="2421"/>
      <c r="L42" s="2421"/>
      <c r="M42" s="2421"/>
      <c r="N42" s="2421"/>
      <c r="O42" s="2421"/>
      <c r="P42" s="2421"/>
      <c r="Q42" s="2421"/>
      <c r="R42" s="2421"/>
      <c r="S42" s="2421"/>
      <c r="T42" s="2421"/>
    </row>
    <row r="43" spans="2:26" ht="11.25" customHeight="1">
      <c r="C43" s="2421" t="s">
        <v>773</v>
      </c>
      <c r="D43" s="2421"/>
      <c r="E43" s="2421"/>
      <c r="F43" s="2421"/>
      <c r="G43" s="2421"/>
      <c r="H43" s="2421"/>
      <c r="I43" s="2421"/>
      <c r="J43" s="2421"/>
      <c r="K43" s="2421"/>
      <c r="L43" s="2421"/>
      <c r="M43" s="2421"/>
      <c r="N43" s="2421"/>
      <c r="O43" s="2421"/>
      <c r="P43" s="2421"/>
      <c r="Q43" s="2421"/>
      <c r="R43" s="2421"/>
      <c r="S43" s="753"/>
    </row>
    <row r="44" spans="2:26" ht="21.75" customHeight="1">
      <c r="B44" s="2435" t="s">
        <v>775</v>
      </c>
      <c r="C44" s="2435"/>
      <c r="D44" s="2435"/>
      <c r="E44" s="3947"/>
      <c r="F44" s="3948"/>
      <c r="G44" s="3949"/>
      <c r="H44" s="3950"/>
      <c r="I44" s="796" t="s">
        <v>790</v>
      </c>
      <c r="J44" s="805"/>
      <c r="K44" s="789" t="s">
        <v>409</v>
      </c>
      <c r="L44" s="3951"/>
      <c r="M44" s="3952"/>
      <c r="N44" s="3953"/>
      <c r="O44" s="3954"/>
      <c r="P44" s="3954"/>
      <c r="Q44" s="3954"/>
      <c r="R44" s="3954"/>
      <c r="S44" s="3954"/>
      <c r="T44" s="3954"/>
      <c r="U44" s="3954"/>
      <c r="V44" s="3954"/>
    </row>
    <row r="45" spans="2:26" ht="15" customHeight="1">
      <c r="B45" s="2489"/>
      <c r="C45" s="3944" t="s">
        <v>776</v>
      </c>
      <c r="D45" s="3945"/>
      <c r="E45" s="3945"/>
      <c r="F45" s="3945"/>
      <c r="G45" s="3945"/>
      <c r="H45" s="3946"/>
      <c r="I45" s="3944" t="s">
        <v>777</v>
      </c>
      <c r="J45" s="3945"/>
      <c r="K45" s="3945"/>
      <c r="L45" s="3945"/>
      <c r="M45" s="3945"/>
      <c r="N45" s="3945"/>
      <c r="O45" s="3945"/>
      <c r="P45" s="3946"/>
      <c r="Q45" s="3944" t="s">
        <v>778</v>
      </c>
      <c r="R45" s="3945"/>
      <c r="S45" s="3945"/>
      <c r="T45" s="3945"/>
      <c r="U45" s="3945"/>
      <c r="V45" s="3945"/>
      <c r="Z45" s="1166">
        <f>氏名１</f>
        <v>0</v>
      </c>
    </row>
    <row r="46" spans="2:26" ht="16.5" customHeight="1">
      <c r="B46" s="1841"/>
      <c r="C46" s="3942" t="s">
        <v>760</v>
      </c>
      <c r="D46" s="3940"/>
      <c r="E46" s="3940"/>
      <c r="F46" s="3940"/>
      <c r="G46" s="3940" t="s">
        <v>780</v>
      </c>
      <c r="H46" s="3941"/>
      <c r="I46" s="806" t="s">
        <v>779</v>
      </c>
      <c r="J46" s="3940" t="s">
        <v>781</v>
      </c>
      <c r="K46" s="3940"/>
      <c r="L46" s="3940"/>
      <c r="M46" s="3940"/>
      <c r="N46" s="3940"/>
      <c r="O46" s="3940"/>
      <c r="P46" s="3941"/>
      <c r="Q46" s="3942" t="s">
        <v>760</v>
      </c>
      <c r="R46" s="3940"/>
      <c r="S46" s="3940"/>
      <c r="T46" s="3940" t="s">
        <v>142</v>
      </c>
      <c r="U46" s="3940"/>
      <c r="V46" s="3943"/>
      <c r="Z46" s="1167">
        <f>氏名２</f>
        <v>0</v>
      </c>
    </row>
    <row r="47" spans="2:26" ht="18.75" customHeight="1">
      <c r="B47" s="809" t="s">
        <v>746</v>
      </c>
      <c r="C47" s="799" t="s">
        <v>782</v>
      </c>
      <c r="D47" s="3904"/>
      <c r="E47" s="3905"/>
      <c r="F47" s="3905"/>
      <c r="G47" s="802" t="s">
        <v>410</v>
      </c>
      <c r="H47" s="807"/>
      <c r="I47" s="813"/>
      <c r="J47" s="3906"/>
      <c r="K47" s="3906"/>
      <c r="L47" s="3906"/>
      <c r="M47" s="3906"/>
      <c r="N47" s="3906"/>
      <c r="O47" s="3906"/>
      <c r="P47" s="3907"/>
      <c r="Q47" s="3908" t="str">
        <f>IF(OR(AND(D47="",I47=""),D47-I47=0),"",D47-I47)</f>
        <v/>
      </c>
      <c r="R47" s="3909"/>
      <c r="S47" s="3909"/>
      <c r="T47" s="3910" t="str">
        <f>IF(OR(AND(H47="",J47=""),H47-J47=0),"",H47-J47)</f>
        <v/>
      </c>
      <c r="U47" s="3910"/>
      <c r="V47" s="3911"/>
      <c r="Z47" s="1167">
        <f>氏名３</f>
        <v>0</v>
      </c>
    </row>
    <row r="48" spans="2:26" ht="18.75" customHeight="1">
      <c r="B48" s="3930" t="s">
        <v>748</v>
      </c>
      <c r="C48" s="800" t="s">
        <v>411</v>
      </c>
      <c r="D48" s="3931"/>
      <c r="E48" s="3931"/>
      <c r="F48" s="3912"/>
      <c r="G48" s="803" t="s">
        <v>785</v>
      </c>
      <c r="H48" s="3934"/>
      <c r="I48" s="814"/>
      <c r="J48" s="3936"/>
      <c r="K48" s="3936"/>
      <c r="L48" s="3936"/>
      <c r="M48" s="3936"/>
      <c r="N48" s="3936"/>
      <c r="O48" s="3936"/>
      <c r="P48" s="3937"/>
      <c r="Q48" s="3908" t="str">
        <f>IF(OR(AND(D48="",I48=""),D48-I48-I49=0),"",D48-I48-I49)</f>
        <v/>
      </c>
      <c r="R48" s="3909"/>
      <c r="S48" s="3909"/>
      <c r="T48" s="3910" t="str">
        <f>IF(OR(AND(H48="",J48=""),H48-J48-J49=0),"",H48-J48-J49)</f>
        <v/>
      </c>
      <c r="U48" s="3910"/>
      <c r="V48" s="3911"/>
      <c r="Z48" s="1167">
        <f>氏名４</f>
        <v>0</v>
      </c>
    </row>
    <row r="49" spans="2:26" ht="18.75" customHeight="1">
      <c r="B49" s="3930"/>
      <c r="C49" s="801"/>
      <c r="D49" s="3932"/>
      <c r="E49" s="3932"/>
      <c r="F49" s="3933"/>
      <c r="G49" s="804"/>
      <c r="H49" s="3935"/>
      <c r="I49" s="815"/>
      <c r="J49" s="3938"/>
      <c r="K49" s="3938"/>
      <c r="L49" s="3938"/>
      <c r="M49" s="3938"/>
      <c r="N49" s="3938"/>
      <c r="O49" s="3938"/>
      <c r="P49" s="3939"/>
      <c r="Q49" s="3908"/>
      <c r="R49" s="3909"/>
      <c r="S49" s="3909"/>
      <c r="T49" s="3910"/>
      <c r="U49" s="3910"/>
      <c r="V49" s="3911"/>
      <c r="Z49" s="1167">
        <f>氏名５</f>
        <v>0</v>
      </c>
    </row>
    <row r="50" spans="2:26" ht="18.75" customHeight="1">
      <c r="B50" s="809" t="s">
        <v>750</v>
      </c>
      <c r="C50" s="799" t="s">
        <v>412</v>
      </c>
      <c r="D50" s="3904"/>
      <c r="E50" s="3905"/>
      <c r="F50" s="3905"/>
      <c r="G50" s="802" t="s">
        <v>786</v>
      </c>
      <c r="H50" s="807"/>
      <c r="I50" s="813"/>
      <c r="J50" s="3906"/>
      <c r="K50" s="3906"/>
      <c r="L50" s="3906"/>
      <c r="M50" s="3906"/>
      <c r="N50" s="3906"/>
      <c r="O50" s="3906"/>
      <c r="P50" s="3907"/>
      <c r="Q50" s="3908" t="str">
        <f>IF(OR(AND(D50="",I50=""),D50-I50=0),"",D50-I50)</f>
        <v/>
      </c>
      <c r="R50" s="3909"/>
      <c r="S50" s="3909"/>
      <c r="T50" s="3910" t="str">
        <f>IF(OR(AND(H50="",J50=""),H50-J50=0),"",H50-J50)</f>
        <v/>
      </c>
      <c r="U50" s="3910"/>
      <c r="V50" s="3911"/>
      <c r="Z50" s="1167">
        <f>氏名６</f>
        <v>0</v>
      </c>
    </row>
    <row r="51" spans="2:26" ht="18.75" customHeight="1">
      <c r="B51" s="809" t="s">
        <v>752</v>
      </c>
      <c r="C51" s="799" t="s">
        <v>783</v>
      </c>
      <c r="D51" s="3904"/>
      <c r="E51" s="3905"/>
      <c r="F51" s="3905"/>
      <c r="G51" s="802" t="s">
        <v>787</v>
      </c>
      <c r="H51" s="807"/>
      <c r="I51" s="797"/>
      <c r="J51" s="3920"/>
      <c r="K51" s="3920"/>
      <c r="L51" s="3920"/>
      <c r="M51" s="3920"/>
      <c r="N51" s="3920"/>
      <c r="O51" s="3920"/>
      <c r="P51" s="3921"/>
      <c r="Q51" s="3908" t="str">
        <f>IF(D51="","",D51)</f>
        <v/>
      </c>
      <c r="R51" s="3909"/>
      <c r="S51" s="3909"/>
      <c r="T51" s="3910" t="str">
        <f>IF(H51="","",H51)</f>
        <v/>
      </c>
      <c r="U51" s="3910"/>
      <c r="V51" s="3911"/>
      <c r="Z51" s="1168">
        <f>氏名７</f>
        <v>0</v>
      </c>
    </row>
    <row r="52" spans="2:26" ht="18.75" customHeight="1">
      <c r="B52" s="809" t="s">
        <v>753</v>
      </c>
      <c r="C52" s="799" t="s">
        <v>143</v>
      </c>
      <c r="D52" s="3904"/>
      <c r="E52" s="3905"/>
      <c r="F52" s="3905"/>
      <c r="G52" s="802" t="s">
        <v>788</v>
      </c>
      <c r="H52" s="807"/>
      <c r="I52" s="813"/>
      <c r="J52" s="3906"/>
      <c r="K52" s="3906"/>
      <c r="L52" s="3906"/>
      <c r="M52" s="3906"/>
      <c r="N52" s="3906"/>
      <c r="O52" s="3906"/>
      <c r="P52" s="3907"/>
      <c r="Q52" s="3908" t="str">
        <f>IF(OR(AND(D52="",I52=""),D52-I52=0),"",D52-I52)</f>
        <v/>
      </c>
      <c r="R52" s="3909"/>
      <c r="S52" s="3909"/>
      <c r="T52" s="3910" t="str">
        <f>IF(OR(AND(H52="",J52=""),H52-J52=0),"",H52-J52)</f>
        <v/>
      </c>
      <c r="U52" s="3910"/>
      <c r="V52" s="3911"/>
      <c r="Z52" s="1138"/>
    </row>
    <row r="53" spans="2:26" ht="18.75" customHeight="1">
      <c r="B53" s="810" t="s">
        <v>755</v>
      </c>
      <c r="C53" s="800" t="s">
        <v>784</v>
      </c>
      <c r="D53" s="3912"/>
      <c r="E53" s="3913"/>
      <c r="F53" s="3913"/>
      <c r="G53" s="803" t="s">
        <v>789</v>
      </c>
      <c r="H53" s="808"/>
      <c r="I53" s="798"/>
      <c r="J53" s="3914"/>
      <c r="K53" s="3914"/>
      <c r="L53" s="3914"/>
      <c r="M53" s="3914"/>
      <c r="N53" s="3914"/>
      <c r="O53" s="3914"/>
      <c r="P53" s="3915"/>
      <c r="Q53" s="3916" t="str">
        <f>IF(D53="","",D53)</f>
        <v/>
      </c>
      <c r="R53" s="3917"/>
      <c r="S53" s="3917"/>
      <c r="T53" s="3918" t="str">
        <f>IF(H53="","",H53)</f>
        <v/>
      </c>
      <c r="U53" s="3918"/>
      <c r="V53" s="3919"/>
      <c r="Z53" s="1138"/>
    </row>
    <row r="54" spans="2:26" ht="21.75" customHeight="1">
      <c r="B54" s="3922" t="s">
        <v>775</v>
      </c>
      <c r="C54" s="3922"/>
      <c r="D54" s="3922"/>
      <c r="E54" s="1688"/>
      <c r="F54" s="3923"/>
      <c r="G54" s="3924"/>
      <c r="H54" s="3925"/>
      <c r="I54" s="811" t="s">
        <v>791</v>
      </c>
      <c r="J54" s="812"/>
      <c r="K54" s="774" t="s">
        <v>409</v>
      </c>
      <c r="L54" s="3926"/>
      <c r="M54" s="3927"/>
      <c r="N54" s="3928"/>
      <c r="O54" s="3929"/>
      <c r="P54" s="3929"/>
      <c r="Q54" s="3929"/>
      <c r="R54" s="3929"/>
      <c r="S54" s="3929"/>
      <c r="T54" s="3929"/>
      <c r="U54" s="3929"/>
      <c r="V54" s="3929"/>
    </row>
    <row r="55" spans="2:26" ht="15" customHeight="1">
      <c r="B55" s="2489"/>
      <c r="C55" s="3944" t="s">
        <v>776</v>
      </c>
      <c r="D55" s="3945"/>
      <c r="E55" s="3945"/>
      <c r="F55" s="3945"/>
      <c r="G55" s="3945"/>
      <c r="H55" s="3946"/>
      <c r="I55" s="3944" t="s">
        <v>777</v>
      </c>
      <c r="J55" s="3945"/>
      <c r="K55" s="3945"/>
      <c r="L55" s="3945"/>
      <c r="M55" s="3945"/>
      <c r="N55" s="3945"/>
      <c r="O55" s="3945"/>
      <c r="P55" s="3946"/>
      <c r="Q55" s="3944" t="s">
        <v>778</v>
      </c>
      <c r="R55" s="3945"/>
      <c r="S55" s="3945"/>
      <c r="T55" s="3945"/>
      <c r="U55" s="3945"/>
      <c r="V55" s="3945"/>
    </row>
    <row r="56" spans="2:26" ht="16.5" customHeight="1">
      <c r="B56" s="1841"/>
      <c r="C56" s="3942" t="s">
        <v>760</v>
      </c>
      <c r="D56" s="3940"/>
      <c r="E56" s="3940"/>
      <c r="F56" s="3940"/>
      <c r="G56" s="3940" t="s">
        <v>780</v>
      </c>
      <c r="H56" s="3941"/>
      <c r="I56" s="806" t="s">
        <v>779</v>
      </c>
      <c r="J56" s="3940" t="s">
        <v>781</v>
      </c>
      <c r="K56" s="3940"/>
      <c r="L56" s="3940"/>
      <c r="M56" s="3940"/>
      <c r="N56" s="3940"/>
      <c r="O56" s="3940"/>
      <c r="P56" s="3941"/>
      <c r="Q56" s="3942" t="s">
        <v>760</v>
      </c>
      <c r="R56" s="3940"/>
      <c r="S56" s="3940"/>
      <c r="T56" s="3940" t="s">
        <v>142</v>
      </c>
      <c r="U56" s="3940"/>
      <c r="V56" s="3943"/>
    </row>
    <row r="57" spans="2:26" ht="18.75" customHeight="1">
      <c r="B57" s="809" t="s">
        <v>746</v>
      </c>
      <c r="C57" s="799" t="s">
        <v>792</v>
      </c>
      <c r="D57" s="3904"/>
      <c r="E57" s="3905"/>
      <c r="F57" s="3905"/>
      <c r="G57" s="802" t="s">
        <v>798</v>
      </c>
      <c r="H57" s="807"/>
      <c r="I57" s="813"/>
      <c r="J57" s="3906"/>
      <c r="K57" s="3906"/>
      <c r="L57" s="3906"/>
      <c r="M57" s="3906"/>
      <c r="N57" s="3906"/>
      <c r="O57" s="3906"/>
      <c r="P57" s="3907"/>
      <c r="Q57" s="3908" t="str">
        <f>IF(OR(AND(D57="",I57=""),D57-I57=0),"",D57-I57)</f>
        <v/>
      </c>
      <c r="R57" s="3909"/>
      <c r="S57" s="3909"/>
      <c r="T57" s="3910" t="str">
        <f>IF(OR(AND(H57="",J57=""),H57-J57=0),"",H57-J57)</f>
        <v/>
      </c>
      <c r="U57" s="3910"/>
      <c r="V57" s="3911"/>
    </row>
    <row r="58" spans="2:26" ht="18.75" customHeight="1">
      <c r="B58" s="3930" t="s">
        <v>748</v>
      </c>
      <c r="C58" s="800" t="s">
        <v>793</v>
      </c>
      <c r="D58" s="3931"/>
      <c r="E58" s="3931"/>
      <c r="F58" s="3912"/>
      <c r="G58" s="803" t="s">
        <v>799</v>
      </c>
      <c r="H58" s="3934"/>
      <c r="I58" s="814"/>
      <c r="J58" s="3936"/>
      <c r="K58" s="3936"/>
      <c r="L58" s="3936"/>
      <c r="M58" s="3936"/>
      <c r="N58" s="3936"/>
      <c r="O58" s="3936"/>
      <c r="P58" s="3937"/>
      <c r="Q58" s="3908" t="str">
        <f>IF(OR(AND(D58="",I58=""),D58-I58-I59=0),"",D58-I58-I59)</f>
        <v/>
      </c>
      <c r="R58" s="3909"/>
      <c r="S58" s="3909"/>
      <c r="T58" s="3910" t="str">
        <f>IF(OR(AND(H58="",J58=""),H58-J58-J59=0),"",H58-J58-J59)</f>
        <v/>
      </c>
      <c r="U58" s="3910"/>
      <c r="V58" s="3911"/>
    </row>
    <row r="59" spans="2:26" ht="18.75" customHeight="1">
      <c r="B59" s="3930"/>
      <c r="C59" s="801"/>
      <c r="D59" s="3932"/>
      <c r="E59" s="3932"/>
      <c r="F59" s="3933"/>
      <c r="G59" s="804"/>
      <c r="H59" s="3935"/>
      <c r="I59" s="815"/>
      <c r="J59" s="3938"/>
      <c r="K59" s="3938"/>
      <c r="L59" s="3938"/>
      <c r="M59" s="3938"/>
      <c r="N59" s="3938"/>
      <c r="O59" s="3938"/>
      <c r="P59" s="3939"/>
      <c r="Q59" s="3908"/>
      <c r="R59" s="3909"/>
      <c r="S59" s="3909"/>
      <c r="T59" s="3910"/>
      <c r="U59" s="3910"/>
      <c r="V59" s="3911"/>
    </row>
    <row r="60" spans="2:26" ht="18.75" customHeight="1">
      <c r="B60" s="809" t="s">
        <v>750</v>
      </c>
      <c r="C60" s="799" t="s">
        <v>794</v>
      </c>
      <c r="D60" s="3904"/>
      <c r="E60" s="3905"/>
      <c r="F60" s="3905"/>
      <c r="G60" s="802" t="s">
        <v>800</v>
      </c>
      <c r="H60" s="807"/>
      <c r="I60" s="813"/>
      <c r="J60" s="3906"/>
      <c r="K60" s="3906"/>
      <c r="L60" s="3906"/>
      <c r="M60" s="3906"/>
      <c r="N60" s="3906"/>
      <c r="O60" s="3906"/>
      <c r="P60" s="3907"/>
      <c r="Q60" s="3908" t="str">
        <f>IF(OR(AND(D60="",I60=""),D60-I60=0),"",D60-I60)</f>
        <v/>
      </c>
      <c r="R60" s="3909"/>
      <c r="S60" s="3909"/>
      <c r="T60" s="3910" t="str">
        <f>IF(OR(AND(H60="",J60=""),H60-J60=0),"",H60-J60)</f>
        <v/>
      </c>
      <c r="U60" s="3910"/>
      <c r="V60" s="3911"/>
    </row>
    <row r="61" spans="2:26" ht="18.75" customHeight="1">
      <c r="B61" s="809" t="s">
        <v>752</v>
      </c>
      <c r="C61" s="799" t="s">
        <v>795</v>
      </c>
      <c r="D61" s="3904"/>
      <c r="E61" s="3905"/>
      <c r="F61" s="3905"/>
      <c r="G61" s="802" t="s">
        <v>801</v>
      </c>
      <c r="H61" s="807"/>
      <c r="I61" s="797"/>
      <c r="J61" s="3920"/>
      <c r="K61" s="3920"/>
      <c r="L61" s="3920"/>
      <c r="M61" s="3920"/>
      <c r="N61" s="3920"/>
      <c r="O61" s="3920"/>
      <c r="P61" s="3921"/>
      <c r="Q61" s="3908" t="str">
        <f>IF(D61="","",D61)</f>
        <v/>
      </c>
      <c r="R61" s="3909"/>
      <c r="S61" s="3909"/>
      <c r="T61" s="3910" t="str">
        <f>IF(H61="","",H61)</f>
        <v/>
      </c>
      <c r="U61" s="3910"/>
      <c r="V61" s="3911"/>
    </row>
    <row r="62" spans="2:26" ht="18.75" customHeight="1">
      <c r="B62" s="809" t="s">
        <v>753</v>
      </c>
      <c r="C62" s="799" t="s">
        <v>796</v>
      </c>
      <c r="D62" s="3904"/>
      <c r="E62" s="3905"/>
      <c r="F62" s="3905"/>
      <c r="G62" s="802" t="s">
        <v>802</v>
      </c>
      <c r="H62" s="807"/>
      <c r="I62" s="813"/>
      <c r="J62" s="3906"/>
      <c r="K62" s="3906"/>
      <c r="L62" s="3906"/>
      <c r="M62" s="3906"/>
      <c r="N62" s="3906"/>
      <c r="O62" s="3906"/>
      <c r="P62" s="3907"/>
      <c r="Q62" s="3908" t="str">
        <f>IF(OR(AND(D62="",I62=""),D62-I62=0),"",D62-I62)</f>
        <v/>
      </c>
      <c r="R62" s="3909"/>
      <c r="S62" s="3909"/>
      <c r="T62" s="3910" t="str">
        <f>IF(OR(AND(H62="",J62=""),H62-J62=0),"",H62-J62)</f>
        <v/>
      </c>
      <c r="U62" s="3910"/>
      <c r="V62" s="3911"/>
    </row>
    <row r="63" spans="2:26" ht="20.25" customHeight="1">
      <c r="B63" s="810" t="s">
        <v>755</v>
      </c>
      <c r="C63" s="800" t="s">
        <v>797</v>
      </c>
      <c r="D63" s="3912"/>
      <c r="E63" s="3913"/>
      <c r="F63" s="3913"/>
      <c r="G63" s="803" t="s">
        <v>803</v>
      </c>
      <c r="H63" s="808"/>
      <c r="I63" s="798"/>
      <c r="J63" s="3914"/>
      <c r="K63" s="3914"/>
      <c r="L63" s="3914"/>
      <c r="M63" s="3914"/>
      <c r="N63" s="3914"/>
      <c r="O63" s="3914"/>
      <c r="P63" s="3915"/>
      <c r="Q63" s="3916" t="str">
        <f>IF(D63="","",D63)</f>
        <v/>
      </c>
      <c r="R63" s="3917"/>
      <c r="S63" s="3917"/>
      <c r="T63" s="3918" t="str">
        <f>IF(H63="","",H63)</f>
        <v/>
      </c>
      <c r="U63" s="3918"/>
      <c r="V63" s="3919"/>
    </row>
    <row r="64" spans="2:26" ht="3.75" customHeight="1"/>
    <row r="65" spans="2:28" ht="12.75" customHeight="1">
      <c r="B65" s="754" t="s">
        <v>1978</v>
      </c>
      <c r="Q65" s="3902" t="s">
        <v>421</v>
      </c>
      <c r="R65" s="3902"/>
      <c r="S65" s="3902"/>
      <c r="T65" s="3902"/>
      <c r="U65" s="3902"/>
      <c r="V65" s="3902"/>
      <c r="W65" s="816"/>
      <c r="X65" s="816"/>
      <c r="Y65" s="816"/>
      <c r="Z65" s="816"/>
      <c r="AA65" s="816"/>
      <c r="AB65" s="816"/>
    </row>
  </sheetData>
  <sheetProtection algorithmName="SHA-512" hashValue="yPjx/QI/Z8Dp+7QHQOhXcNR+hQ/LCgYJOkWrt7k64seD5WUyfBpwx0CwjsZrWNMH9l3Kfqbm09iN9zeqY1Symg==" saltValue="eMPDRwoD2HjwMpFerDigZA==" spinCount="100000" sheet="1" objects="1" scenarios="1"/>
  <mergeCells count="142">
    <mergeCell ref="X23:X28"/>
    <mergeCell ref="C11:L12"/>
    <mergeCell ref="P3:S3"/>
    <mergeCell ref="T3:V3"/>
    <mergeCell ref="B20:D20"/>
    <mergeCell ref="B21:K21"/>
    <mergeCell ref="E20:K20"/>
    <mergeCell ref="U20:V20"/>
    <mergeCell ref="X8:X22"/>
    <mergeCell ref="C10:T10"/>
    <mergeCell ref="B2:O3"/>
    <mergeCell ref="B22:B23"/>
    <mergeCell ref="C22:K23"/>
    <mergeCell ref="L22:L23"/>
    <mergeCell ref="M22:Q23"/>
    <mergeCell ref="R22:R23"/>
    <mergeCell ref="S22:V23"/>
    <mergeCell ref="R1:S1"/>
    <mergeCell ref="C8:T8"/>
    <mergeCell ref="C5:T5"/>
    <mergeCell ref="B6:T6"/>
    <mergeCell ref="B7:T7"/>
    <mergeCell ref="C9:G9"/>
    <mergeCell ref="B15:H15"/>
    <mergeCell ref="M28:Q28"/>
    <mergeCell ref="L1:M1"/>
    <mergeCell ref="L20:Q20"/>
    <mergeCell ref="R20:T20"/>
    <mergeCell ref="L21:Q21"/>
    <mergeCell ref="R21:V21"/>
    <mergeCell ref="S24:V24"/>
    <mergeCell ref="S25:V25"/>
    <mergeCell ref="S26:V26"/>
    <mergeCell ref="M24:Q24"/>
    <mergeCell ref="M25:Q25"/>
    <mergeCell ref="M26:Q26"/>
    <mergeCell ref="M27:Q27"/>
    <mergeCell ref="C24:K24"/>
    <mergeCell ref="C32:N32"/>
    <mergeCell ref="C41:T41"/>
    <mergeCell ref="C34:E34"/>
    <mergeCell ref="C35:T35"/>
    <mergeCell ref="C36:H36"/>
    <mergeCell ref="C37:T37"/>
    <mergeCell ref="C38:T38"/>
    <mergeCell ref="C39:I39"/>
    <mergeCell ref="C16:T16"/>
    <mergeCell ref="C17:T17"/>
    <mergeCell ref="C18:T18"/>
    <mergeCell ref="B31:H31"/>
    <mergeCell ref="C33:T33"/>
    <mergeCell ref="S27:V27"/>
    <mergeCell ref="S28:V28"/>
    <mergeCell ref="C25:K25"/>
    <mergeCell ref="C26:K26"/>
    <mergeCell ref="C27:K27"/>
    <mergeCell ref="C28:K28"/>
    <mergeCell ref="B44:E44"/>
    <mergeCell ref="F44:H44"/>
    <mergeCell ref="L44:M44"/>
    <mergeCell ref="N44:V44"/>
    <mergeCell ref="C45:H45"/>
    <mergeCell ref="I45:P45"/>
    <mergeCell ref="Q45:V45"/>
    <mergeCell ref="C40:T40"/>
    <mergeCell ref="C42:T42"/>
    <mergeCell ref="C43:R43"/>
    <mergeCell ref="T46:V46"/>
    <mergeCell ref="Q47:S47"/>
    <mergeCell ref="Q50:S50"/>
    <mergeCell ref="Q51:S51"/>
    <mergeCell ref="T48:V49"/>
    <mergeCell ref="B48:B49"/>
    <mergeCell ref="D48:F49"/>
    <mergeCell ref="H48:H49"/>
    <mergeCell ref="J49:P49"/>
    <mergeCell ref="Q46:S46"/>
    <mergeCell ref="B45:B46"/>
    <mergeCell ref="J46:P46"/>
    <mergeCell ref="J47:P47"/>
    <mergeCell ref="J48:P48"/>
    <mergeCell ref="J50:P50"/>
    <mergeCell ref="J51:P51"/>
    <mergeCell ref="C46:F46"/>
    <mergeCell ref="G46:H46"/>
    <mergeCell ref="D47:F47"/>
    <mergeCell ref="D50:F50"/>
    <mergeCell ref="D51:F51"/>
    <mergeCell ref="B55:B56"/>
    <mergeCell ref="C55:H55"/>
    <mergeCell ref="I55:P55"/>
    <mergeCell ref="Q55:V55"/>
    <mergeCell ref="C56:F56"/>
    <mergeCell ref="G56:H56"/>
    <mergeCell ref="T47:V47"/>
    <mergeCell ref="T50:V50"/>
    <mergeCell ref="T51:V51"/>
    <mergeCell ref="T52:V52"/>
    <mergeCell ref="T53:V53"/>
    <mergeCell ref="Q48:S49"/>
    <mergeCell ref="D52:F52"/>
    <mergeCell ref="D53:F53"/>
    <mergeCell ref="J52:P52"/>
    <mergeCell ref="J53:P53"/>
    <mergeCell ref="Q52:S52"/>
    <mergeCell ref="Q53:S53"/>
    <mergeCell ref="H58:H59"/>
    <mergeCell ref="J58:P58"/>
    <mergeCell ref="Q58:S59"/>
    <mergeCell ref="T58:V59"/>
    <mergeCell ref="J59:P59"/>
    <mergeCell ref="J56:P56"/>
    <mergeCell ref="Q56:S56"/>
    <mergeCell ref="T56:V56"/>
    <mergeCell ref="D57:F57"/>
    <mergeCell ref="J57:P57"/>
    <mergeCell ref="Q57:S57"/>
    <mergeCell ref="T57:V57"/>
    <mergeCell ref="Q65:V65"/>
    <mergeCell ref="X3:X4"/>
    <mergeCell ref="D62:F62"/>
    <mergeCell ref="J62:P62"/>
    <mergeCell ref="Q62:S62"/>
    <mergeCell ref="T62:V62"/>
    <mergeCell ref="D63:F63"/>
    <mergeCell ref="J63:P63"/>
    <mergeCell ref="Q63:S63"/>
    <mergeCell ref="T63:V63"/>
    <mergeCell ref="D60:F60"/>
    <mergeCell ref="J60:P60"/>
    <mergeCell ref="Q60:S60"/>
    <mergeCell ref="T60:V60"/>
    <mergeCell ref="D61:F61"/>
    <mergeCell ref="J61:P61"/>
    <mergeCell ref="Q61:S61"/>
    <mergeCell ref="T61:V61"/>
    <mergeCell ref="B54:E54"/>
    <mergeCell ref="F54:H54"/>
    <mergeCell ref="L54:M54"/>
    <mergeCell ref="N54:V54"/>
    <mergeCell ref="B58:B59"/>
    <mergeCell ref="D58:F59"/>
  </mergeCells>
  <phoneticPr fontId="2"/>
  <dataValidations count="3">
    <dataValidation imeMode="off" allowBlank="1" showInputMessage="1" showErrorMessage="1" sqref="R20:T20 D57:F63 L44:M44 J44 H47:H53 I52:P52 I47:P50 D47:F53 L54:M54 J54 H57:H63 I62:P62 I57:P60 M24:Q28 M22:Q22 S22:V22 S24:V28"/>
    <dataValidation imeMode="on" allowBlank="1" showInputMessage="1" showErrorMessage="1" sqref="E20:K20"/>
    <dataValidation type="list" allowBlank="1" showInputMessage="1" showErrorMessage="1" sqref="F54:H54 F44:H44">
      <formula1>$Z$45:$Z$51</formula1>
    </dataValidation>
  </dataValidations>
  <pageMargins left="0.6" right="0.19685039370078741" top="0.47" bottom="0.39370078740157483" header="0.41" footer="0.31496062992125984"/>
  <pageSetup paperSize="9" scale="95"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L79"/>
  <sheetViews>
    <sheetView showGridLines="0" showRowColHeaders="0" tabSelected="1" zoomScaleNormal="100" workbookViewId="0">
      <selection activeCell="F3" sqref="F3:K3"/>
    </sheetView>
  </sheetViews>
  <sheetFormatPr defaultRowHeight="13.5"/>
  <cols>
    <col min="1" max="1" width="1.125" style="413" customWidth="1"/>
    <col min="2" max="2" width="1.625" style="413" customWidth="1"/>
    <col min="3" max="3" width="7.5" style="33" customWidth="1"/>
    <col min="4" max="4" width="13.125" customWidth="1"/>
    <col min="5" max="6" width="4.25" customWidth="1"/>
    <col min="7" max="7" width="4.25" style="1244" customWidth="1"/>
    <col min="8" max="8" width="4.25" customWidth="1"/>
    <col min="9" max="9" width="4.25" style="175" customWidth="1"/>
    <col min="10" max="10" width="4.25" style="1244" customWidth="1"/>
    <col min="11" max="11" width="16.75" customWidth="1"/>
    <col min="12" max="12" width="7.125" customWidth="1"/>
    <col min="13" max="13" width="14.625" customWidth="1"/>
    <col min="15" max="15" width="35.375" bestFit="1" customWidth="1"/>
    <col min="16" max="16" width="13.875" bestFit="1" customWidth="1"/>
    <col min="17" max="17" width="1.625" style="413" customWidth="1"/>
    <col min="18" max="18" width="5.25" customWidth="1"/>
    <col min="19" max="19" width="5.25" style="1244" customWidth="1"/>
    <col min="20" max="20" width="5.25" customWidth="1"/>
    <col min="21" max="22" width="5.25" style="175" customWidth="1"/>
    <col min="23" max="23" width="5.25" style="1244" customWidth="1"/>
    <col min="24" max="24" width="8.75" customWidth="1"/>
    <col min="25" max="25" width="9" style="175" customWidth="1"/>
    <col min="26" max="26" width="8.875" style="175" customWidth="1"/>
    <col min="27" max="27" width="9.5" customWidth="1"/>
    <col min="28" max="28" width="6.75" hidden="1" customWidth="1"/>
    <col min="29" max="29" width="2.125" customWidth="1"/>
    <col min="31" max="31" width="1.5" customWidth="1"/>
    <col min="33" max="33" width="1.25" style="1244" customWidth="1"/>
    <col min="34" max="34" width="6.25" customWidth="1"/>
    <col min="36" max="36" width="1.5" customWidth="1"/>
  </cols>
  <sheetData>
    <row r="1" spans="2:38" s="413" customFormat="1" ht="14.25" thickBot="1">
      <c r="B1" s="1141"/>
      <c r="C1" s="33"/>
      <c r="D1" s="1640" t="s">
        <v>565</v>
      </c>
      <c r="E1" s="1141"/>
      <c r="F1" s="1141"/>
      <c r="G1" s="1244"/>
      <c r="H1" s="1141"/>
      <c r="I1" s="1141"/>
      <c r="J1" s="1244"/>
      <c r="K1" s="1141"/>
      <c r="L1" s="1141"/>
      <c r="M1" s="1141"/>
      <c r="N1" s="1141"/>
      <c r="O1" s="1141"/>
      <c r="P1" s="1141"/>
      <c r="Q1" s="419"/>
      <c r="R1" s="1194"/>
      <c r="S1" s="1194"/>
      <c r="T1" s="1194"/>
      <c r="U1" s="1194"/>
      <c r="V1" s="1194"/>
      <c r="W1" s="1194"/>
      <c r="X1" s="1194"/>
      <c r="Y1" s="1194"/>
      <c r="Z1" s="1194"/>
      <c r="AA1" s="1194"/>
      <c r="AB1" s="1244"/>
      <c r="AC1" s="1244"/>
      <c r="AD1" s="1244"/>
      <c r="AE1" s="1244"/>
      <c r="AF1" s="1244"/>
      <c r="AG1" s="1244"/>
      <c r="AH1" s="1244"/>
      <c r="AI1" s="1244"/>
      <c r="AJ1" s="1244"/>
      <c r="AK1" s="1244"/>
      <c r="AL1" s="1244"/>
    </row>
    <row r="2" spans="2:38" ht="9.75" customHeight="1" thickBot="1">
      <c r="B2" s="421"/>
      <c r="C2" s="429"/>
      <c r="D2" s="1641"/>
      <c r="E2" s="424"/>
      <c r="F2" s="424"/>
      <c r="G2" s="424"/>
      <c r="H2" s="424"/>
      <c r="I2" s="424"/>
      <c r="J2" s="424"/>
      <c r="K2" s="424"/>
      <c r="L2" s="424"/>
      <c r="M2" s="424"/>
      <c r="N2" s="424"/>
      <c r="O2" s="424"/>
      <c r="P2" s="424"/>
      <c r="Q2" s="425"/>
      <c r="R2" s="1194"/>
      <c r="S2" s="1194"/>
      <c r="T2" s="1194"/>
      <c r="U2" s="1194"/>
      <c r="V2" s="1194"/>
      <c r="W2" s="1194"/>
      <c r="X2" s="1194"/>
      <c r="Y2" s="1194"/>
      <c r="Z2" s="1194"/>
      <c r="AA2" s="1194"/>
      <c r="AB2" s="1244"/>
      <c r="AC2" s="1244"/>
      <c r="AD2" s="1244"/>
      <c r="AE2" s="1244"/>
      <c r="AF2" s="1244"/>
      <c r="AH2" s="1244"/>
      <c r="AI2" s="1244"/>
      <c r="AJ2" s="1244"/>
      <c r="AK2" s="1244"/>
      <c r="AL2" s="1244"/>
    </row>
    <row r="3" spans="2:38" s="31" customFormat="1" ht="30" customHeight="1" thickBot="1">
      <c r="B3" s="422"/>
      <c r="C3" s="1625" t="s">
        <v>190</v>
      </c>
      <c r="D3" s="1626"/>
      <c r="E3" s="1627"/>
      <c r="F3" s="1630"/>
      <c r="G3" s="1631"/>
      <c r="H3" s="1631"/>
      <c r="I3" s="1631"/>
      <c r="J3" s="1632"/>
      <c r="K3" s="1633"/>
      <c r="L3" s="420"/>
      <c r="M3" s="420"/>
      <c r="N3" s="420"/>
      <c r="O3" s="420"/>
      <c r="P3" s="420"/>
      <c r="Q3" s="426"/>
      <c r="R3" s="1621" t="s">
        <v>1274</v>
      </c>
      <c r="S3" s="1621" t="s">
        <v>1304</v>
      </c>
      <c r="T3" s="1621" t="s">
        <v>211</v>
      </c>
      <c r="U3" s="1621" t="s">
        <v>342</v>
      </c>
      <c r="V3" s="1621" t="s">
        <v>351</v>
      </c>
      <c r="W3" s="1621" t="s">
        <v>352</v>
      </c>
      <c r="X3" s="1195"/>
      <c r="Y3" s="1195"/>
      <c r="Z3" s="1195"/>
      <c r="AA3" s="1195"/>
      <c r="AB3" s="1151"/>
      <c r="AC3" s="1245"/>
      <c r="AD3" s="1245"/>
      <c r="AE3" s="1245"/>
      <c r="AF3" s="1245"/>
      <c r="AG3" s="1245"/>
      <c r="AH3" s="1245"/>
      <c r="AI3" s="1245"/>
      <c r="AJ3" s="1245"/>
      <c r="AK3" s="1245"/>
      <c r="AL3" s="1245"/>
    </row>
    <row r="4" spans="2:38" s="31" customFormat="1" ht="30" customHeight="1" thickBot="1">
      <c r="B4" s="422"/>
      <c r="C4" s="1219"/>
      <c r="D4" s="1217" t="s">
        <v>566</v>
      </c>
      <c r="E4" s="431" t="s">
        <v>206</v>
      </c>
      <c r="F4" s="1628" t="s">
        <v>564</v>
      </c>
      <c r="G4" s="1619" t="s">
        <v>1304</v>
      </c>
      <c r="H4" s="1634" t="s">
        <v>211</v>
      </c>
      <c r="I4" s="1619" t="s">
        <v>351</v>
      </c>
      <c r="J4" s="1619" t="s">
        <v>352</v>
      </c>
      <c r="K4" s="1268" t="s">
        <v>567</v>
      </c>
      <c r="L4" s="1207" t="s">
        <v>568</v>
      </c>
      <c r="M4" s="1207" t="s">
        <v>569</v>
      </c>
      <c r="N4" s="1208" t="s">
        <v>209</v>
      </c>
      <c r="O4" s="1207" t="s">
        <v>570</v>
      </c>
      <c r="P4" s="1209" t="s">
        <v>208</v>
      </c>
      <c r="Q4" s="427"/>
      <c r="R4" s="1621"/>
      <c r="S4" s="1621"/>
      <c r="T4" s="1621"/>
      <c r="U4" s="1621"/>
      <c r="V4" s="1621"/>
      <c r="W4" s="1621"/>
      <c r="X4" s="1234" t="s">
        <v>538</v>
      </c>
      <c r="Y4" s="1644" t="s">
        <v>539</v>
      </c>
      <c r="Z4" s="1644" t="s">
        <v>540</v>
      </c>
      <c r="AA4" s="1644" t="s">
        <v>1256</v>
      </c>
      <c r="AB4" s="1642"/>
      <c r="AC4" s="1245"/>
      <c r="AD4" s="1613" t="s">
        <v>1305</v>
      </c>
      <c r="AE4" s="1245"/>
      <c r="AF4" s="1615" t="s">
        <v>1312</v>
      </c>
      <c r="AG4" s="1245"/>
      <c r="AH4" s="1245"/>
      <c r="AI4" s="1615" t="s">
        <v>1311</v>
      </c>
      <c r="AJ4" s="1245"/>
      <c r="AK4" s="1615" t="s">
        <v>1313</v>
      </c>
      <c r="AL4" s="1245"/>
    </row>
    <row r="5" spans="2:38" s="31" customFormat="1" ht="22.5" customHeight="1" thickBot="1">
      <c r="B5" s="422"/>
      <c r="C5" s="1220" t="s">
        <v>25</v>
      </c>
      <c r="D5" s="1221"/>
      <c r="E5" s="1216"/>
      <c r="F5" s="1629"/>
      <c r="G5" s="1620"/>
      <c r="H5" s="1635"/>
      <c r="I5" s="1620"/>
      <c r="J5" s="1620"/>
      <c r="K5" s="414"/>
      <c r="L5" s="1212" t="str">
        <f>IF(K5="","",DATEDIF(K5,$F$3,"Y"))</f>
        <v/>
      </c>
      <c r="M5" s="432"/>
      <c r="N5" s="1210"/>
      <c r="O5" s="35"/>
      <c r="P5" s="1211"/>
      <c r="Q5" s="426"/>
      <c r="R5" s="1621"/>
      <c r="S5" s="1621"/>
      <c r="T5" s="1621"/>
      <c r="U5" s="1621"/>
      <c r="V5" s="1621"/>
      <c r="W5" s="1621"/>
      <c r="X5" s="1234" t="s">
        <v>541</v>
      </c>
      <c r="Y5" s="1645"/>
      <c r="Z5" s="1645"/>
      <c r="AA5" s="1645"/>
      <c r="AB5" s="1643"/>
      <c r="AC5" s="1245"/>
      <c r="AD5" s="1614"/>
      <c r="AE5" s="1245"/>
      <c r="AF5" s="1614"/>
      <c r="AG5" s="1245"/>
      <c r="AH5" s="1245"/>
      <c r="AI5" s="1614"/>
      <c r="AJ5" s="1245"/>
      <c r="AK5" s="1614"/>
      <c r="AL5" s="1245"/>
    </row>
    <row r="6" spans="2:38" s="31" customFormat="1" ht="20.25" customHeight="1">
      <c r="B6" s="422"/>
      <c r="C6" s="1622" t="s">
        <v>1278</v>
      </c>
      <c r="D6" s="1218"/>
      <c r="E6" s="418"/>
      <c r="F6" s="416"/>
      <c r="G6" s="416"/>
      <c r="H6" s="416"/>
      <c r="I6" s="416"/>
      <c r="J6" s="416"/>
      <c r="K6" s="414"/>
      <c r="L6" s="1212" t="str">
        <f t="shared" ref="L6:L14" si="0">IF(K6="","",DATEDIF(K6,$F$3,"Y"))</f>
        <v/>
      </c>
      <c r="M6" s="432"/>
      <c r="N6" s="415"/>
      <c r="O6" s="35"/>
      <c r="P6" s="430"/>
      <c r="Q6" s="428"/>
      <c r="R6" s="1260" t="b">
        <v>0</v>
      </c>
      <c r="S6" s="1260" t="b">
        <v>0</v>
      </c>
      <c r="T6" s="1260" t="b">
        <v>0</v>
      </c>
      <c r="U6" s="1260" t="b">
        <f t="shared" ref="U6:U12" si="1">IF(AND((IF(相続年月日&lt;DATE(2022,4,1), L6&lt;20, L6&lt;18)),R6=FALSE),TRUE,FALSE)</f>
        <v>0</v>
      </c>
      <c r="V6" s="1593" t="b">
        <v>0</v>
      </c>
      <c r="W6" s="1260" t="b">
        <v>0</v>
      </c>
      <c r="X6" s="390">
        <f>'1表'!BX40</f>
        <v>0</v>
      </c>
      <c r="Y6" s="390">
        <f>'1表'!BX40+'1表'!BX44-'1表'!BX46-'1表'!BX48</f>
        <v>0</v>
      </c>
      <c r="Z6" s="390">
        <f>'1表'!BX40+'1表'!BX44-'1表'!BX46-'1表'!BX48-'1表'!BX50</f>
        <v>0</v>
      </c>
      <c r="AA6" s="390">
        <f>'15表'!AU$46</f>
        <v>0</v>
      </c>
      <c r="AB6" s="1245" t="s">
        <v>1280</v>
      </c>
      <c r="AC6" s="78" t="s">
        <v>1257</v>
      </c>
      <c r="AD6" s="1256" t="str">
        <f>IF(AND(D6&lt;&gt;"",R6=FALSE),氏名１,"")</f>
        <v/>
      </c>
      <c r="AE6" s="1245"/>
      <c r="AF6" s="1256" t="str">
        <f t="array" ref="AF6">IFERROR(INDEX(AD:AD,SMALL(IF($AD$6:$AD$12&lt;&gt;"",ROW($AD$6:$AD$12),""),ROW(AF6)-ROW(AF$6)+1)),"")</f>
        <v/>
      </c>
      <c r="AG6" s="1245"/>
      <c r="AH6" s="1261" t="b">
        <f>IFERROR(VLOOKUP(AF6,$D$6:$S$12,16,FALSE),FALSE)</f>
        <v>0</v>
      </c>
      <c r="AI6" s="1256" t="str">
        <f>IF(AH6=TRUE,"",AF6)</f>
        <v/>
      </c>
      <c r="AJ6" s="1245"/>
      <c r="AK6" s="1256" t="str">
        <f t="array" ref="AK6">IFERROR(INDEX(AI:AI,SMALL(IF($AI$6:$AI$12&lt;&gt;"",ROW($AI$6:$AI$12),""),ROW(AK6)-ROW(AK$6)+1)),"")</f>
        <v/>
      </c>
      <c r="AL6" s="1245"/>
    </row>
    <row r="7" spans="2:38" s="31" customFormat="1" ht="20.25" customHeight="1">
      <c r="B7" s="422"/>
      <c r="C7" s="1623"/>
      <c r="D7" s="34"/>
      <c r="E7" s="418"/>
      <c r="F7" s="416"/>
      <c r="G7" s="416"/>
      <c r="H7" s="416"/>
      <c r="I7" s="416"/>
      <c r="J7" s="416"/>
      <c r="K7" s="414"/>
      <c r="L7" s="1212" t="str">
        <f t="shared" si="0"/>
        <v/>
      </c>
      <c r="M7" s="432"/>
      <c r="N7" s="415"/>
      <c r="O7" s="35"/>
      <c r="P7" s="430"/>
      <c r="Q7" s="428"/>
      <c r="R7" s="1260" t="b">
        <v>0</v>
      </c>
      <c r="S7" s="1260" t="b">
        <v>0</v>
      </c>
      <c r="T7" s="1260" t="b">
        <v>0</v>
      </c>
      <c r="U7" s="1260" t="b">
        <f t="shared" si="1"/>
        <v>0</v>
      </c>
      <c r="V7" s="1260" t="b">
        <v>0</v>
      </c>
      <c r="W7" s="1260" t="b">
        <v>0</v>
      </c>
      <c r="X7" s="390">
        <f>'1表'!BW120</f>
        <v>0</v>
      </c>
      <c r="Y7" s="390">
        <f>'1表'!BW120+'1表'!BW124-'1表'!BW126</f>
        <v>0</v>
      </c>
      <c r="Z7" s="390">
        <f>'1表'!BW120+'1表'!BW124-'1表'!BW126-'1表'!BW130</f>
        <v>0</v>
      </c>
      <c r="AA7" s="390">
        <f>'15表'!AV$46</f>
        <v>0</v>
      </c>
      <c r="AB7" s="1245" t="s">
        <v>191</v>
      </c>
      <c r="AC7" s="1245" t="s">
        <v>1257</v>
      </c>
      <c r="AD7" s="1257" t="str">
        <f>IF(AND(D7&lt;&gt;"",R7=FALSE),氏名２,"")</f>
        <v/>
      </c>
      <c r="AE7" s="1245"/>
      <c r="AF7" s="1257" t="str">
        <f t="array" ref="AF7">IFERROR(INDEX(AD:AD,SMALL(IF($AD$6:$AD$12&lt;&gt;"",ROW($AD$6:$AD$12),""),ROW(AF7)-ROW(AF$6)+1)),"")</f>
        <v/>
      </c>
      <c r="AG7" s="1245"/>
      <c r="AH7" s="1261" t="b">
        <f t="shared" ref="AH7:AH12" si="2">IFERROR(VLOOKUP(AF7,$D$6:$S$12,16,FALSE),FALSE)</f>
        <v>0</v>
      </c>
      <c r="AI7" s="1257" t="str">
        <f t="shared" ref="AI7:AI12" si="3">IF(AH7=TRUE,"",AF7)</f>
        <v/>
      </c>
      <c r="AJ7" s="1245"/>
      <c r="AK7" s="1257" t="str">
        <f t="array" ref="AK7">IFERROR(INDEX(AI:AI,SMALL(IF($AI$6:$AI$12&lt;&gt;"",ROW($AI$6:$AI$12),""),ROW(AK7)-ROW(AK$6)+1)),"")</f>
        <v/>
      </c>
      <c r="AL7" s="1245"/>
    </row>
    <row r="8" spans="2:38" s="31" customFormat="1" ht="20.25" customHeight="1">
      <c r="B8" s="422"/>
      <c r="C8" s="1623"/>
      <c r="D8" s="34"/>
      <c r="E8" s="418"/>
      <c r="F8" s="417"/>
      <c r="G8" s="417"/>
      <c r="H8" s="417"/>
      <c r="I8" s="417"/>
      <c r="J8" s="417"/>
      <c r="K8" s="414"/>
      <c r="L8" s="1212" t="str">
        <f t="shared" si="0"/>
        <v/>
      </c>
      <c r="M8" s="432"/>
      <c r="N8" s="415"/>
      <c r="O8" s="35"/>
      <c r="P8" s="430"/>
      <c r="Q8" s="428"/>
      <c r="R8" s="1260" t="b">
        <v>0</v>
      </c>
      <c r="S8" s="1260" t="b">
        <v>0</v>
      </c>
      <c r="T8" s="1260" t="b">
        <v>0</v>
      </c>
      <c r="U8" s="1260" t="b">
        <f t="shared" si="1"/>
        <v>0</v>
      </c>
      <c r="V8" s="1260" t="b">
        <v>0</v>
      </c>
      <c r="W8" s="1260" t="b">
        <v>0</v>
      </c>
      <c r="X8" s="390">
        <f>'1表'!BX120</f>
        <v>0</v>
      </c>
      <c r="Y8" s="390">
        <f>'1表'!BX120+'1表'!BX124-'1表'!BX126</f>
        <v>0</v>
      </c>
      <c r="Z8" s="390">
        <f>'1表'!BX120+'1表'!BX124-'1表'!BX126-'1表'!BX130</f>
        <v>0</v>
      </c>
      <c r="AA8" s="390">
        <f>'15表'!AW$46</f>
        <v>0</v>
      </c>
      <c r="AB8" s="1245" t="s">
        <v>192</v>
      </c>
      <c r="AC8" s="1245" t="s">
        <v>1258</v>
      </c>
      <c r="AD8" s="1257" t="str">
        <f>IF(AND(D8&lt;&gt;"",R8=FALSE),氏名３,"")</f>
        <v/>
      </c>
      <c r="AE8" s="1616" t="s">
        <v>1307</v>
      </c>
      <c r="AF8" s="1257" t="str">
        <f t="array" ref="AF8">IFERROR(INDEX(AD:AD,SMALL(IF($AD$6:$AD$12&lt;&gt;"",ROW($AD$6:$AD$12),""),ROW(AF8)-ROW(AF$6)+1)),"")</f>
        <v/>
      </c>
      <c r="AG8" s="1245"/>
      <c r="AH8" s="1261" t="b">
        <f t="shared" si="2"/>
        <v>0</v>
      </c>
      <c r="AI8" s="1257" t="str">
        <f t="shared" si="3"/>
        <v/>
      </c>
      <c r="AJ8" s="1616" t="s">
        <v>1307</v>
      </c>
      <c r="AK8" s="1257" t="str">
        <f t="array" ref="AK8">IFERROR(INDEX(AI:AI,SMALL(IF($AI$6:$AI$12&lt;&gt;"",ROW($AI$6:$AI$12),""),ROW(AK8)-ROW(AK$6)+1)),"")</f>
        <v/>
      </c>
      <c r="AL8" s="1245"/>
    </row>
    <row r="9" spans="2:38" s="31" customFormat="1" ht="20.25" customHeight="1">
      <c r="B9" s="422"/>
      <c r="C9" s="1623"/>
      <c r="D9" s="34"/>
      <c r="E9" s="418"/>
      <c r="F9" s="417"/>
      <c r="G9" s="417"/>
      <c r="H9" s="417"/>
      <c r="I9" s="417"/>
      <c r="J9" s="417"/>
      <c r="K9" s="414"/>
      <c r="L9" s="1212" t="str">
        <f t="shared" si="0"/>
        <v/>
      </c>
      <c r="M9" s="432"/>
      <c r="N9" s="415"/>
      <c r="O9" s="35"/>
      <c r="P9" s="430"/>
      <c r="Q9" s="428"/>
      <c r="R9" s="1260" t="b">
        <v>0</v>
      </c>
      <c r="S9" s="1260" t="b">
        <v>0</v>
      </c>
      <c r="T9" s="1260" t="b">
        <v>0</v>
      </c>
      <c r="U9" s="1260" t="b">
        <f t="shared" si="1"/>
        <v>0</v>
      </c>
      <c r="V9" s="1260" t="b">
        <v>0</v>
      </c>
      <c r="W9" s="1260" t="b">
        <v>0</v>
      </c>
      <c r="X9" s="390">
        <f>'1表'!BW198</f>
        <v>0</v>
      </c>
      <c r="Y9" s="390">
        <f>'1表'!BW198+'1表'!BW202-'1表'!BW204</f>
        <v>0</v>
      </c>
      <c r="Z9" s="390">
        <f>'1表'!BW198+'1表'!BW202-'1表'!BW204-'1表'!BW208</f>
        <v>0</v>
      </c>
      <c r="AA9" s="390">
        <f>'15表'!AX$46</f>
        <v>0</v>
      </c>
      <c r="AB9" s="1245" t="s">
        <v>193</v>
      </c>
      <c r="AC9" s="1245" t="s">
        <v>1257</v>
      </c>
      <c r="AD9" s="1257" t="str">
        <f>IF(AND(D9&lt;&gt;"",R9=FALSE),氏名４,"")</f>
        <v/>
      </c>
      <c r="AE9" s="1616"/>
      <c r="AF9" s="1257" t="str">
        <f t="array" ref="AF9">IFERROR(INDEX(AD:AD,SMALL(IF($AD$6:$AD$12&lt;&gt;"",ROW($AD$6:$AD$12),""),ROW(AF9)-ROW(AF$6)+1)),"")</f>
        <v/>
      </c>
      <c r="AG9" s="1245"/>
      <c r="AH9" s="1261" t="b">
        <f t="shared" si="2"/>
        <v>0</v>
      </c>
      <c r="AI9" s="1257" t="str">
        <f t="shared" si="3"/>
        <v/>
      </c>
      <c r="AJ9" s="1616"/>
      <c r="AK9" s="1257" t="str">
        <f t="array" ref="AK9">IFERROR(INDEX(AI:AI,SMALL(IF($AI$6:$AI$12&lt;&gt;"",ROW($AI$6:$AI$12),""),ROW(AK9)-ROW(AK$6)+1)),"")</f>
        <v/>
      </c>
      <c r="AL9" s="1245"/>
    </row>
    <row r="10" spans="2:38" s="31" customFormat="1" ht="20.25" customHeight="1">
      <c r="B10" s="422"/>
      <c r="C10" s="1623"/>
      <c r="D10" s="34"/>
      <c r="E10" s="418"/>
      <c r="F10" s="417"/>
      <c r="G10" s="417"/>
      <c r="H10" s="417"/>
      <c r="I10" s="417"/>
      <c r="J10" s="417"/>
      <c r="K10" s="414"/>
      <c r="L10" s="1212" t="str">
        <f t="shared" si="0"/>
        <v/>
      </c>
      <c r="M10" s="432"/>
      <c r="N10" s="415"/>
      <c r="O10" s="35"/>
      <c r="P10" s="430"/>
      <c r="Q10" s="428"/>
      <c r="R10" s="1260" t="b">
        <v>0</v>
      </c>
      <c r="S10" s="1260" t="b">
        <v>0</v>
      </c>
      <c r="T10" s="1260" t="b">
        <v>0</v>
      </c>
      <c r="U10" s="1260" t="b">
        <f t="shared" si="1"/>
        <v>0</v>
      </c>
      <c r="V10" s="1260" t="b">
        <v>0</v>
      </c>
      <c r="W10" s="1260" t="b">
        <v>0</v>
      </c>
      <c r="X10" s="390">
        <f>'1表'!BX198</f>
        <v>0</v>
      </c>
      <c r="Y10" s="390">
        <f>'1表'!BX198+'1表'!BX202-'1表'!BX204</f>
        <v>0</v>
      </c>
      <c r="Z10" s="390">
        <f>'1表'!BX198+'1表'!BX202-'1表'!BX204-'1表'!BX208</f>
        <v>0</v>
      </c>
      <c r="AA10" s="390">
        <f>'15表'!AY$46</f>
        <v>0</v>
      </c>
      <c r="AB10" s="1245" t="s">
        <v>194</v>
      </c>
      <c r="AC10" s="1245" t="s">
        <v>1257</v>
      </c>
      <c r="AD10" s="1257" t="str">
        <f>IF(AND(D10&lt;&gt;"",R10=FALSE),氏名５,"")</f>
        <v/>
      </c>
      <c r="AE10" s="1245"/>
      <c r="AF10" s="1257" t="str">
        <f t="array" ref="AF10">IFERROR(INDEX(AD:AD,SMALL(IF($AD$6:$AD$12&lt;&gt;"",ROW($AD$6:$AD$12),""),ROW(AF10)-ROW(AF$6)+1)),"")</f>
        <v/>
      </c>
      <c r="AG10" s="1245"/>
      <c r="AH10" s="1261" t="b">
        <f t="shared" si="2"/>
        <v>0</v>
      </c>
      <c r="AI10" s="1257" t="str">
        <f t="shared" si="3"/>
        <v/>
      </c>
      <c r="AJ10" s="1245"/>
      <c r="AK10" s="1257" t="str">
        <f t="array" ref="AK10">IFERROR(INDEX(AI:AI,SMALL(IF($AI$6:$AI$12&lt;&gt;"",ROW($AI$6:$AI$12),""),ROW(AK10)-ROW(AK$6)+1)),"")</f>
        <v/>
      </c>
      <c r="AL10" s="1245"/>
    </row>
    <row r="11" spans="2:38" s="31" customFormat="1" ht="20.25" customHeight="1">
      <c r="B11" s="422"/>
      <c r="C11" s="1623"/>
      <c r="D11" s="34"/>
      <c r="E11" s="418"/>
      <c r="F11" s="417"/>
      <c r="G11" s="417"/>
      <c r="H11" s="417"/>
      <c r="I11" s="417"/>
      <c r="J11" s="417"/>
      <c r="K11" s="414"/>
      <c r="L11" s="1212" t="str">
        <f t="shared" si="0"/>
        <v/>
      </c>
      <c r="M11" s="432"/>
      <c r="N11" s="415"/>
      <c r="O11" s="35"/>
      <c r="P11" s="430"/>
      <c r="Q11" s="428"/>
      <c r="R11" s="1260" t="b">
        <v>0</v>
      </c>
      <c r="S11" s="1260" t="b">
        <v>0</v>
      </c>
      <c r="T11" s="1260" t="b">
        <v>0</v>
      </c>
      <c r="U11" s="1260" t="b">
        <f t="shared" si="1"/>
        <v>0</v>
      </c>
      <c r="V11" s="1260" t="b">
        <v>0</v>
      </c>
      <c r="W11" s="1260" t="b">
        <v>0</v>
      </c>
      <c r="X11" s="390">
        <f>'1表'!BW276</f>
        <v>0</v>
      </c>
      <c r="Y11" s="390">
        <f>'1表'!BW276+'1表'!BW280-'1表'!BW282</f>
        <v>0</v>
      </c>
      <c r="Z11" s="390">
        <f>'1表'!BW276+'1表'!BW280-'1表'!BW282-'1表'!BW286</f>
        <v>0</v>
      </c>
      <c r="AA11" s="390">
        <f>'15表'!AZ$46</f>
        <v>0</v>
      </c>
      <c r="AB11" s="1245" t="s">
        <v>195</v>
      </c>
      <c r="AC11" s="1245" t="s">
        <v>1257</v>
      </c>
      <c r="AD11" s="1257" t="str">
        <f>IF(AND(D11&lt;&gt;"",R11=FALSE),氏名６,"")</f>
        <v/>
      </c>
      <c r="AE11" s="1245"/>
      <c r="AF11" s="1257" t="str">
        <f t="array" ref="AF11">IFERROR(INDEX(AD:AD,SMALL(IF($AD$6:$AD$12&lt;&gt;"",ROW($AD$6:$AD$12),""),ROW(AF11)-ROW(AF$6)+1)),"")</f>
        <v/>
      </c>
      <c r="AG11" s="1245"/>
      <c r="AH11" s="1261" t="b">
        <f t="shared" si="2"/>
        <v>0</v>
      </c>
      <c r="AI11" s="1257" t="str">
        <f t="shared" si="3"/>
        <v/>
      </c>
      <c r="AJ11" s="1245"/>
      <c r="AK11" s="1257" t="str">
        <f t="array" ref="AK11">IFERROR(INDEX(AI:AI,SMALL(IF($AI$6:$AI$12&lt;&gt;"",ROW($AI$6:$AI$12),""),ROW(AK11)-ROW(AK$6)+1)),"")</f>
        <v/>
      </c>
      <c r="AL11" s="1245"/>
    </row>
    <row r="12" spans="2:38" s="31" customFormat="1" ht="20.25" customHeight="1">
      <c r="B12" s="422"/>
      <c r="C12" s="1623"/>
      <c r="D12" s="34"/>
      <c r="E12" s="418"/>
      <c r="F12" s="417"/>
      <c r="G12" s="417"/>
      <c r="H12" s="417"/>
      <c r="I12" s="417"/>
      <c r="J12" s="417"/>
      <c r="K12" s="414"/>
      <c r="L12" s="1212" t="str">
        <f t="shared" si="0"/>
        <v/>
      </c>
      <c r="M12" s="432"/>
      <c r="N12" s="415"/>
      <c r="O12" s="35"/>
      <c r="P12" s="430"/>
      <c r="Q12" s="428"/>
      <c r="R12" s="1260" t="b">
        <v>0</v>
      </c>
      <c r="S12" s="1260" t="b">
        <v>0</v>
      </c>
      <c r="T12" s="1260" t="b">
        <v>0</v>
      </c>
      <c r="U12" s="1260" t="b">
        <f t="shared" si="1"/>
        <v>0</v>
      </c>
      <c r="V12" s="1260" t="b">
        <v>0</v>
      </c>
      <c r="W12" s="1260" t="b">
        <v>0</v>
      </c>
      <c r="X12" s="390">
        <f>'1表'!BX276</f>
        <v>0</v>
      </c>
      <c r="Y12" s="390">
        <f>'1表'!BX276+'1表'!BX280-'1表'!BX282</f>
        <v>0</v>
      </c>
      <c r="Z12" s="390">
        <f>'1表'!BX276+'1表'!BX280-'1表'!BX282-'1表'!BX286</f>
        <v>0</v>
      </c>
      <c r="AA12" s="390">
        <f>'15表'!BA$46</f>
        <v>0</v>
      </c>
      <c r="AB12" s="1245" t="s">
        <v>196</v>
      </c>
      <c r="AC12" s="1245" t="s">
        <v>1257</v>
      </c>
      <c r="AD12" s="1258" t="str">
        <f>IF(AND(D12&lt;&gt;"",R12=FALSE),氏名７,"")</f>
        <v/>
      </c>
      <c r="AE12" s="1245"/>
      <c r="AF12" s="1258" t="str">
        <f t="array" ref="AF12">IFERROR(INDEX(AD:AD,SMALL(IF($AD$6:$AD$12&lt;&gt;"",ROW($AD$6:$AD$12),""),ROW(AF12)-ROW(AF$6)+1)),"")</f>
        <v/>
      </c>
      <c r="AG12" s="1245"/>
      <c r="AH12" s="1261" t="b">
        <f t="shared" si="2"/>
        <v>0</v>
      </c>
      <c r="AI12" s="1258" t="str">
        <f t="shared" si="3"/>
        <v/>
      </c>
      <c r="AJ12" s="1245"/>
      <c r="AK12" s="1258" t="str">
        <f t="array" ref="AK12">IFERROR(INDEX(AI:AI,SMALL(IF($AI$6:$AI$12&lt;&gt;"",ROW($AI$6:$AI$12),""),ROW(AK12)-ROW(AK$6)+1)),"")</f>
        <v/>
      </c>
      <c r="AL12" s="1245"/>
    </row>
    <row r="13" spans="2:38" s="31" customFormat="1" ht="20.25" customHeight="1">
      <c r="B13" s="422"/>
      <c r="C13" s="1623"/>
      <c r="D13" s="1222"/>
      <c r="E13" s="1295"/>
      <c r="F13" s="1222"/>
      <c r="G13" s="1222"/>
      <c r="H13" s="1222"/>
      <c r="I13" s="1222"/>
      <c r="J13" s="1222"/>
      <c r="K13" s="1223"/>
      <c r="L13" s="1224" t="str">
        <f t="shared" si="0"/>
        <v/>
      </c>
      <c r="M13" s="1225"/>
      <c r="N13" s="1224"/>
      <c r="O13" s="1226"/>
      <c r="P13" s="1227"/>
      <c r="Q13" s="428"/>
      <c r="R13" s="1194"/>
      <c r="S13" s="1194"/>
      <c r="T13" s="1194"/>
      <c r="U13" s="1194"/>
      <c r="V13" s="1194"/>
      <c r="W13" s="1194"/>
      <c r="X13" s="1194"/>
      <c r="Y13" s="1194"/>
      <c r="Z13" s="1194"/>
      <c r="AA13" s="1196"/>
      <c r="AB13" s="1245" t="s">
        <v>197</v>
      </c>
      <c r="AC13" s="1245" t="s">
        <v>1257</v>
      </c>
      <c r="AD13" s="1245"/>
      <c r="AE13" s="1245"/>
      <c r="AF13" s="1259" t="s">
        <v>1306</v>
      </c>
      <c r="AG13" s="1245"/>
      <c r="AH13" s="1245"/>
      <c r="AI13" s="1245"/>
      <c r="AJ13" s="1245"/>
      <c r="AK13" s="1259" t="s">
        <v>1306</v>
      </c>
      <c r="AL13" s="1245"/>
    </row>
    <row r="14" spans="2:38" s="31" customFormat="1" ht="20.25" customHeight="1" thickBot="1">
      <c r="B14" s="422"/>
      <c r="C14" s="1624"/>
      <c r="D14" s="1228"/>
      <c r="E14" s="1296"/>
      <c r="F14" s="1228"/>
      <c r="G14" s="1228"/>
      <c r="H14" s="1228"/>
      <c r="I14" s="1228"/>
      <c r="J14" s="1228"/>
      <c r="K14" s="1229"/>
      <c r="L14" s="1230" t="str">
        <f t="shared" si="0"/>
        <v/>
      </c>
      <c r="M14" s="1231"/>
      <c r="N14" s="1230"/>
      <c r="O14" s="1232"/>
      <c r="P14" s="1233"/>
      <c r="Q14" s="428"/>
      <c r="R14" s="1194"/>
      <c r="S14" s="1194"/>
      <c r="T14" s="1194"/>
      <c r="U14" s="1194"/>
      <c r="V14" s="1194"/>
      <c r="W14" s="1194"/>
      <c r="X14" s="1194"/>
      <c r="Y14" s="1194"/>
      <c r="Z14" s="1194"/>
      <c r="AA14" s="1196"/>
      <c r="AB14" s="1245" t="s">
        <v>24</v>
      </c>
      <c r="AC14" s="1245" t="s">
        <v>1257</v>
      </c>
      <c r="AD14" s="1245"/>
      <c r="AE14" s="1245"/>
      <c r="AF14" s="1245"/>
      <c r="AG14" s="1245"/>
      <c r="AH14" s="1245"/>
      <c r="AI14" s="1245"/>
      <c r="AJ14" s="1245"/>
      <c r="AK14" s="1245"/>
      <c r="AL14" s="1245"/>
    </row>
    <row r="15" spans="2:38" s="1142" customFormat="1" ht="20.25" customHeight="1">
      <c r="B15" s="422"/>
      <c r="C15" s="1617" t="s">
        <v>1275</v>
      </c>
      <c r="D15" s="1617"/>
      <c r="E15" s="1215"/>
      <c r="F15" s="1213" t="s">
        <v>1276</v>
      </c>
      <c r="G15" s="1213"/>
      <c r="H15" s="1197"/>
      <c r="I15" s="1203" t="s">
        <v>1279</v>
      </c>
      <c r="J15" s="1203"/>
      <c r="K15" s="1198"/>
      <c r="L15" s="1199"/>
      <c r="M15" s="1200"/>
      <c r="N15" s="1199"/>
      <c r="O15" s="1201"/>
      <c r="P15" s="1199"/>
      <c r="Q15" s="1202"/>
      <c r="R15" s="1194"/>
      <c r="S15" s="1194"/>
      <c r="T15" s="1194"/>
      <c r="U15" s="1194"/>
      <c r="V15" s="1194"/>
      <c r="W15" s="1194"/>
      <c r="X15" s="1194"/>
      <c r="Y15" s="1194"/>
      <c r="Z15" s="1194"/>
      <c r="AA15" s="1196"/>
      <c r="AB15" s="1245" t="s">
        <v>78</v>
      </c>
      <c r="AC15" s="1245"/>
      <c r="AD15" s="1245"/>
      <c r="AE15" s="1245"/>
      <c r="AF15" s="1245"/>
      <c r="AG15" s="1245"/>
      <c r="AH15" s="1245"/>
      <c r="AI15" s="1245"/>
      <c r="AJ15" s="1245"/>
      <c r="AK15" s="1245"/>
      <c r="AL15" s="1245"/>
    </row>
    <row r="16" spans="2:38" s="31" customFormat="1" ht="22.5" customHeight="1">
      <c r="B16" s="422"/>
      <c r="C16" s="1618" t="s">
        <v>1277</v>
      </c>
      <c r="D16" s="1618"/>
      <c r="E16" s="1214">
        <f>COUNTA(D6:D12)-E15-R16</f>
        <v>0</v>
      </c>
      <c r="F16" s="1213" t="s">
        <v>1276</v>
      </c>
      <c r="G16" s="1213"/>
      <c r="H16" s="420"/>
      <c r="I16" s="1204"/>
      <c r="J16" s="1204"/>
      <c r="K16" s="1636" t="s">
        <v>1952</v>
      </c>
      <c r="L16" s="1636"/>
      <c r="M16" s="1636"/>
      <c r="N16" s="1636"/>
      <c r="O16" s="1636"/>
      <c r="P16" s="1636"/>
      <c r="Q16" s="1637"/>
      <c r="R16" s="1290">
        <f>COUNTIF(R6:R12,TRUE)</f>
        <v>0</v>
      </c>
      <c r="S16" s="1194"/>
      <c r="T16" s="1196"/>
      <c r="U16" s="1196"/>
      <c r="V16" s="1196"/>
      <c r="W16" s="1196"/>
      <c r="X16" s="1196"/>
      <c r="Y16" s="1196"/>
      <c r="Z16" s="1196"/>
      <c r="AA16" s="1196"/>
      <c r="AB16" s="1245" t="s">
        <v>198</v>
      </c>
      <c r="AC16" s="1245" t="s">
        <v>1257</v>
      </c>
      <c r="AD16" s="1245"/>
      <c r="AE16" s="1245"/>
      <c r="AF16" s="1245"/>
      <c r="AG16" s="1245"/>
      <c r="AH16" s="1245"/>
      <c r="AI16" s="1245"/>
      <c r="AJ16" s="1245"/>
      <c r="AK16" s="1245"/>
      <c r="AL16" s="1245"/>
    </row>
    <row r="17" spans="2:38" s="31" customFormat="1" ht="4.5" customHeight="1" thickBot="1">
      <c r="B17" s="423"/>
      <c r="C17" s="1205"/>
      <c r="D17" s="1206"/>
      <c r="E17" s="1206"/>
      <c r="F17" s="1206"/>
      <c r="G17" s="1206"/>
      <c r="H17" s="1206"/>
      <c r="I17" s="1206"/>
      <c r="J17" s="1206"/>
      <c r="K17" s="1638"/>
      <c r="L17" s="1638"/>
      <c r="M17" s="1638"/>
      <c r="N17" s="1638"/>
      <c r="O17" s="1638"/>
      <c r="P17" s="1638"/>
      <c r="Q17" s="1639"/>
      <c r="R17" s="1196"/>
      <c r="S17" s="1196"/>
      <c r="T17" s="1196"/>
      <c r="U17" s="1196"/>
      <c r="V17" s="1196"/>
      <c r="W17" s="1196"/>
      <c r="X17" s="1196"/>
      <c r="Y17" s="1196"/>
      <c r="Z17" s="1196"/>
      <c r="AA17" s="1196"/>
      <c r="AB17" s="1245" t="s">
        <v>199</v>
      </c>
      <c r="AC17" s="1245" t="s">
        <v>1257</v>
      </c>
      <c r="AD17" s="1245"/>
      <c r="AE17" s="1245"/>
      <c r="AF17" s="1245"/>
      <c r="AG17" s="1245"/>
      <c r="AH17" s="1245"/>
      <c r="AI17" s="1245"/>
      <c r="AJ17" s="1245"/>
      <c r="AK17" s="1245"/>
      <c r="AL17" s="1245"/>
    </row>
    <row r="18" spans="2:38" s="31" customFormat="1">
      <c r="C18" s="32"/>
      <c r="G18" s="1245"/>
      <c r="J18" s="1245"/>
      <c r="S18" s="1245"/>
      <c r="W18" s="1245"/>
      <c r="X18" s="1245"/>
      <c r="Y18" s="1245"/>
      <c r="Z18" s="1245"/>
      <c r="AA18" s="1245"/>
      <c r="AB18" s="1245" t="s">
        <v>200</v>
      </c>
      <c r="AC18" s="1245" t="s">
        <v>1257</v>
      </c>
      <c r="AD18" s="1245"/>
      <c r="AE18" s="1245"/>
      <c r="AF18" s="1245"/>
      <c r="AG18" s="1245"/>
      <c r="AH18" s="1245"/>
      <c r="AI18" s="1245"/>
      <c r="AJ18" s="1245"/>
      <c r="AK18" s="1245"/>
      <c r="AL18" s="1245"/>
    </row>
    <row r="19" spans="2:38" s="31" customFormat="1">
      <c r="C19" s="32"/>
      <c r="G19" s="1245"/>
      <c r="J19" s="1245"/>
      <c r="P19" s="1607" t="s">
        <v>1340</v>
      </c>
      <c r="Q19" s="1607"/>
      <c r="R19" s="1607"/>
      <c r="S19" s="1607"/>
      <c r="T19" s="1607"/>
      <c r="U19" s="1607"/>
      <c r="V19" s="1607"/>
      <c r="W19" s="1607"/>
      <c r="X19" s="1607"/>
      <c r="Y19" s="1607"/>
      <c r="Z19" s="1607"/>
      <c r="AA19" s="1245"/>
      <c r="AB19" s="1245" t="s">
        <v>201</v>
      </c>
      <c r="AC19" s="1245" t="s">
        <v>1257</v>
      </c>
      <c r="AD19" s="1245"/>
      <c r="AE19" s="1245"/>
      <c r="AF19" s="1245"/>
      <c r="AG19" s="1245"/>
      <c r="AH19" s="1245"/>
      <c r="AI19" s="1245"/>
      <c r="AJ19" s="1245"/>
      <c r="AK19" s="1245"/>
      <c r="AL19" s="1245"/>
    </row>
    <row r="20" spans="2:38" s="31" customFormat="1" ht="13.5" customHeight="1">
      <c r="C20" s="32"/>
      <c r="G20" s="1245"/>
      <c r="J20" s="1245"/>
      <c r="P20" s="1607" t="s">
        <v>1339</v>
      </c>
      <c r="Q20" s="1607"/>
      <c r="R20" s="1607"/>
      <c r="S20" s="1607"/>
      <c r="T20" s="1607"/>
      <c r="U20" s="1607"/>
      <c r="V20" s="1607"/>
      <c r="W20" s="1607"/>
      <c r="X20" s="1607"/>
      <c r="Y20" s="1607"/>
      <c r="Z20" s="1607"/>
      <c r="AA20" s="1245"/>
      <c r="AB20" s="1245" t="s">
        <v>202</v>
      </c>
      <c r="AC20" s="1245" t="s">
        <v>1257</v>
      </c>
      <c r="AD20" s="1245"/>
      <c r="AE20" s="1245"/>
      <c r="AF20" s="1245"/>
      <c r="AG20" s="1245"/>
      <c r="AH20" s="1245"/>
      <c r="AI20" s="1245"/>
      <c r="AJ20" s="1245"/>
      <c r="AK20" s="1245"/>
      <c r="AL20" s="1245"/>
    </row>
    <row r="21" spans="2:38" s="31" customFormat="1">
      <c r="G21" s="1245"/>
      <c r="J21" s="1245"/>
      <c r="P21" s="1610" t="s">
        <v>1243</v>
      </c>
      <c r="S21" s="1245"/>
      <c r="W21" s="1245"/>
      <c r="X21" s="1245"/>
      <c r="Y21" s="1245"/>
      <c r="Z21" s="1245"/>
      <c r="AA21" s="1245"/>
      <c r="AB21" s="1245" t="s">
        <v>203</v>
      </c>
      <c r="AC21" s="1245" t="s">
        <v>1258</v>
      </c>
      <c r="AD21" s="1245"/>
      <c r="AE21" s="1245"/>
      <c r="AF21" s="1245"/>
      <c r="AG21" s="1245"/>
      <c r="AH21" s="1245"/>
      <c r="AI21" s="1245"/>
      <c r="AJ21" s="1245"/>
      <c r="AK21" s="1245"/>
      <c r="AL21" s="1245"/>
    </row>
    <row r="22" spans="2:38" s="31" customFormat="1" ht="23.25" customHeight="1">
      <c r="G22" s="1245"/>
      <c r="J22" s="1245"/>
      <c r="P22" s="1610"/>
      <c r="S22" s="1245"/>
      <c r="W22" s="1245"/>
      <c r="AB22" s="31" t="s">
        <v>204</v>
      </c>
      <c r="AC22" s="31" t="s">
        <v>1257</v>
      </c>
      <c r="AG22" s="1245"/>
    </row>
    <row r="23" spans="2:38" s="1182" customFormat="1">
      <c r="C23" s="32"/>
      <c r="D23" s="1249" t="s">
        <v>1337</v>
      </c>
      <c r="G23" s="1245"/>
      <c r="J23" s="1245"/>
      <c r="P23" s="1611" t="s">
        <v>1341</v>
      </c>
      <c r="Q23" s="1611"/>
      <c r="R23" s="1611"/>
      <c r="S23" s="1611"/>
      <c r="T23" s="1611"/>
      <c r="U23" s="1611"/>
      <c r="V23" s="1611"/>
      <c r="W23" s="1611"/>
      <c r="X23" s="1611"/>
      <c r="Y23" s="1611"/>
      <c r="Z23" s="1611"/>
      <c r="AA23" s="1611"/>
      <c r="AB23" s="1182" t="s">
        <v>205</v>
      </c>
      <c r="AC23" s="1182" t="s">
        <v>1257</v>
      </c>
      <c r="AG23" s="1245"/>
    </row>
    <row r="24" spans="2:38" s="1182" customFormat="1">
      <c r="C24" s="32"/>
      <c r="G24" s="1245"/>
      <c r="J24" s="1245"/>
      <c r="P24" s="1289" t="s">
        <v>1282</v>
      </c>
      <c r="S24" s="1245"/>
      <c r="W24" s="1245"/>
      <c r="AB24" s="1182" t="s">
        <v>1926</v>
      </c>
      <c r="AG24" s="1245"/>
    </row>
    <row r="25" spans="2:38" s="1182" customFormat="1" ht="7.5" customHeight="1">
      <c r="C25" s="32"/>
      <c r="D25" s="1146"/>
      <c r="G25" s="1245"/>
      <c r="J25" s="1245"/>
      <c r="P25" s="1612" t="s">
        <v>1251</v>
      </c>
      <c r="Q25" s="1612"/>
      <c r="R25" s="1612"/>
      <c r="S25" s="1612"/>
      <c r="T25" s="1612"/>
      <c r="U25" s="1612"/>
      <c r="W25" s="1245"/>
      <c r="AB25" s="1182" t="s">
        <v>1927</v>
      </c>
      <c r="AG25" s="1245"/>
    </row>
    <row r="26" spans="2:38" s="1182" customFormat="1">
      <c r="C26" s="1646" t="s">
        <v>1281</v>
      </c>
      <c r="D26" s="1646"/>
      <c r="E26" s="1646"/>
      <c r="F26" s="1646"/>
      <c r="G26" s="1646"/>
      <c r="H26" s="1646"/>
      <c r="I26" s="1646"/>
      <c r="J26" s="1646"/>
      <c r="K26" s="1646"/>
      <c r="P26" s="1612"/>
      <c r="Q26" s="1612"/>
      <c r="R26" s="1612"/>
      <c r="S26" s="1612"/>
      <c r="T26" s="1612"/>
      <c r="U26" s="1612"/>
      <c r="W26" s="1245"/>
      <c r="AG26" s="1245"/>
    </row>
    <row r="27" spans="2:38" s="1182" customFormat="1" ht="9" customHeight="1" thickBot="1">
      <c r="C27" s="32"/>
      <c r="D27" s="1146"/>
      <c r="G27" s="1245"/>
      <c r="J27" s="1245"/>
      <c r="P27" s="1649" t="s">
        <v>1252</v>
      </c>
      <c r="Q27" s="1650"/>
      <c r="R27" s="1650"/>
      <c r="S27" s="1650"/>
      <c r="T27" s="1650"/>
      <c r="U27" s="1650"/>
      <c r="W27" s="1245"/>
      <c r="AG27" s="1245"/>
    </row>
    <row r="28" spans="2:38" s="1244" customFormat="1" ht="19.5" customHeight="1">
      <c r="C28" s="1255"/>
      <c r="D28" s="1647" t="s">
        <v>1326</v>
      </c>
      <c r="E28" s="1647"/>
      <c r="F28" s="1647"/>
      <c r="G28" s="1647"/>
      <c r="H28" s="1647"/>
      <c r="I28" s="1647"/>
      <c r="J28" s="1647"/>
      <c r="K28" s="1647"/>
      <c r="L28" s="1250"/>
      <c r="M28" s="1250"/>
      <c r="N28" s="1250"/>
      <c r="P28" s="1650"/>
      <c r="Q28" s="1650"/>
      <c r="R28" s="1650"/>
      <c r="S28" s="1650"/>
      <c r="T28" s="1650"/>
      <c r="U28" s="1650"/>
    </row>
    <row r="29" spans="2:38" s="1182" customFormat="1" ht="14.25">
      <c r="C29" s="1251" t="s">
        <v>1285</v>
      </c>
      <c r="D29" s="1146"/>
      <c r="G29" s="1245"/>
      <c r="J29" s="1245"/>
      <c r="N29" s="1286" t="s">
        <v>1329</v>
      </c>
      <c r="P29" s="1607" t="s">
        <v>1342</v>
      </c>
      <c r="Q29" s="1607"/>
      <c r="R29" s="1607"/>
      <c r="S29" s="1607"/>
      <c r="T29" s="1607"/>
      <c r="U29" s="1607"/>
      <c r="V29" s="1607"/>
      <c r="W29" s="1607"/>
      <c r="X29" s="1607"/>
      <c r="Y29" s="1607"/>
      <c r="Z29" s="1607"/>
      <c r="AA29" s="1607"/>
      <c r="AG29" s="1245"/>
    </row>
    <row r="30" spans="2:38" s="1182" customFormat="1">
      <c r="C30" s="1146"/>
      <c r="D30" s="1252" t="s">
        <v>1286</v>
      </c>
      <c r="G30" s="1245"/>
      <c r="J30" s="1245"/>
      <c r="O30" s="1607" t="str">
        <f>IF(AB30=FALSE,"（必ず入力します）","")</f>
        <v>（必ず入力します）</v>
      </c>
      <c r="S30" s="1245"/>
      <c r="W30" s="1245"/>
      <c r="AB30" s="1182" t="b">
        <v>0</v>
      </c>
      <c r="AG30" s="1245"/>
    </row>
    <row r="31" spans="2:38" s="1182" customFormat="1">
      <c r="C31" s="32"/>
      <c r="D31" s="1253" t="s">
        <v>1283</v>
      </c>
      <c r="G31" s="1245"/>
      <c r="J31" s="1245"/>
      <c r="O31" s="1607"/>
      <c r="P31" s="1146"/>
      <c r="S31" s="1245"/>
      <c r="W31" s="1245"/>
      <c r="AG31" s="1245"/>
    </row>
    <row r="32" spans="2:38" s="1182" customFormat="1">
      <c r="C32" s="32"/>
      <c r="D32" s="1253" t="s">
        <v>1284</v>
      </c>
      <c r="G32" s="1245"/>
      <c r="J32" s="1245"/>
      <c r="S32" s="1245"/>
      <c r="W32" s="1245"/>
      <c r="AG32" s="1245"/>
    </row>
    <row r="33" spans="3:33" s="1182" customFormat="1" ht="9" customHeight="1">
      <c r="C33" s="32"/>
      <c r="D33" s="1146"/>
      <c r="G33" s="1245"/>
      <c r="J33" s="1245"/>
      <c r="S33" s="1245"/>
      <c r="W33" s="1245"/>
      <c r="AG33" s="1245"/>
    </row>
    <row r="34" spans="3:33" s="1182" customFormat="1" ht="14.25">
      <c r="C34" s="1251" t="s">
        <v>1327</v>
      </c>
      <c r="D34" s="1146"/>
      <c r="G34" s="1245"/>
      <c r="J34" s="1245"/>
      <c r="O34" s="1607" t="str">
        <f>IF(AB34=FALSE,"（必ず入力します）","")</f>
        <v>（必ず入力します）</v>
      </c>
      <c r="S34" s="1245"/>
      <c r="W34" s="1245"/>
      <c r="AB34" s="1182" t="b">
        <v>0</v>
      </c>
      <c r="AG34" s="1245"/>
    </row>
    <row r="35" spans="3:33" s="1182" customFormat="1">
      <c r="C35" s="32"/>
      <c r="D35" s="1249" t="s">
        <v>1287</v>
      </c>
      <c r="G35" s="1245"/>
      <c r="J35" s="1245"/>
      <c r="O35" s="1607"/>
      <c r="S35" s="1245"/>
      <c r="W35" s="1245"/>
      <c r="AG35" s="1245"/>
    </row>
    <row r="36" spans="3:33" s="1182" customFormat="1" ht="9" customHeight="1">
      <c r="C36" s="32"/>
      <c r="G36" s="1245"/>
      <c r="J36" s="1245"/>
      <c r="S36" s="1245"/>
      <c r="W36" s="1245"/>
      <c r="AG36" s="1245"/>
    </row>
    <row r="37" spans="3:33" s="1182" customFormat="1" ht="14.25">
      <c r="C37" s="1251" t="s">
        <v>1328</v>
      </c>
      <c r="G37" s="1245"/>
      <c r="J37" s="1245"/>
      <c r="S37" s="1245"/>
      <c r="W37" s="1245"/>
      <c r="AG37" s="1245"/>
    </row>
    <row r="38" spans="3:33" s="1182" customFormat="1">
      <c r="C38" s="32"/>
      <c r="D38" s="1249" t="s">
        <v>1288</v>
      </c>
      <c r="G38" s="1245"/>
      <c r="J38" s="1245"/>
      <c r="O38" s="1607" t="str">
        <f>IF(AB38=FALSE,"（必ず入力します）","")</f>
        <v>（必ず入力します）</v>
      </c>
      <c r="S38" s="1245"/>
      <c r="W38" s="1245"/>
      <c r="AB38" s="1182" t="b">
        <v>0</v>
      </c>
      <c r="AG38" s="1245"/>
    </row>
    <row r="39" spans="3:33" s="1182" customFormat="1">
      <c r="C39" s="32"/>
      <c r="D39" s="1248" t="s">
        <v>1289</v>
      </c>
      <c r="G39" s="1245"/>
      <c r="J39" s="1245"/>
      <c r="O39" s="1607"/>
      <c r="S39" s="1245"/>
      <c r="W39" s="1245"/>
      <c r="AG39" s="1245"/>
    </row>
    <row r="40" spans="3:33" ht="9" customHeight="1">
      <c r="C40" s="32"/>
      <c r="D40" s="1182"/>
      <c r="E40" s="1182"/>
      <c r="F40" s="1182"/>
      <c r="G40" s="1245"/>
      <c r="H40" s="1182"/>
      <c r="I40" s="1182"/>
      <c r="J40" s="1245"/>
      <c r="K40" s="1182"/>
    </row>
    <row r="41" spans="3:33" ht="16.5" customHeight="1" thickBot="1">
      <c r="C41" s="32"/>
      <c r="D41" s="1608" t="s">
        <v>1295</v>
      </c>
      <c r="E41" s="1608"/>
      <c r="F41" s="1608"/>
      <c r="G41" s="1608"/>
      <c r="H41" s="1608"/>
      <c r="I41" s="1608"/>
      <c r="J41" s="1608"/>
      <c r="K41" s="1608"/>
      <c r="O41" s="1181"/>
    </row>
    <row r="42" spans="3:33" ht="19.5" customHeight="1">
      <c r="C42" s="1255"/>
      <c r="D42" s="1647" t="s">
        <v>1330</v>
      </c>
      <c r="E42" s="1647"/>
      <c r="F42" s="1647"/>
      <c r="G42" s="1647"/>
      <c r="H42" s="1647"/>
      <c r="I42" s="1647"/>
      <c r="J42" s="1647"/>
      <c r="K42" s="1647"/>
      <c r="L42" s="1250"/>
      <c r="M42" s="1250"/>
      <c r="N42" s="1250"/>
      <c r="O42" s="1181"/>
    </row>
    <row r="43" spans="3:33" ht="9" customHeight="1">
      <c r="C43" s="32"/>
      <c r="D43" s="1182"/>
      <c r="E43" s="1182"/>
      <c r="F43" s="1182"/>
      <c r="G43" s="1245"/>
      <c r="H43" s="1182"/>
      <c r="I43" s="1182"/>
      <c r="J43" s="1245"/>
      <c r="K43" s="1182"/>
    </row>
    <row r="44" spans="3:33" ht="14.25">
      <c r="C44" s="1247" t="s">
        <v>1331</v>
      </c>
      <c r="D44" s="1182"/>
      <c r="E44" s="1182"/>
      <c r="F44" s="1182"/>
      <c r="G44" s="1245"/>
      <c r="H44" s="1182"/>
      <c r="I44" s="1182"/>
      <c r="J44" s="1245"/>
      <c r="K44" s="1182"/>
      <c r="O44" s="1648" t="str">
        <f>IF(OR(E6="夫",E6="妻"),"配偶者がいます。５表を入力してください。","")</f>
        <v/>
      </c>
      <c r="P44" s="1648"/>
    </row>
    <row r="45" spans="3:33" ht="14.25">
      <c r="C45" s="32"/>
      <c r="D45" s="1246" t="s">
        <v>1290</v>
      </c>
      <c r="E45" s="1182"/>
      <c r="F45" s="1182"/>
      <c r="G45" s="1245"/>
      <c r="H45" s="1182"/>
      <c r="I45" s="1182"/>
      <c r="J45" s="1245"/>
      <c r="K45" s="1182"/>
      <c r="O45" s="1648"/>
      <c r="P45" s="1648"/>
    </row>
    <row r="46" spans="3:33" ht="9" customHeight="1">
      <c r="C46" s="32"/>
      <c r="D46" s="1182"/>
      <c r="E46" s="1182"/>
      <c r="F46" s="1182"/>
      <c r="G46" s="1245"/>
      <c r="H46" s="1182"/>
      <c r="I46" s="1182"/>
      <c r="J46" s="1245"/>
      <c r="K46" s="1182"/>
    </row>
    <row r="47" spans="3:33" s="1182" customFormat="1" ht="14.25">
      <c r="C47" s="1252" t="s">
        <v>1332</v>
      </c>
      <c r="D47" s="1146"/>
      <c r="G47" s="1245"/>
      <c r="J47" s="1245"/>
      <c r="O47" s="1606" t="s">
        <v>1705</v>
      </c>
      <c r="P47" s="1606"/>
      <c r="S47" s="1245"/>
      <c r="W47" s="1245"/>
      <c r="AG47" s="1245"/>
    </row>
    <row r="48" spans="3:33" s="1182" customFormat="1">
      <c r="C48" s="32"/>
      <c r="D48" s="1252" t="s">
        <v>1336</v>
      </c>
      <c r="G48" s="1245"/>
      <c r="J48" s="1245"/>
      <c r="O48" s="1606"/>
      <c r="P48" s="1606"/>
      <c r="S48" s="1245"/>
      <c r="W48" s="1245"/>
      <c r="AG48" s="1245"/>
    </row>
    <row r="49" spans="3:33" s="1182" customFormat="1" ht="9" customHeight="1">
      <c r="C49" s="32"/>
      <c r="D49" s="1146"/>
      <c r="G49" s="1245"/>
      <c r="J49" s="1245"/>
      <c r="S49" s="1245"/>
      <c r="W49" s="1245"/>
      <c r="AG49" s="1245"/>
    </row>
    <row r="50" spans="3:33" s="1181" customFormat="1" ht="14.25">
      <c r="C50" s="1247" t="s">
        <v>1333</v>
      </c>
      <c r="D50" s="1182"/>
      <c r="E50" s="1182"/>
      <c r="F50" s="1182"/>
      <c r="G50" s="1245"/>
      <c r="H50" s="1182"/>
      <c r="I50" s="1182"/>
      <c r="J50" s="1245"/>
      <c r="K50" s="1182"/>
      <c r="O50" s="1607" t="s">
        <v>1296</v>
      </c>
      <c r="S50" s="1244"/>
      <c r="W50" s="1244"/>
      <c r="AG50" s="1244"/>
    </row>
    <row r="51" spans="3:33" s="1181" customFormat="1">
      <c r="C51" s="32"/>
      <c r="D51" s="1249" t="s">
        <v>1291</v>
      </c>
      <c r="E51" s="1182"/>
      <c r="F51" s="1182"/>
      <c r="G51" s="1245"/>
      <c r="H51" s="1182"/>
      <c r="I51" s="1182"/>
      <c r="J51" s="1245"/>
      <c r="K51" s="1182"/>
      <c r="O51" s="1607"/>
      <c r="S51" s="1244"/>
      <c r="W51" s="1244"/>
      <c r="AG51" s="1244"/>
    </row>
    <row r="52" spans="3:33" s="1181" customFormat="1" ht="9" customHeight="1">
      <c r="C52" s="32"/>
      <c r="D52" s="1182"/>
      <c r="E52" s="1182"/>
      <c r="F52" s="1182"/>
      <c r="G52" s="1245"/>
      <c r="H52" s="1182"/>
      <c r="I52" s="1182"/>
      <c r="J52" s="1245"/>
      <c r="K52" s="1182"/>
      <c r="S52" s="1244"/>
      <c r="W52" s="1244"/>
      <c r="AG52" s="1244"/>
    </row>
    <row r="53" spans="3:33" s="1182" customFormat="1" ht="14.25">
      <c r="C53" s="1252" t="s">
        <v>1334</v>
      </c>
      <c r="D53" s="1146"/>
      <c r="G53" s="1245"/>
      <c r="J53" s="1245"/>
      <c r="O53" s="1648" t="str">
        <f>IF(AND(相続年月日&lt;DATE(2022,4,1),OR(U6=TRUE,U7=TRUE,U8=TRUE,U9=TRUE,U10=TRUE,U11=TRUE,U12=TRUE,V6=TRUE,V7=TRUE,V8=TRUE,V9=TRUE,V10=TRUE,V11=TRUE,V12=TRUE)),"未成年者又は障害者がいます。６表をチェックし、該当箇所があれば入力してください。","")</f>
        <v/>
      </c>
      <c r="P53" s="1648"/>
      <c r="S53" s="1245"/>
      <c r="W53" s="1245"/>
      <c r="AG53" s="1245"/>
    </row>
    <row r="54" spans="3:33" s="1182" customFormat="1">
      <c r="C54" s="32"/>
      <c r="D54" s="1249" t="s">
        <v>1335</v>
      </c>
      <c r="G54" s="1245"/>
      <c r="J54" s="1245"/>
      <c r="O54" s="1648"/>
      <c r="P54" s="1648"/>
      <c r="S54" s="1245"/>
      <c r="W54" s="1245"/>
      <c r="AG54" s="1245"/>
    </row>
    <row r="55" spans="3:33" s="1182" customFormat="1" ht="9" customHeight="1">
      <c r="C55" s="32"/>
      <c r="D55" s="1146"/>
      <c r="G55" s="1245"/>
      <c r="J55" s="1245"/>
      <c r="S55" s="1245"/>
      <c r="W55" s="1245"/>
      <c r="AG55" s="1245"/>
    </row>
    <row r="56" spans="3:33" s="1547" customFormat="1" ht="14.25">
      <c r="C56" s="1252" t="s">
        <v>1953</v>
      </c>
      <c r="D56" s="1146"/>
      <c r="O56" s="1648" t="str">
        <f>IF(AND(相続年月日&gt;DATE(2022,3,31),OR(U6=TRUE,U7=TRUE,U8=TRUE,U9=TRUE,U10=TRUE,U11=TRUE,U12=TRUE,V6=TRUE,V7=TRUE,V8=TRUE,V9=TRUE,V10=TRUE,V11=TRUE,V12=TRUE)),"未成年者又は障害者がいます。６表（４年４月以降用）をチェックし、該当箇所があれば入力してください。","")</f>
        <v/>
      </c>
      <c r="P56" s="1648"/>
    </row>
    <row r="57" spans="3:33" s="1547" customFormat="1">
      <c r="C57" s="1553" t="s">
        <v>1954</v>
      </c>
      <c r="O57" s="1648"/>
      <c r="P57" s="1648"/>
    </row>
    <row r="58" spans="3:33" s="1547" customFormat="1">
      <c r="C58" s="1545"/>
      <c r="D58" s="1249" t="s">
        <v>1335</v>
      </c>
      <c r="O58" s="1648"/>
      <c r="P58" s="1648"/>
    </row>
    <row r="59" spans="3:33" s="1547" customFormat="1" ht="9" customHeight="1">
      <c r="C59" s="1545"/>
      <c r="D59" s="1146"/>
    </row>
    <row r="60" spans="3:33" s="1181" customFormat="1" ht="14.25">
      <c r="C60" s="1247" t="s">
        <v>1294</v>
      </c>
      <c r="D60" s="1182"/>
      <c r="E60" s="1182"/>
      <c r="F60" s="1182"/>
      <c r="G60" s="1245"/>
      <c r="H60" s="1182"/>
      <c r="I60" s="1182"/>
      <c r="J60" s="1245"/>
      <c r="K60" s="1182"/>
      <c r="O60" s="1607" t="s">
        <v>1296</v>
      </c>
      <c r="S60" s="1244"/>
      <c r="W60" s="1244"/>
      <c r="AG60" s="1244"/>
    </row>
    <row r="61" spans="3:33" s="1181" customFormat="1">
      <c r="C61" s="32"/>
      <c r="D61" s="1249" t="s">
        <v>1292</v>
      </c>
      <c r="E61" s="1182"/>
      <c r="F61" s="1182"/>
      <c r="G61" s="1245"/>
      <c r="H61" s="1182"/>
      <c r="I61" s="1182"/>
      <c r="J61" s="1245"/>
      <c r="K61" s="1182"/>
      <c r="O61" s="1607"/>
      <c r="S61" s="1244"/>
      <c r="W61" s="1244"/>
      <c r="AG61" s="1244"/>
    </row>
    <row r="62" spans="3:33" s="1181" customFormat="1" ht="9" customHeight="1">
      <c r="C62" s="32"/>
      <c r="D62" s="1182"/>
      <c r="E62" s="1182"/>
      <c r="F62" s="1182"/>
      <c r="G62" s="1245"/>
      <c r="H62" s="1182"/>
      <c r="I62" s="1182"/>
      <c r="J62" s="1245"/>
      <c r="K62" s="1182"/>
      <c r="S62" s="1244"/>
      <c r="W62" s="1244"/>
      <c r="AG62" s="1244"/>
    </row>
    <row r="63" spans="3:33" s="1181" customFormat="1" ht="16.5" customHeight="1" thickBot="1">
      <c r="C63" s="32"/>
      <c r="D63" s="1182" t="s">
        <v>1293</v>
      </c>
      <c r="E63" s="1182"/>
      <c r="F63" s="1182"/>
      <c r="G63" s="1245"/>
      <c r="H63" s="1182"/>
      <c r="I63" s="1182"/>
      <c r="J63" s="1245"/>
      <c r="K63" s="1182"/>
      <c r="S63" s="1244"/>
      <c r="W63" s="1244"/>
      <c r="AG63" s="1244"/>
    </row>
    <row r="64" spans="3:33" s="1181" customFormat="1" ht="19.5" customHeight="1">
      <c r="C64" s="1255"/>
      <c r="D64" s="1647" t="s">
        <v>1338</v>
      </c>
      <c r="E64" s="1647"/>
      <c r="F64" s="1647"/>
      <c r="G64" s="1647"/>
      <c r="H64" s="1647"/>
      <c r="I64" s="1647"/>
      <c r="J64" s="1647"/>
      <c r="K64" s="1647"/>
      <c r="L64" s="1250"/>
      <c r="M64" s="1250"/>
      <c r="N64" s="1250"/>
      <c r="S64" s="1244"/>
      <c r="W64" s="1244"/>
      <c r="AG64" s="1244"/>
    </row>
    <row r="65" spans="3:33" s="1181" customFormat="1" ht="9" customHeight="1">
      <c r="C65" s="32"/>
      <c r="D65" s="1182"/>
      <c r="E65" s="1182"/>
      <c r="F65" s="1182"/>
      <c r="G65" s="1245"/>
      <c r="H65" s="1182"/>
      <c r="I65" s="1182"/>
      <c r="J65" s="1245"/>
      <c r="K65" s="1182"/>
      <c r="S65" s="1244"/>
      <c r="W65" s="1244"/>
      <c r="AG65" s="1244"/>
    </row>
    <row r="66" spans="3:33" s="1181" customFormat="1" ht="13.5" customHeight="1">
      <c r="C66" s="1247" t="s">
        <v>1297</v>
      </c>
      <c r="D66" s="1182"/>
      <c r="E66" s="1182"/>
      <c r="F66" s="1182"/>
      <c r="G66" s="1245"/>
      <c r="H66" s="1182"/>
      <c r="I66" s="1182"/>
      <c r="J66" s="1245"/>
      <c r="K66" s="1182"/>
      <c r="O66" s="1254" t="str">
        <f>IF(OR(E18="夫",E18="妻"),"配偶者がいます。５表を入力してください。","")</f>
        <v/>
      </c>
      <c r="P66" s="1254"/>
      <c r="S66" s="1244"/>
      <c r="W66" s="1244"/>
      <c r="AG66" s="1244"/>
    </row>
    <row r="67" spans="3:33" s="1181" customFormat="1" ht="13.5" customHeight="1">
      <c r="C67" s="32"/>
      <c r="D67" s="1182"/>
      <c r="E67" s="1182"/>
      <c r="F67" s="1182"/>
      <c r="G67" s="1245"/>
      <c r="H67" s="1182"/>
      <c r="I67" s="1182"/>
      <c r="J67" s="1245"/>
      <c r="K67" s="1182"/>
      <c r="O67" s="1254"/>
      <c r="P67" s="1254"/>
      <c r="S67" s="1244"/>
      <c r="W67" s="1244"/>
      <c r="AG67" s="1244"/>
    </row>
    <row r="68" spans="3:33" s="1181" customFormat="1" ht="13.5" customHeight="1">
      <c r="C68" s="1247" t="s">
        <v>1298</v>
      </c>
      <c r="D68" s="1182"/>
      <c r="E68" s="1182"/>
      <c r="F68" s="1182"/>
      <c r="G68" s="1245"/>
      <c r="H68" s="1182"/>
      <c r="I68" s="1182"/>
      <c r="J68" s="1245"/>
      <c r="K68" s="1182"/>
      <c r="O68" s="1254"/>
      <c r="P68" s="1254"/>
      <c r="S68" s="1244"/>
      <c r="W68" s="1244"/>
      <c r="AG68" s="1244"/>
    </row>
    <row r="69" spans="3:33" s="1181" customFormat="1" ht="13.5" customHeight="1">
      <c r="C69" s="32"/>
      <c r="D69" s="1182"/>
      <c r="E69" s="1182"/>
      <c r="F69" s="1182"/>
      <c r="G69" s="1245"/>
      <c r="H69" s="1182"/>
      <c r="I69" s="1182"/>
      <c r="J69" s="1245"/>
      <c r="K69" s="1182"/>
      <c r="O69" s="1254"/>
      <c r="P69" s="1254"/>
      <c r="S69" s="1244"/>
      <c r="W69" s="1244"/>
      <c r="AG69" s="1244"/>
    </row>
    <row r="70" spans="3:33" s="1181" customFormat="1" ht="13.5" customHeight="1">
      <c r="C70" s="1247" t="s">
        <v>1299</v>
      </c>
      <c r="D70" s="1182"/>
      <c r="E70" s="1182"/>
      <c r="F70" s="1182"/>
      <c r="G70" s="1245"/>
      <c r="H70" s="1182"/>
      <c r="I70" s="1182"/>
      <c r="J70" s="1245"/>
      <c r="K70" s="1182"/>
      <c r="M70" s="1653" t="s">
        <v>1781</v>
      </c>
      <c r="N70" s="1653"/>
      <c r="O70" s="1653"/>
      <c r="P70" s="1653"/>
      <c r="S70" s="1244"/>
      <c r="W70" s="1244"/>
      <c r="AG70" s="1244"/>
    </row>
    <row r="71" spans="3:33" s="1181" customFormat="1" ht="13.5" customHeight="1">
      <c r="C71" s="32"/>
      <c r="D71" s="1246"/>
      <c r="E71" s="1182"/>
      <c r="F71" s="1182"/>
      <c r="G71" s="1245"/>
      <c r="H71" s="1182"/>
      <c r="I71" s="1182"/>
      <c r="J71" s="1245"/>
      <c r="K71" s="1182"/>
      <c r="M71" s="1651" t="s">
        <v>1782</v>
      </c>
      <c r="N71" s="1651"/>
      <c r="O71" s="1651"/>
      <c r="P71" s="1651"/>
      <c r="S71" s="1244"/>
      <c r="W71" s="1244"/>
      <c r="AG71" s="1244"/>
    </row>
    <row r="72" spans="3:33" ht="13.5" customHeight="1">
      <c r="C72" s="1247" t="s">
        <v>1300</v>
      </c>
    </row>
    <row r="74" spans="3:33" s="1181" customFormat="1" ht="14.25">
      <c r="C74" s="1247" t="s">
        <v>1301</v>
      </c>
      <c r="G74" s="1244"/>
      <c r="J74" s="1244"/>
      <c r="S74" s="1244"/>
      <c r="W74" s="1244"/>
      <c r="AG74" s="1244"/>
    </row>
    <row r="75" spans="3:33" s="1181" customFormat="1" ht="14.25">
      <c r="C75" s="1247"/>
      <c r="G75" s="1244"/>
      <c r="J75" s="1244"/>
      <c r="S75" s="1244"/>
      <c r="W75" s="1244"/>
      <c r="AG75" s="1244"/>
    </row>
    <row r="76" spans="3:33" s="1181" customFormat="1" ht="14.25">
      <c r="C76" s="1247" t="s">
        <v>1302</v>
      </c>
      <c r="G76" s="1244"/>
      <c r="J76" s="1244"/>
      <c r="S76" s="1244"/>
      <c r="W76" s="1244"/>
      <c r="AG76" s="1244"/>
    </row>
    <row r="77" spans="3:33" s="1181" customFormat="1" ht="14.25">
      <c r="C77" s="1247"/>
      <c r="G77" s="1244"/>
      <c r="J77" s="1244"/>
      <c r="S77" s="1244"/>
      <c r="W77" s="1244"/>
      <c r="AG77" s="1244"/>
    </row>
    <row r="78" spans="3:33" s="1181" customFormat="1" ht="14.25">
      <c r="C78" s="1247" t="s">
        <v>1303</v>
      </c>
      <c r="G78" s="1244"/>
      <c r="J78" s="1244"/>
      <c r="M78" s="1652"/>
      <c r="N78" s="1652"/>
      <c r="O78" s="1652"/>
      <c r="S78" s="1244"/>
      <c r="W78" s="1244"/>
      <c r="AG78" s="1244"/>
    </row>
    <row r="79" spans="3:33" ht="30.75" customHeight="1"/>
  </sheetData>
  <sheetProtection algorithmName="SHA-512" hashValue="psY4Rbx9mTYBX0UkYYBUnFDP1svPhbkCcmFTbn9frOPLeY8e4+ImmBOUl2BPFPJQxIJk/abE5l5vLMwh9lGj8A==" saltValue="+xljtCFJbdcQhroYCfQd9Q==" spinCount="100000" sheet="1" objects="1" scenarios="1"/>
  <mergeCells count="52">
    <mergeCell ref="M71:P71"/>
    <mergeCell ref="M78:O78"/>
    <mergeCell ref="O30:O31"/>
    <mergeCell ref="O34:O35"/>
    <mergeCell ref="O38:O39"/>
    <mergeCell ref="O44:P45"/>
    <mergeCell ref="M70:P70"/>
    <mergeCell ref="O56:P58"/>
    <mergeCell ref="C26:K26"/>
    <mergeCell ref="D41:K41"/>
    <mergeCell ref="D42:K42"/>
    <mergeCell ref="D64:K64"/>
    <mergeCell ref="O50:O51"/>
    <mergeCell ref="O60:O61"/>
    <mergeCell ref="D28:K28"/>
    <mergeCell ref="O47:P48"/>
    <mergeCell ref="O53:P54"/>
    <mergeCell ref="P29:AA29"/>
    <mergeCell ref="P27:U28"/>
    <mergeCell ref="D1:D2"/>
    <mergeCell ref="AB4:AB5"/>
    <mergeCell ref="AA4:AA5"/>
    <mergeCell ref="Y4:Y5"/>
    <mergeCell ref="Z4:Z5"/>
    <mergeCell ref="U3:U5"/>
    <mergeCell ref="W3:W5"/>
    <mergeCell ref="C15:D15"/>
    <mergeCell ref="C16:D16"/>
    <mergeCell ref="I4:I5"/>
    <mergeCell ref="V3:V5"/>
    <mergeCell ref="R3:R5"/>
    <mergeCell ref="T3:T5"/>
    <mergeCell ref="C6:C14"/>
    <mergeCell ref="C3:E3"/>
    <mergeCell ref="F4:F5"/>
    <mergeCell ref="F3:K3"/>
    <mergeCell ref="H4:H5"/>
    <mergeCell ref="G4:G5"/>
    <mergeCell ref="J4:J5"/>
    <mergeCell ref="S3:S5"/>
    <mergeCell ref="K16:Q17"/>
    <mergeCell ref="AD4:AD5"/>
    <mergeCell ref="AF4:AF5"/>
    <mergeCell ref="AI4:AI5"/>
    <mergeCell ref="AK4:AK5"/>
    <mergeCell ref="AE8:AE9"/>
    <mergeCell ref="AJ8:AJ9"/>
    <mergeCell ref="P21:P22"/>
    <mergeCell ref="P19:Z19"/>
    <mergeCell ref="P20:Z20"/>
    <mergeCell ref="P23:AA23"/>
    <mergeCell ref="P25:U26"/>
  </mergeCells>
  <phoneticPr fontId="2"/>
  <dataValidations count="4">
    <dataValidation imeMode="halfAlpha" allowBlank="1" showInputMessage="1" showErrorMessage="1" sqref="N13:N15 Q6:Q15 K13:K15 N5 P13:P15"/>
    <dataValidation imeMode="on" allowBlank="1" showInputMessage="1" showErrorMessage="1" sqref="M5:M15 O5:O15 C15 D5:D14"/>
    <dataValidation imeMode="off" allowBlank="1" showInputMessage="1" showErrorMessage="1" sqref="F3:K3 P6:P12 N6:N12 K5:K12 E15"/>
    <dataValidation type="list" allowBlank="1" showInputMessage="1" showErrorMessage="1" sqref="E6:E12">
      <formula1>$AB$6:$AB$25</formula1>
    </dataValidation>
  </dataValidations>
  <pageMargins left="0.70866141732283472" right="0.70866141732283472" top="0.74803149606299213" bottom="0.74803149606299213" header="0.31496062992125984" footer="0.31496062992125984"/>
  <pageSetup paperSize="9"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defaultSize="0" autoFill="0" autoLine="0" autoPict="0">
                <anchor moveWithCells="1">
                  <from>
                    <xdr:col>5</xdr:col>
                    <xdr:colOff>47625</xdr:colOff>
                    <xdr:row>5</xdr:row>
                    <xdr:rowOff>38100</xdr:rowOff>
                  </from>
                  <to>
                    <xdr:col>6</xdr:col>
                    <xdr:colOff>28575</xdr:colOff>
                    <xdr:row>5</xdr:row>
                    <xdr:rowOff>247650</xdr:rowOff>
                  </to>
                </anchor>
              </controlPr>
            </control>
          </mc:Choice>
        </mc:AlternateContent>
        <mc:AlternateContent xmlns:mc="http://schemas.openxmlformats.org/markup-compatibility/2006">
          <mc:Choice Requires="x14">
            <control shapeId="128006" r:id="rId5" name="Check Box 6">
              <controlPr defaultSize="0" autoFill="0" autoLine="0" autoPict="0">
                <anchor moveWithCells="1">
                  <from>
                    <xdr:col>5</xdr:col>
                    <xdr:colOff>47625</xdr:colOff>
                    <xdr:row>6</xdr:row>
                    <xdr:rowOff>38100</xdr:rowOff>
                  </from>
                  <to>
                    <xdr:col>6</xdr:col>
                    <xdr:colOff>28575</xdr:colOff>
                    <xdr:row>6</xdr:row>
                    <xdr:rowOff>247650</xdr:rowOff>
                  </to>
                </anchor>
              </controlPr>
            </control>
          </mc:Choice>
        </mc:AlternateContent>
        <mc:AlternateContent xmlns:mc="http://schemas.openxmlformats.org/markup-compatibility/2006">
          <mc:Choice Requires="x14">
            <control shapeId="128007" r:id="rId6" name="Check Box 7">
              <controlPr defaultSize="0" autoFill="0" autoLine="0" autoPict="0">
                <anchor moveWithCells="1">
                  <from>
                    <xdr:col>5</xdr:col>
                    <xdr:colOff>47625</xdr:colOff>
                    <xdr:row>7</xdr:row>
                    <xdr:rowOff>38100</xdr:rowOff>
                  </from>
                  <to>
                    <xdr:col>6</xdr:col>
                    <xdr:colOff>28575</xdr:colOff>
                    <xdr:row>7</xdr:row>
                    <xdr:rowOff>247650</xdr:rowOff>
                  </to>
                </anchor>
              </controlPr>
            </control>
          </mc:Choice>
        </mc:AlternateContent>
        <mc:AlternateContent xmlns:mc="http://schemas.openxmlformats.org/markup-compatibility/2006">
          <mc:Choice Requires="x14">
            <control shapeId="128008" r:id="rId7" name="Check Box 8">
              <controlPr defaultSize="0" autoFill="0" autoLine="0" autoPict="0">
                <anchor moveWithCells="1">
                  <from>
                    <xdr:col>5</xdr:col>
                    <xdr:colOff>47625</xdr:colOff>
                    <xdr:row>8</xdr:row>
                    <xdr:rowOff>38100</xdr:rowOff>
                  </from>
                  <to>
                    <xdr:col>6</xdr:col>
                    <xdr:colOff>28575</xdr:colOff>
                    <xdr:row>8</xdr:row>
                    <xdr:rowOff>247650</xdr:rowOff>
                  </to>
                </anchor>
              </controlPr>
            </control>
          </mc:Choice>
        </mc:AlternateContent>
        <mc:AlternateContent xmlns:mc="http://schemas.openxmlformats.org/markup-compatibility/2006">
          <mc:Choice Requires="x14">
            <control shapeId="128009" r:id="rId8" name="Check Box 9">
              <controlPr defaultSize="0" autoFill="0" autoLine="0" autoPict="0">
                <anchor moveWithCells="1">
                  <from>
                    <xdr:col>5</xdr:col>
                    <xdr:colOff>47625</xdr:colOff>
                    <xdr:row>9</xdr:row>
                    <xdr:rowOff>38100</xdr:rowOff>
                  </from>
                  <to>
                    <xdr:col>6</xdr:col>
                    <xdr:colOff>28575</xdr:colOff>
                    <xdr:row>9</xdr:row>
                    <xdr:rowOff>247650</xdr:rowOff>
                  </to>
                </anchor>
              </controlPr>
            </control>
          </mc:Choice>
        </mc:AlternateContent>
        <mc:AlternateContent xmlns:mc="http://schemas.openxmlformats.org/markup-compatibility/2006">
          <mc:Choice Requires="x14">
            <control shapeId="128010" r:id="rId9" name="Check Box 10">
              <controlPr defaultSize="0" autoFill="0" autoLine="0" autoPict="0">
                <anchor moveWithCells="1">
                  <from>
                    <xdr:col>5</xdr:col>
                    <xdr:colOff>47625</xdr:colOff>
                    <xdr:row>10</xdr:row>
                    <xdr:rowOff>38100</xdr:rowOff>
                  </from>
                  <to>
                    <xdr:col>6</xdr:col>
                    <xdr:colOff>28575</xdr:colOff>
                    <xdr:row>10</xdr:row>
                    <xdr:rowOff>247650</xdr:rowOff>
                  </to>
                </anchor>
              </controlPr>
            </control>
          </mc:Choice>
        </mc:AlternateContent>
        <mc:AlternateContent xmlns:mc="http://schemas.openxmlformats.org/markup-compatibility/2006">
          <mc:Choice Requires="x14">
            <control shapeId="128011" r:id="rId10" name="Check Box 11">
              <controlPr defaultSize="0" autoFill="0" autoLine="0" autoPict="0">
                <anchor moveWithCells="1">
                  <from>
                    <xdr:col>5</xdr:col>
                    <xdr:colOff>47625</xdr:colOff>
                    <xdr:row>11</xdr:row>
                    <xdr:rowOff>38100</xdr:rowOff>
                  </from>
                  <to>
                    <xdr:col>6</xdr:col>
                    <xdr:colOff>28575</xdr:colOff>
                    <xdr:row>11</xdr:row>
                    <xdr:rowOff>247650</xdr:rowOff>
                  </to>
                </anchor>
              </controlPr>
            </control>
          </mc:Choice>
        </mc:AlternateContent>
        <mc:AlternateContent xmlns:mc="http://schemas.openxmlformats.org/markup-compatibility/2006">
          <mc:Choice Requires="x14">
            <control shapeId="128013" r:id="rId11" name="Check Box 13">
              <controlPr defaultSize="0" autoFill="0" autoLine="0" autoPict="0">
                <anchor moveWithCells="1">
                  <from>
                    <xdr:col>5</xdr:col>
                    <xdr:colOff>47625</xdr:colOff>
                    <xdr:row>12</xdr:row>
                    <xdr:rowOff>38100</xdr:rowOff>
                  </from>
                  <to>
                    <xdr:col>6</xdr:col>
                    <xdr:colOff>28575</xdr:colOff>
                    <xdr:row>12</xdr:row>
                    <xdr:rowOff>247650</xdr:rowOff>
                  </to>
                </anchor>
              </controlPr>
            </control>
          </mc:Choice>
        </mc:AlternateContent>
        <mc:AlternateContent xmlns:mc="http://schemas.openxmlformats.org/markup-compatibility/2006">
          <mc:Choice Requires="x14">
            <control shapeId="128014" r:id="rId12" name="Check Box 14">
              <controlPr defaultSize="0" autoFill="0" autoLine="0" autoPict="0">
                <anchor moveWithCells="1">
                  <from>
                    <xdr:col>5</xdr:col>
                    <xdr:colOff>47625</xdr:colOff>
                    <xdr:row>13</xdr:row>
                    <xdr:rowOff>38100</xdr:rowOff>
                  </from>
                  <to>
                    <xdr:col>6</xdr:col>
                    <xdr:colOff>28575</xdr:colOff>
                    <xdr:row>13</xdr:row>
                    <xdr:rowOff>247650</xdr:rowOff>
                  </to>
                </anchor>
              </controlPr>
            </control>
          </mc:Choice>
        </mc:AlternateContent>
        <mc:AlternateContent xmlns:mc="http://schemas.openxmlformats.org/markup-compatibility/2006">
          <mc:Choice Requires="x14">
            <control shapeId="128016" r:id="rId13" name="Check Box 16">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17" r:id="rId14" name="Check Box 17">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18" r:id="rId15" name="Check Box 18">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19" r:id="rId16" name="Check Box 19">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20" r:id="rId17" name="Check Box 20">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21" r:id="rId18" name="Check Box 21">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22" r:id="rId19" name="Check Box 22">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23" r:id="rId20" name="Check Box 23">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24" r:id="rId21" name="Check Box 24">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28" r:id="rId22" name="Check Box 28">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29" r:id="rId23" name="Check Box 29">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30" r:id="rId24" name="Check Box 30">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31" r:id="rId25" name="Check Box 31">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32" r:id="rId26" name="Check Box 32">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33" r:id="rId27" name="Check Box 33">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34" r:id="rId28" name="Check Box 34">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35" r:id="rId29" name="Check Box 35">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36" r:id="rId30" name="Check Box 36">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37" r:id="rId31" name="Check Box 37">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38" r:id="rId32" name="Check Box 38">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39" r:id="rId33" name="Check Box 39">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40" r:id="rId34" name="Check Box 40">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41" r:id="rId35" name="Check Box 41">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42" r:id="rId36" name="Check Box 42">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43" r:id="rId37" name="Check Box 43">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44" r:id="rId38" name="Check Box 44">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45" r:id="rId39" name="Check Box 45">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47" r:id="rId40" name="Check Box 47">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58" r:id="rId41" name="Check Box 58">
              <controlPr defaultSize="0" autoFill="0" autoLine="0" autoPict="0" altText="">
                <anchor moveWithCells="1">
                  <from>
                    <xdr:col>13</xdr:col>
                    <xdr:colOff>371475</xdr:colOff>
                    <xdr:row>29</xdr:row>
                    <xdr:rowOff>38100</xdr:rowOff>
                  </from>
                  <to>
                    <xdr:col>14</xdr:col>
                    <xdr:colOff>0</xdr:colOff>
                    <xdr:row>30</xdr:row>
                    <xdr:rowOff>123825</xdr:rowOff>
                  </to>
                </anchor>
              </controlPr>
            </control>
          </mc:Choice>
        </mc:AlternateContent>
        <mc:AlternateContent xmlns:mc="http://schemas.openxmlformats.org/markup-compatibility/2006">
          <mc:Choice Requires="x14">
            <control shapeId="128059" r:id="rId42" name="Check Box 59">
              <controlPr defaultSize="0" autoFill="0" autoLine="0" autoPict="0" altText="済チェック">
                <anchor moveWithCells="1">
                  <from>
                    <xdr:col>13</xdr:col>
                    <xdr:colOff>371475</xdr:colOff>
                    <xdr:row>33</xdr:row>
                    <xdr:rowOff>76200</xdr:rowOff>
                  </from>
                  <to>
                    <xdr:col>14</xdr:col>
                    <xdr:colOff>0</xdr:colOff>
                    <xdr:row>34</xdr:row>
                    <xdr:rowOff>152400</xdr:rowOff>
                  </to>
                </anchor>
              </controlPr>
            </control>
          </mc:Choice>
        </mc:AlternateContent>
        <mc:AlternateContent xmlns:mc="http://schemas.openxmlformats.org/markup-compatibility/2006">
          <mc:Choice Requires="x14">
            <control shapeId="128060" r:id="rId43" name="Check Box 60">
              <controlPr defaultSize="0" autoFill="0" autoLine="0" autoPict="0" altText="済チェック">
                <anchor moveWithCells="1">
                  <from>
                    <xdr:col>13</xdr:col>
                    <xdr:colOff>371475</xdr:colOff>
                    <xdr:row>37</xdr:row>
                    <xdr:rowOff>28575</xdr:rowOff>
                  </from>
                  <to>
                    <xdr:col>14</xdr:col>
                    <xdr:colOff>0</xdr:colOff>
                    <xdr:row>38</xdr:row>
                    <xdr:rowOff>114300</xdr:rowOff>
                  </to>
                </anchor>
              </controlPr>
            </control>
          </mc:Choice>
        </mc:AlternateContent>
        <mc:AlternateContent xmlns:mc="http://schemas.openxmlformats.org/markup-compatibility/2006">
          <mc:Choice Requires="x14">
            <control shapeId="128061" r:id="rId44" name="Check Box 61">
              <controlPr defaultSize="0" autoFill="0" autoLine="0" autoPict="0">
                <anchor moveWithCells="1">
                  <from>
                    <xdr:col>6</xdr:col>
                    <xdr:colOff>47625</xdr:colOff>
                    <xdr:row>5</xdr:row>
                    <xdr:rowOff>38100</xdr:rowOff>
                  </from>
                  <to>
                    <xdr:col>7</xdr:col>
                    <xdr:colOff>28575</xdr:colOff>
                    <xdr:row>5</xdr:row>
                    <xdr:rowOff>247650</xdr:rowOff>
                  </to>
                </anchor>
              </controlPr>
            </control>
          </mc:Choice>
        </mc:AlternateContent>
        <mc:AlternateContent xmlns:mc="http://schemas.openxmlformats.org/markup-compatibility/2006">
          <mc:Choice Requires="x14">
            <control shapeId="128062" r:id="rId45" name="Check Box 62">
              <controlPr defaultSize="0" autoFill="0" autoLine="0" autoPict="0">
                <anchor moveWithCells="1">
                  <from>
                    <xdr:col>6</xdr:col>
                    <xdr:colOff>47625</xdr:colOff>
                    <xdr:row>6</xdr:row>
                    <xdr:rowOff>38100</xdr:rowOff>
                  </from>
                  <to>
                    <xdr:col>7</xdr:col>
                    <xdr:colOff>28575</xdr:colOff>
                    <xdr:row>6</xdr:row>
                    <xdr:rowOff>247650</xdr:rowOff>
                  </to>
                </anchor>
              </controlPr>
            </control>
          </mc:Choice>
        </mc:AlternateContent>
        <mc:AlternateContent xmlns:mc="http://schemas.openxmlformats.org/markup-compatibility/2006">
          <mc:Choice Requires="x14">
            <control shapeId="128063" r:id="rId46" name="Check Box 63">
              <controlPr defaultSize="0" autoFill="0" autoLine="0" autoPict="0">
                <anchor moveWithCells="1">
                  <from>
                    <xdr:col>6</xdr:col>
                    <xdr:colOff>47625</xdr:colOff>
                    <xdr:row>7</xdr:row>
                    <xdr:rowOff>38100</xdr:rowOff>
                  </from>
                  <to>
                    <xdr:col>7</xdr:col>
                    <xdr:colOff>28575</xdr:colOff>
                    <xdr:row>7</xdr:row>
                    <xdr:rowOff>247650</xdr:rowOff>
                  </to>
                </anchor>
              </controlPr>
            </control>
          </mc:Choice>
        </mc:AlternateContent>
        <mc:AlternateContent xmlns:mc="http://schemas.openxmlformats.org/markup-compatibility/2006">
          <mc:Choice Requires="x14">
            <control shapeId="128064" r:id="rId47" name="Check Box 64">
              <controlPr defaultSize="0" autoFill="0" autoLine="0" autoPict="0">
                <anchor moveWithCells="1">
                  <from>
                    <xdr:col>6</xdr:col>
                    <xdr:colOff>47625</xdr:colOff>
                    <xdr:row>8</xdr:row>
                    <xdr:rowOff>38100</xdr:rowOff>
                  </from>
                  <to>
                    <xdr:col>7</xdr:col>
                    <xdr:colOff>28575</xdr:colOff>
                    <xdr:row>8</xdr:row>
                    <xdr:rowOff>247650</xdr:rowOff>
                  </to>
                </anchor>
              </controlPr>
            </control>
          </mc:Choice>
        </mc:AlternateContent>
        <mc:AlternateContent xmlns:mc="http://schemas.openxmlformats.org/markup-compatibility/2006">
          <mc:Choice Requires="x14">
            <control shapeId="128065" r:id="rId48" name="Check Box 65">
              <controlPr defaultSize="0" autoFill="0" autoLine="0" autoPict="0">
                <anchor moveWithCells="1">
                  <from>
                    <xdr:col>6</xdr:col>
                    <xdr:colOff>47625</xdr:colOff>
                    <xdr:row>9</xdr:row>
                    <xdr:rowOff>38100</xdr:rowOff>
                  </from>
                  <to>
                    <xdr:col>7</xdr:col>
                    <xdr:colOff>28575</xdr:colOff>
                    <xdr:row>9</xdr:row>
                    <xdr:rowOff>247650</xdr:rowOff>
                  </to>
                </anchor>
              </controlPr>
            </control>
          </mc:Choice>
        </mc:AlternateContent>
        <mc:AlternateContent xmlns:mc="http://schemas.openxmlformats.org/markup-compatibility/2006">
          <mc:Choice Requires="x14">
            <control shapeId="128066" r:id="rId49" name="Check Box 66">
              <controlPr defaultSize="0" autoFill="0" autoLine="0" autoPict="0">
                <anchor moveWithCells="1">
                  <from>
                    <xdr:col>6</xdr:col>
                    <xdr:colOff>47625</xdr:colOff>
                    <xdr:row>10</xdr:row>
                    <xdr:rowOff>38100</xdr:rowOff>
                  </from>
                  <to>
                    <xdr:col>7</xdr:col>
                    <xdr:colOff>28575</xdr:colOff>
                    <xdr:row>10</xdr:row>
                    <xdr:rowOff>247650</xdr:rowOff>
                  </to>
                </anchor>
              </controlPr>
            </control>
          </mc:Choice>
        </mc:AlternateContent>
        <mc:AlternateContent xmlns:mc="http://schemas.openxmlformats.org/markup-compatibility/2006">
          <mc:Choice Requires="x14">
            <control shapeId="128067" r:id="rId50" name="Check Box 67">
              <controlPr defaultSize="0" autoFill="0" autoLine="0" autoPict="0">
                <anchor moveWithCells="1">
                  <from>
                    <xdr:col>6</xdr:col>
                    <xdr:colOff>47625</xdr:colOff>
                    <xdr:row>11</xdr:row>
                    <xdr:rowOff>38100</xdr:rowOff>
                  </from>
                  <to>
                    <xdr:col>7</xdr:col>
                    <xdr:colOff>28575</xdr:colOff>
                    <xdr:row>11</xdr:row>
                    <xdr:rowOff>247650</xdr:rowOff>
                  </to>
                </anchor>
              </controlPr>
            </control>
          </mc:Choice>
        </mc:AlternateContent>
        <mc:AlternateContent xmlns:mc="http://schemas.openxmlformats.org/markup-compatibility/2006">
          <mc:Choice Requires="x14">
            <control shapeId="128068" r:id="rId51" name="Check Box 68">
              <controlPr defaultSize="0" autoFill="0" autoLine="0" autoPict="0">
                <anchor moveWithCells="1">
                  <from>
                    <xdr:col>6</xdr:col>
                    <xdr:colOff>47625</xdr:colOff>
                    <xdr:row>12</xdr:row>
                    <xdr:rowOff>38100</xdr:rowOff>
                  </from>
                  <to>
                    <xdr:col>7</xdr:col>
                    <xdr:colOff>28575</xdr:colOff>
                    <xdr:row>12</xdr:row>
                    <xdr:rowOff>247650</xdr:rowOff>
                  </to>
                </anchor>
              </controlPr>
            </control>
          </mc:Choice>
        </mc:AlternateContent>
        <mc:AlternateContent xmlns:mc="http://schemas.openxmlformats.org/markup-compatibility/2006">
          <mc:Choice Requires="x14">
            <control shapeId="128069" r:id="rId52" name="Check Box 69">
              <controlPr defaultSize="0" autoFill="0" autoLine="0" autoPict="0">
                <anchor moveWithCells="1">
                  <from>
                    <xdr:col>6</xdr:col>
                    <xdr:colOff>47625</xdr:colOff>
                    <xdr:row>13</xdr:row>
                    <xdr:rowOff>38100</xdr:rowOff>
                  </from>
                  <to>
                    <xdr:col>7</xdr:col>
                    <xdr:colOff>28575</xdr:colOff>
                    <xdr:row>13</xdr:row>
                    <xdr:rowOff>247650</xdr:rowOff>
                  </to>
                </anchor>
              </controlPr>
            </control>
          </mc:Choice>
        </mc:AlternateContent>
        <mc:AlternateContent xmlns:mc="http://schemas.openxmlformats.org/markup-compatibility/2006">
          <mc:Choice Requires="x14">
            <control shapeId="128070" r:id="rId53" name="Check Box 70">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71" r:id="rId54" name="Check Box 71">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72" r:id="rId55" name="Check Box 72">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73" r:id="rId56" name="Check Box 73">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74" r:id="rId57" name="Check Box 74">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75" r:id="rId58" name="Check Box 75">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76" r:id="rId59" name="Check Box 76">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77" r:id="rId60" name="Check Box 77">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78" r:id="rId61" name="Check Box 78">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79" r:id="rId62" name="Check Box 79">
              <controlPr defaultSize="0" autoFill="0" autoLine="0" autoPict="0">
                <anchor moveWithCells="1">
                  <from>
                    <xdr:col>9</xdr:col>
                    <xdr:colOff>47625</xdr:colOff>
                    <xdr:row>5</xdr:row>
                    <xdr:rowOff>38100</xdr:rowOff>
                  </from>
                  <to>
                    <xdr:col>10</xdr:col>
                    <xdr:colOff>28575</xdr:colOff>
                    <xdr:row>5</xdr:row>
                    <xdr:rowOff>247650</xdr:rowOff>
                  </to>
                </anchor>
              </controlPr>
            </control>
          </mc:Choice>
        </mc:AlternateContent>
        <mc:AlternateContent xmlns:mc="http://schemas.openxmlformats.org/markup-compatibility/2006">
          <mc:Choice Requires="x14">
            <control shapeId="128080" r:id="rId63" name="Check Box 80">
              <controlPr defaultSize="0" autoFill="0" autoLine="0" autoPict="0">
                <anchor moveWithCells="1">
                  <from>
                    <xdr:col>9</xdr:col>
                    <xdr:colOff>47625</xdr:colOff>
                    <xdr:row>6</xdr:row>
                    <xdr:rowOff>38100</xdr:rowOff>
                  </from>
                  <to>
                    <xdr:col>10</xdr:col>
                    <xdr:colOff>28575</xdr:colOff>
                    <xdr:row>6</xdr:row>
                    <xdr:rowOff>247650</xdr:rowOff>
                  </to>
                </anchor>
              </controlPr>
            </control>
          </mc:Choice>
        </mc:AlternateContent>
        <mc:AlternateContent xmlns:mc="http://schemas.openxmlformats.org/markup-compatibility/2006">
          <mc:Choice Requires="x14">
            <control shapeId="128081" r:id="rId64" name="Check Box 81">
              <controlPr defaultSize="0" autoFill="0" autoLine="0" autoPict="0">
                <anchor moveWithCells="1">
                  <from>
                    <xdr:col>9</xdr:col>
                    <xdr:colOff>47625</xdr:colOff>
                    <xdr:row>7</xdr:row>
                    <xdr:rowOff>38100</xdr:rowOff>
                  </from>
                  <to>
                    <xdr:col>10</xdr:col>
                    <xdr:colOff>28575</xdr:colOff>
                    <xdr:row>7</xdr:row>
                    <xdr:rowOff>247650</xdr:rowOff>
                  </to>
                </anchor>
              </controlPr>
            </control>
          </mc:Choice>
        </mc:AlternateContent>
        <mc:AlternateContent xmlns:mc="http://schemas.openxmlformats.org/markup-compatibility/2006">
          <mc:Choice Requires="x14">
            <control shapeId="128082" r:id="rId65" name="Check Box 82">
              <controlPr defaultSize="0" autoFill="0" autoLine="0" autoPict="0">
                <anchor moveWithCells="1">
                  <from>
                    <xdr:col>9</xdr:col>
                    <xdr:colOff>47625</xdr:colOff>
                    <xdr:row>8</xdr:row>
                    <xdr:rowOff>38100</xdr:rowOff>
                  </from>
                  <to>
                    <xdr:col>10</xdr:col>
                    <xdr:colOff>28575</xdr:colOff>
                    <xdr:row>8</xdr:row>
                    <xdr:rowOff>247650</xdr:rowOff>
                  </to>
                </anchor>
              </controlPr>
            </control>
          </mc:Choice>
        </mc:AlternateContent>
        <mc:AlternateContent xmlns:mc="http://schemas.openxmlformats.org/markup-compatibility/2006">
          <mc:Choice Requires="x14">
            <control shapeId="128083" r:id="rId66" name="Check Box 83">
              <controlPr defaultSize="0" autoFill="0" autoLine="0" autoPict="0">
                <anchor moveWithCells="1">
                  <from>
                    <xdr:col>9</xdr:col>
                    <xdr:colOff>47625</xdr:colOff>
                    <xdr:row>9</xdr:row>
                    <xdr:rowOff>38100</xdr:rowOff>
                  </from>
                  <to>
                    <xdr:col>10</xdr:col>
                    <xdr:colOff>28575</xdr:colOff>
                    <xdr:row>9</xdr:row>
                    <xdr:rowOff>247650</xdr:rowOff>
                  </to>
                </anchor>
              </controlPr>
            </control>
          </mc:Choice>
        </mc:AlternateContent>
        <mc:AlternateContent xmlns:mc="http://schemas.openxmlformats.org/markup-compatibility/2006">
          <mc:Choice Requires="x14">
            <control shapeId="128084" r:id="rId67" name="Check Box 84">
              <controlPr defaultSize="0" autoFill="0" autoLine="0" autoPict="0">
                <anchor moveWithCells="1">
                  <from>
                    <xdr:col>9</xdr:col>
                    <xdr:colOff>47625</xdr:colOff>
                    <xdr:row>10</xdr:row>
                    <xdr:rowOff>38100</xdr:rowOff>
                  </from>
                  <to>
                    <xdr:col>10</xdr:col>
                    <xdr:colOff>28575</xdr:colOff>
                    <xdr:row>10</xdr:row>
                    <xdr:rowOff>247650</xdr:rowOff>
                  </to>
                </anchor>
              </controlPr>
            </control>
          </mc:Choice>
        </mc:AlternateContent>
        <mc:AlternateContent xmlns:mc="http://schemas.openxmlformats.org/markup-compatibility/2006">
          <mc:Choice Requires="x14">
            <control shapeId="128085" r:id="rId68" name="Check Box 85">
              <controlPr defaultSize="0" autoFill="0" autoLine="0" autoPict="0">
                <anchor moveWithCells="1">
                  <from>
                    <xdr:col>9</xdr:col>
                    <xdr:colOff>47625</xdr:colOff>
                    <xdr:row>11</xdr:row>
                    <xdr:rowOff>38100</xdr:rowOff>
                  </from>
                  <to>
                    <xdr:col>10</xdr:col>
                    <xdr:colOff>28575</xdr:colOff>
                    <xdr:row>11</xdr:row>
                    <xdr:rowOff>247650</xdr:rowOff>
                  </to>
                </anchor>
              </controlPr>
            </control>
          </mc:Choice>
        </mc:AlternateContent>
        <mc:AlternateContent xmlns:mc="http://schemas.openxmlformats.org/markup-compatibility/2006">
          <mc:Choice Requires="x14">
            <control shapeId="128086" r:id="rId69" name="Check Box 86">
              <controlPr defaultSize="0" autoFill="0" autoLine="0" autoPict="0">
                <anchor moveWithCells="1">
                  <from>
                    <xdr:col>9</xdr:col>
                    <xdr:colOff>47625</xdr:colOff>
                    <xdr:row>12</xdr:row>
                    <xdr:rowOff>38100</xdr:rowOff>
                  </from>
                  <to>
                    <xdr:col>10</xdr:col>
                    <xdr:colOff>28575</xdr:colOff>
                    <xdr:row>12</xdr:row>
                    <xdr:rowOff>247650</xdr:rowOff>
                  </to>
                </anchor>
              </controlPr>
            </control>
          </mc:Choice>
        </mc:AlternateContent>
        <mc:AlternateContent xmlns:mc="http://schemas.openxmlformats.org/markup-compatibility/2006">
          <mc:Choice Requires="x14">
            <control shapeId="128087" r:id="rId70" name="Check Box 87">
              <controlPr defaultSize="0" autoFill="0" autoLine="0" autoPict="0">
                <anchor moveWithCells="1">
                  <from>
                    <xdr:col>9</xdr:col>
                    <xdr:colOff>47625</xdr:colOff>
                    <xdr:row>13</xdr:row>
                    <xdr:rowOff>38100</xdr:rowOff>
                  </from>
                  <to>
                    <xdr:col>10</xdr:col>
                    <xdr:colOff>28575</xdr:colOff>
                    <xdr:row>13</xdr:row>
                    <xdr:rowOff>247650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82"/>
  <sheetViews>
    <sheetView showGridLines="0" showRowColHeaders="0" showZeros="0" zoomScale="130" zoomScaleNormal="130" workbookViewId="0">
      <selection activeCell="G15" sqref="G15:L15"/>
    </sheetView>
  </sheetViews>
  <sheetFormatPr defaultRowHeight="10.5"/>
  <cols>
    <col min="1" max="1" width="1" style="1472" customWidth="1"/>
    <col min="2" max="2" width="3" style="1472" customWidth="1"/>
    <col min="3" max="3" width="2.75" style="1472" customWidth="1"/>
    <col min="4" max="4" width="3.25" style="1484" customWidth="1"/>
    <col min="5" max="5" width="2.625" style="1472" customWidth="1"/>
    <col min="6" max="6" width="3.375" style="1472" customWidth="1"/>
    <col min="7" max="7" width="4.875" style="1472" customWidth="1"/>
    <col min="8" max="8" width="3.75" style="1472" customWidth="1"/>
    <col min="9" max="9" width="12.875" style="1472" customWidth="1"/>
    <col min="10" max="10" width="11.375" style="1472" customWidth="1"/>
    <col min="11" max="11" width="1.875" style="1472" customWidth="1"/>
    <col min="12" max="12" width="9.125" style="1472" customWidth="1"/>
    <col min="13" max="13" width="1.875" style="1472" customWidth="1"/>
    <col min="14" max="14" width="5.5" style="1472" customWidth="1"/>
    <col min="15" max="15" width="4.625" style="1472" customWidth="1"/>
    <col min="16" max="16" width="1.625" style="1472" customWidth="1"/>
    <col min="17" max="17" width="4.625" style="1472" customWidth="1"/>
    <col min="18" max="18" width="1.875" style="1472" customWidth="1"/>
    <col min="19" max="19" width="14" style="1472" customWidth="1"/>
    <col min="20" max="20" width="1.875" style="1472" customWidth="1"/>
    <col min="21" max="21" width="0.625" style="1472" customWidth="1"/>
    <col min="22" max="22" width="0.25" style="1472" customWidth="1"/>
    <col min="23" max="23" width="3.75" style="1472" customWidth="1"/>
    <col min="24" max="24" width="0.5" style="1472" customWidth="1"/>
    <col min="25" max="25" width="7.875" style="1472" customWidth="1"/>
    <col min="26" max="16384" width="9" style="1472"/>
  </cols>
  <sheetData>
    <row r="1" spans="2:25" s="788" customFormat="1" ht="15.75" customHeight="1">
      <c r="B1" s="1469"/>
      <c r="C1" s="1486"/>
      <c r="D1" s="1486"/>
      <c r="E1" s="1486"/>
      <c r="F1" s="1486"/>
      <c r="G1" s="1486"/>
      <c r="H1" s="1486"/>
      <c r="I1" s="1486"/>
      <c r="J1" s="1469"/>
      <c r="K1" s="1486"/>
      <c r="L1" s="1474"/>
      <c r="M1" s="1486"/>
      <c r="N1" s="1486"/>
      <c r="O1" s="1486"/>
      <c r="P1" s="1486"/>
      <c r="Q1" s="1486"/>
      <c r="R1" s="1486"/>
      <c r="S1" s="1486"/>
      <c r="T1" s="1486"/>
      <c r="U1" s="1474"/>
      <c r="V1" s="1474"/>
      <c r="W1" s="1474"/>
      <c r="X1" s="1474"/>
      <c r="Y1" s="1474"/>
    </row>
    <row r="2" spans="2:25" ht="5.25" customHeight="1">
      <c r="B2" s="3992" t="s">
        <v>1724</v>
      </c>
      <c r="C2" s="3992"/>
      <c r="D2" s="3992"/>
      <c r="E2" s="3992"/>
      <c r="F2" s="3992"/>
      <c r="G2" s="3992"/>
      <c r="H2" s="3992"/>
      <c r="I2" s="3992"/>
      <c r="J2" s="3992"/>
      <c r="K2" s="3992"/>
      <c r="L2" s="3992"/>
      <c r="M2" s="3992"/>
      <c r="N2" s="3992"/>
    </row>
    <row r="3" spans="2:25" ht="22.5" customHeight="1">
      <c r="B3" s="3992"/>
      <c r="C3" s="3992"/>
      <c r="D3" s="3992"/>
      <c r="E3" s="3992"/>
      <c r="F3" s="3992"/>
      <c r="G3" s="3992"/>
      <c r="H3" s="3992"/>
      <c r="I3" s="3992"/>
      <c r="J3" s="3992"/>
      <c r="K3" s="3992"/>
      <c r="L3" s="3992"/>
      <c r="M3" s="3992"/>
      <c r="N3" s="3992"/>
      <c r="O3" s="2726" t="s">
        <v>441</v>
      </c>
      <c r="P3" s="2726"/>
      <c r="Q3" s="2542"/>
      <c r="R3" s="1813">
        <f>氏名０</f>
        <v>0</v>
      </c>
      <c r="S3" s="4054"/>
      <c r="T3" s="4054"/>
      <c r="U3" s="4054"/>
      <c r="W3" s="3903" t="s">
        <v>28</v>
      </c>
    </row>
    <row r="4" spans="2:25" ht="2.25" customHeight="1">
      <c r="W4" s="3903"/>
    </row>
    <row r="5" spans="2:25" ht="10.5" customHeight="1">
      <c r="B5" s="1471"/>
      <c r="C5" s="2421" t="s">
        <v>1725</v>
      </c>
      <c r="D5" s="2421"/>
      <c r="E5" s="2421"/>
      <c r="F5" s="2421"/>
      <c r="G5" s="2421"/>
      <c r="H5" s="2421"/>
      <c r="I5" s="2421"/>
      <c r="J5" s="2421"/>
      <c r="K5" s="2421"/>
      <c r="L5" s="2421"/>
      <c r="M5" s="2421"/>
      <c r="N5" s="2421"/>
      <c r="O5" s="2421"/>
      <c r="P5" s="2421"/>
      <c r="Q5" s="2421"/>
      <c r="R5" s="2421"/>
      <c r="S5" s="2421"/>
      <c r="W5" s="1496">
        <v>11</v>
      </c>
    </row>
    <row r="6" spans="2:25" ht="10.5" customHeight="1">
      <c r="B6" s="2421" t="s">
        <v>1726</v>
      </c>
      <c r="C6" s="2421"/>
      <c r="D6" s="2421"/>
      <c r="E6" s="2421"/>
      <c r="F6" s="2421"/>
      <c r="G6" s="2421"/>
      <c r="H6" s="2421"/>
      <c r="I6" s="2421"/>
      <c r="J6" s="2421"/>
      <c r="K6" s="2421"/>
      <c r="L6" s="2421"/>
      <c r="M6" s="2421"/>
      <c r="N6" s="2421"/>
      <c r="O6" s="2421"/>
      <c r="P6" s="2421"/>
      <c r="Q6" s="2421"/>
      <c r="R6" s="2421"/>
      <c r="S6" s="2421"/>
      <c r="W6" s="1497" t="s">
        <v>80</v>
      </c>
    </row>
    <row r="7" spans="2:25" ht="10.5" customHeight="1">
      <c r="B7" s="2421" t="s">
        <v>1727</v>
      </c>
      <c r="C7" s="2421"/>
      <c r="D7" s="2421"/>
      <c r="E7" s="2421"/>
      <c r="F7" s="2421"/>
      <c r="G7" s="2421"/>
      <c r="H7" s="2421"/>
      <c r="I7" s="2421"/>
      <c r="J7" s="1471"/>
      <c r="K7" s="1471"/>
      <c r="L7" s="1471"/>
      <c r="M7" s="1471"/>
      <c r="N7" s="1471"/>
      <c r="O7" s="1471"/>
      <c r="P7" s="1471"/>
      <c r="Q7" s="1471"/>
      <c r="R7" s="1471"/>
      <c r="S7" s="1471"/>
      <c r="W7" s="1496">
        <v>11</v>
      </c>
    </row>
    <row r="8" spans="2:25" ht="10.5" customHeight="1">
      <c r="B8" s="1471"/>
      <c r="C8" s="2421" t="s">
        <v>1728</v>
      </c>
      <c r="D8" s="2421"/>
      <c r="E8" s="2421"/>
      <c r="F8" s="2421"/>
      <c r="G8" s="2421"/>
      <c r="H8" s="2421"/>
      <c r="I8" s="2421"/>
      <c r="J8" s="2421"/>
      <c r="K8" s="1471"/>
      <c r="L8" s="1471"/>
      <c r="M8" s="1471"/>
      <c r="N8" s="1471"/>
      <c r="O8" s="1471"/>
      <c r="P8" s="1471"/>
      <c r="Q8" s="1471"/>
      <c r="R8" s="1471"/>
      <c r="S8" s="1471"/>
      <c r="W8" s="4097" t="s">
        <v>1772</v>
      </c>
    </row>
    <row r="9" spans="2:25" ht="10.5" customHeight="1">
      <c r="B9" s="2927" t="s">
        <v>1758</v>
      </c>
      <c r="C9" s="2927" t="s">
        <v>400</v>
      </c>
      <c r="D9" s="2927"/>
      <c r="E9" s="2927"/>
      <c r="F9" s="2927"/>
      <c r="G9" s="2927"/>
      <c r="H9" s="2927"/>
      <c r="I9" s="2927"/>
      <c r="J9" s="2927"/>
      <c r="K9" s="2927"/>
      <c r="L9" s="2927"/>
      <c r="M9" s="2927"/>
      <c r="N9" s="2927"/>
      <c r="O9" s="2927"/>
      <c r="P9" s="2927"/>
      <c r="Q9" s="2927"/>
      <c r="R9" s="2927"/>
      <c r="S9" s="2927"/>
      <c r="W9" s="4097"/>
    </row>
    <row r="10" spans="2:25" ht="2.25" customHeight="1">
      <c r="W10" s="4097"/>
    </row>
    <row r="11" spans="2:25" ht="6" customHeight="1">
      <c r="W11" s="4097"/>
    </row>
    <row r="12" spans="2:25" ht="2.25" customHeight="1">
      <c r="W12" s="4097"/>
    </row>
    <row r="13" spans="2:25" ht="16.5" customHeight="1">
      <c r="B13" s="2532" t="s">
        <v>756</v>
      </c>
      <c r="C13" s="2532"/>
      <c r="D13" s="2532"/>
      <c r="E13" s="2532"/>
      <c r="F13" s="2532"/>
      <c r="G13" s="2532"/>
      <c r="H13" s="2532"/>
      <c r="I13" s="2532"/>
      <c r="W13" s="4097"/>
    </row>
    <row r="14" spans="2:25" ht="2.25" customHeight="1">
      <c r="W14" s="4097"/>
    </row>
    <row r="15" spans="2:25" ht="23.25" customHeight="1">
      <c r="B15" s="3967" t="s">
        <v>757</v>
      </c>
      <c r="C15" s="3967"/>
      <c r="D15" s="3967"/>
      <c r="E15" s="3967"/>
      <c r="F15" s="3968"/>
      <c r="G15" s="4049"/>
      <c r="H15" s="4050"/>
      <c r="I15" s="4050"/>
      <c r="J15" s="4050"/>
      <c r="K15" s="4050"/>
      <c r="L15" s="4051"/>
      <c r="M15" s="3966" t="s">
        <v>758</v>
      </c>
      <c r="N15" s="3967"/>
      <c r="O15" s="3968"/>
      <c r="P15" s="3969"/>
      <c r="Q15" s="3970"/>
      <c r="R15" s="3970"/>
      <c r="S15" s="3970"/>
      <c r="T15" s="3967" t="s">
        <v>109</v>
      </c>
      <c r="U15" s="3967"/>
      <c r="W15" s="4097"/>
    </row>
    <row r="16" spans="2:25" ht="15" customHeight="1">
      <c r="B16" s="1681" t="s">
        <v>759</v>
      </c>
      <c r="C16" s="1681"/>
      <c r="D16" s="1681"/>
      <c r="E16" s="1681"/>
      <c r="F16" s="1681"/>
      <c r="G16" s="1681"/>
      <c r="H16" s="1681"/>
      <c r="I16" s="1681"/>
      <c r="J16" s="4035"/>
      <c r="K16" s="1783" t="s">
        <v>760</v>
      </c>
      <c r="L16" s="1736"/>
      <c r="M16" s="3971" t="s">
        <v>142</v>
      </c>
      <c r="N16" s="3972"/>
      <c r="O16" s="3972"/>
      <c r="P16" s="3972"/>
      <c r="Q16" s="3972"/>
      <c r="R16" s="3972"/>
      <c r="S16" s="3972"/>
      <c r="T16" s="3972"/>
      <c r="U16" s="3972"/>
      <c r="W16" s="4097"/>
    </row>
    <row r="17" spans="2:25" s="1484" customFormat="1" ht="15" customHeight="1">
      <c r="B17" s="1772"/>
      <c r="C17" s="1772"/>
      <c r="D17" s="1772"/>
      <c r="E17" s="1772"/>
      <c r="F17" s="1772"/>
      <c r="G17" s="1772"/>
      <c r="H17" s="1772"/>
      <c r="I17" s="1772"/>
      <c r="J17" s="4036"/>
      <c r="K17" s="4037"/>
      <c r="L17" s="1773"/>
      <c r="M17" s="4038" t="s">
        <v>1730</v>
      </c>
      <c r="N17" s="4039"/>
      <c r="O17" s="4039"/>
      <c r="P17" s="4039"/>
      <c r="Q17" s="4040"/>
      <c r="R17" s="4039" t="s">
        <v>1731</v>
      </c>
      <c r="S17" s="4039"/>
      <c r="T17" s="4039"/>
      <c r="U17" s="4039"/>
      <c r="W17" s="4097"/>
    </row>
    <row r="18" spans="2:25" ht="19.5" customHeight="1">
      <c r="B18" s="1468" t="s">
        <v>747</v>
      </c>
      <c r="C18" s="4057" t="s">
        <v>403</v>
      </c>
      <c r="D18" s="4058"/>
      <c r="E18" s="4058"/>
      <c r="F18" s="4058"/>
      <c r="G18" s="4058"/>
      <c r="H18" s="4058"/>
      <c r="I18" s="4058"/>
      <c r="J18" s="4059"/>
      <c r="K18" s="1481" t="s">
        <v>114</v>
      </c>
      <c r="L18" s="1491"/>
      <c r="M18" s="793" t="s">
        <v>42</v>
      </c>
      <c r="N18" s="4063"/>
      <c r="O18" s="4063"/>
      <c r="P18" s="4063"/>
      <c r="Q18" s="4064"/>
      <c r="R18" s="793" t="s">
        <v>306</v>
      </c>
      <c r="S18" s="3955"/>
      <c r="T18" s="3955"/>
      <c r="U18" s="1475"/>
      <c r="W18" s="4097"/>
    </row>
    <row r="19" spans="2:25" ht="8.25" customHeight="1">
      <c r="B19" s="1775" t="s">
        <v>749</v>
      </c>
      <c r="C19" s="4043" t="s">
        <v>762</v>
      </c>
      <c r="D19" s="2577"/>
      <c r="E19" s="2577"/>
      <c r="F19" s="2577"/>
      <c r="G19" s="2577"/>
      <c r="H19" s="2577"/>
      <c r="I19" s="2577"/>
      <c r="J19" s="4044"/>
      <c r="K19" s="4048" t="s">
        <v>117</v>
      </c>
      <c r="L19" s="4052"/>
      <c r="M19" s="1761" t="s">
        <v>43</v>
      </c>
      <c r="N19" s="4065" t="s">
        <v>1732</v>
      </c>
      <c r="O19" s="4065"/>
      <c r="P19" s="4065"/>
      <c r="Q19" s="4066"/>
      <c r="R19" s="1761" t="s">
        <v>1729</v>
      </c>
      <c r="S19" s="3956"/>
      <c r="T19" s="3956"/>
      <c r="U19" s="1482"/>
      <c r="W19" s="4097"/>
    </row>
    <row r="20" spans="2:25" s="1484" customFormat="1" ht="11.25" customHeight="1">
      <c r="B20" s="1773"/>
      <c r="C20" s="4045"/>
      <c r="D20" s="4046"/>
      <c r="E20" s="4046"/>
      <c r="F20" s="4046"/>
      <c r="G20" s="4046"/>
      <c r="H20" s="4046"/>
      <c r="I20" s="4046"/>
      <c r="J20" s="4047"/>
      <c r="K20" s="4037"/>
      <c r="L20" s="4053"/>
      <c r="M20" s="1880"/>
      <c r="N20" s="4041"/>
      <c r="O20" s="4041"/>
      <c r="P20" s="4041"/>
      <c r="Q20" s="4042"/>
      <c r="R20" s="1880"/>
      <c r="S20" s="3991"/>
      <c r="T20" s="3991"/>
      <c r="U20" s="1483"/>
      <c r="W20" s="4097"/>
    </row>
    <row r="21" spans="2:25" ht="8.25" customHeight="1">
      <c r="B21" s="1775" t="s">
        <v>751</v>
      </c>
      <c r="C21" s="3983" t="s">
        <v>1759</v>
      </c>
      <c r="D21" s="3984"/>
      <c r="E21" s="3984"/>
      <c r="F21" s="3984"/>
      <c r="G21" s="3984"/>
      <c r="H21" s="3984"/>
      <c r="I21" s="3984"/>
      <c r="J21" s="4069"/>
      <c r="K21" s="4048" t="s">
        <v>118</v>
      </c>
      <c r="L21" s="4052"/>
      <c r="M21" s="1761" t="s">
        <v>45</v>
      </c>
      <c r="N21" s="4065" t="s">
        <v>1732</v>
      </c>
      <c r="O21" s="4065"/>
      <c r="P21" s="4065"/>
      <c r="Q21" s="4066"/>
      <c r="R21" s="1761" t="s">
        <v>220</v>
      </c>
      <c r="S21" s="3956"/>
      <c r="T21" s="3956"/>
      <c r="U21" s="1482"/>
      <c r="W21" s="4097"/>
    </row>
    <row r="22" spans="2:25" s="1484" customFormat="1" ht="11.25" customHeight="1">
      <c r="B22" s="1773"/>
      <c r="C22" s="3986"/>
      <c r="D22" s="3987"/>
      <c r="E22" s="3987"/>
      <c r="F22" s="3987"/>
      <c r="G22" s="3987"/>
      <c r="H22" s="3987"/>
      <c r="I22" s="3987"/>
      <c r="J22" s="4070"/>
      <c r="K22" s="4037"/>
      <c r="L22" s="4053"/>
      <c r="M22" s="1880"/>
      <c r="N22" s="4041"/>
      <c r="O22" s="4041"/>
      <c r="P22" s="4041"/>
      <c r="Q22" s="4042"/>
      <c r="R22" s="1880"/>
      <c r="S22" s="3991"/>
      <c r="T22" s="3991"/>
      <c r="U22" s="1483"/>
      <c r="W22" s="4097"/>
    </row>
    <row r="23" spans="2:25" ht="19.5" customHeight="1">
      <c r="B23" s="1468" t="s">
        <v>140</v>
      </c>
      <c r="C23" s="4057" t="s">
        <v>404</v>
      </c>
      <c r="D23" s="4058"/>
      <c r="E23" s="4058"/>
      <c r="F23" s="4058"/>
      <c r="G23" s="4058"/>
      <c r="H23" s="4058"/>
      <c r="I23" s="4058"/>
      <c r="J23" s="4059"/>
      <c r="K23" s="1481" t="s">
        <v>121</v>
      </c>
      <c r="L23" s="1491"/>
      <c r="M23" s="793" t="s">
        <v>46</v>
      </c>
      <c r="N23" s="4063"/>
      <c r="O23" s="4063"/>
      <c r="P23" s="4063"/>
      <c r="Q23" s="4064"/>
      <c r="R23" s="793" t="s">
        <v>525</v>
      </c>
      <c r="S23" s="3955"/>
      <c r="T23" s="3955"/>
      <c r="U23" s="1475"/>
      <c r="W23" s="4097"/>
      <c r="X23" s="1485"/>
    </row>
    <row r="24" spans="2:25" ht="19.5" customHeight="1">
      <c r="B24" s="1468" t="s">
        <v>754</v>
      </c>
      <c r="C24" s="4060" t="s">
        <v>405</v>
      </c>
      <c r="D24" s="4061"/>
      <c r="E24" s="4061"/>
      <c r="F24" s="4061"/>
      <c r="G24" s="4061"/>
      <c r="H24" s="4061"/>
      <c r="I24" s="4061"/>
      <c r="J24" s="4062"/>
      <c r="K24" s="1481" t="s">
        <v>116</v>
      </c>
      <c r="L24" s="1491"/>
      <c r="M24" s="793" t="s">
        <v>48</v>
      </c>
      <c r="N24" s="4063"/>
      <c r="O24" s="4063"/>
      <c r="P24" s="4063"/>
      <c r="Q24" s="4064"/>
      <c r="R24" s="793" t="s">
        <v>1183</v>
      </c>
      <c r="S24" s="3955"/>
      <c r="T24" s="3955"/>
      <c r="U24" s="1475"/>
      <c r="W24" s="3976" t="s">
        <v>1722</v>
      </c>
      <c r="X24" s="1485"/>
    </row>
    <row r="25" spans="2:25" ht="19.5" customHeight="1">
      <c r="B25" s="1467" t="s">
        <v>141</v>
      </c>
      <c r="C25" s="4043" t="s">
        <v>406</v>
      </c>
      <c r="D25" s="2577"/>
      <c r="E25" s="2577"/>
      <c r="F25" s="2577"/>
      <c r="G25" s="2577"/>
      <c r="H25" s="2577"/>
      <c r="I25" s="2577"/>
      <c r="J25" s="4044"/>
      <c r="K25" s="1478" t="s">
        <v>129</v>
      </c>
      <c r="L25" s="1492"/>
      <c r="M25" s="1480" t="s">
        <v>50</v>
      </c>
      <c r="N25" s="4067"/>
      <c r="O25" s="4067"/>
      <c r="P25" s="4067"/>
      <c r="Q25" s="4068"/>
      <c r="R25" s="1479" t="s">
        <v>1029</v>
      </c>
      <c r="S25" s="3956"/>
      <c r="T25" s="3956"/>
      <c r="U25" s="1470"/>
      <c r="W25" s="3976"/>
      <c r="X25" s="1485"/>
    </row>
    <row r="26" spans="2:25" ht="7.5" customHeight="1">
      <c r="W26" s="3976"/>
      <c r="X26" s="1485"/>
    </row>
    <row r="27" spans="2:25" ht="2.25" customHeight="1">
      <c r="W27" s="3976"/>
      <c r="X27" s="1485"/>
    </row>
    <row r="28" spans="2:25" ht="16.5" customHeight="1">
      <c r="B28" s="2532" t="s">
        <v>765</v>
      </c>
      <c r="C28" s="2532"/>
      <c r="D28" s="2532"/>
      <c r="E28" s="2532"/>
      <c r="F28" s="2532"/>
      <c r="G28" s="2532"/>
      <c r="H28" s="2532"/>
      <c r="I28" s="2532"/>
      <c r="W28" s="3976"/>
      <c r="X28" s="1485"/>
    </row>
    <row r="29" spans="2:25" ht="2.25" customHeight="1">
      <c r="C29" s="2421"/>
      <c r="D29" s="2421"/>
      <c r="E29" s="2421"/>
      <c r="F29" s="2421"/>
      <c r="G29" s="2421"/>
      <c r="H29" s="2421"/>
      <c r="I29" s="2421"/>
      <c r="J29" s="2421"/>
      <c r="K29" s="2421"/>
      <c r="L29" s="2421"/>
      <c r="M29" s="2421"/>
      <c r="N29" s="2421"/>
      <c r="O29" s="2421"/>
      <c r="P29" s="2421"/>
      <c r="Q29" s="1471"/>
      <c r="R29" s="1471"/>
      <c r="W29" s="3976"/>
      <c r="X29" s="1485"/>
    </row>
    <row r="30" spans="2:25" ht="21.75" customHeight="1">
      <c r="B30" s="4033" t="s">
        <v>1760</v>
      </c>
      <c r="C30" s="4033"/>
      <c r="D30" s="4033"/>
      <c r="E30" s="4033"/>
      <c r="F30" s="4033"/>
      <c r="G30" s="4033"/>
      <c r="H30" s="4033"/>
      <c r="I30" s="4034"/>
      <c r="J30" s="3948"/>
      <c r="K30" s="3949"/>
      <c r="L30" s="3950"/>
      <c r="M30" s="3953"/>
      <c r="N30" s="3954"/>
      <c r="O30" s="3954"/>
      <c r="P30" s="3954"/>
      <c r="Q30" s="3954"/>
      <c r="R30" s="3954"/>
      <c r="S30" s="3954"/>
      <c r="T30" s="3954"/>
      <c r="U30" s="3954"/>
      <c r="W30" s="3976"/>
      <c r="X30" s="1485"/>
      <c r="Y30" s="1166">
        <f>氏名１</f>
        <v>0</v>
      </c>
    </row>
    <row r="31" spans="2:25" ht="15" customHeight="1">
      <c r="B31" s="2489"/>
      <c r="C31" s="3944" t="s">
        <v>1733</v>
      </c>
      <c r="D31" s="3945"/>
      <c r="E31" s="3945"/>
      <c r="F31" s="3945"/>
      <c r="G31" s="3945"/>
      <c r="H31" s="3945"/>
      <c r="I31" s="3946"/>
      <c r="J31" s="3944" t="s">
        <v>777</v>
      </c>
      <c r="K31" s="3945"/>
      <c r="L31" s="3945"/>
      <c r="M31" s="3945"/>
      <c r="N31" s="3945"/>
      <c r="O31" s="3944" t="s">
        <v>778</v>
      </c>
      <c r="P31" s="3945"/>
      <c r="Q31" s="3945"/>
      <c r="R31" s="3945"/>
      <c r="S31" s="3945"/>
      <c r="T31" s="3945"/>
      <c r="U31" s="3945"/>
      <c r="W31" s="3976"/>
      <c r="X31" s="1485"/>
      <c r="Y31" s="1167">
        <f>氏名２</f>
        <v>0</v>
      </c>
    </row>
    <row r="32" spans="2:25" ht="16.5" customHeight="1">
      <c r="B32" s="1841"/>
      <c r="C32" s="3942" t="s">
        <v>760</v>
      </c>
      <c r="D32" s="1873"/>
      <c r="E32" s="3940"/>
      <c r="F32" s="3940"/>
      <c r="G32" s="3940"/>
      <c r="H32" s="3940" t="s">
        <v>142</v>
      </c>
      <c r="I32" s="3941"/>
      <c r="J32" s="1473" t="s">
        <v>760</v>
      </c>
      <c r="K32" s="3940" t="s">
        <v>142</v>
      </c>
      <c r="L32" s="3940"/>
      <c r="M32" s="3940"/>
      <c r="N32" s="3940"/>
      <c r="O32" s="3942" t="s">
        <v>760</v>
      </c>
      <c r="P32" s="3940"/>
      <c r="Q32" s="3940"/>
      <c r="R32" s="3943" t="s">
        <v>142</v>
      </c>
      <c r="S32" s="1872"/>
      <c r="T32" s="1872"/>
      <c r="U32" s="1872"/>
      <c r="W32" s="3976"/>
      <c r="X32" s="1485"/>
      <c r="Y32" s="1167">
        <f>氏名３</f>
        <v>0</v>
      </c>
    </row>
    <row r="33" spans="2:25" ht="9.75" customHeight="1">
      <c r="B33" s="2447" t="s">
        <v>746</v>
      </c>
      <c r="C33" s="4009" t="s">
        <v>1742</v>
      </c>
      <c r="D33" s="1501" t="s">
        <v>10</v>
      </c>
      <c r="E33" s="4022"/>
      <c r="F33" s="4003"/>
      <c r="G33" s="4004"/>
      <c r="H33" s="2731" t="s">
        <v>1734</v>
      </c>
      <c r="I33" s="3995">
        <f>N18</f>
        <v>0</v>
      </c>
      <c r="J33" s="4012"/>
      <c r="K33" s="4014"/>
      <c r="L33" s="4015"/>
      <c r="M33" s="4015"/>
      <c r="N33" s="3934"/>
      <c r="O33" s="4027" t="str">
        <f>IF(OR(AND(F33="",J33=""),F33-J33=0),"",F33-J33)</f>
        <v/>
      </c>
      <c r="P33" s="4028"/>
      <c r="Q33" s="4029"/>
      <c r="R33" s="3919" t="str">
        <f>IF(OR(AND(I33="",K33=""),I33-K33=0),"",I33-K33)</f>
        <v/>
      </c>
      <c r="S33" s="3998"/>
      <c r="T33" s="3998"/>
      <c r="U33" s="3998"/>
      <c r="W33" s="3976"/>
      <c r="Y33" s="1167">
        <f>氏名４</f>
        <v>0</v>
      </c>
    </row>
    <row r="34" spans="2:25" s="1484" customFormat="1" ht="9.75" customHeight="1">
      <c r="B34" s="2449"/>
      <c r="C34" s="4021"/>
      <c r="D34" s="1501" t="s">
        <v>1750</v>
      </c>
      <c r="E34" s="2726"/>
      <c r="F34" s="4007"/>
      <c r="G34" s="4008"/>
      <c r="H34" s="4023"/>
      <c r="I34" s="3997"/>
      <c r="J34" s="4024"/>
      <c r="K34" s="4025"/>
      <c r="L34" s="4026"/>
      <c r="M34" s="4026"/>
      <c r="N34" s="3935"/>
      <c r="O34" s="4030"/>
      <c r="P34" s="4031"/>
      <c r="Q34" s="4032"/>
      <c r="R34" s="4001"/>
      <c r="S34" s="4002"/>
      <c r="T34" s="4002"/>
      <c r="U34" s="4002"/>
      <c r="W34" s="3976"/>
      <c r="Y34" s="1167">
        <f>氏名５</f>
        <v>0</v>
      </c>
    </row>
    <row r="35" spans="2:25" ht="9.75" customHeight="1">
      <c r="B35" s="3930" t="s">
        <v>748</v>
      </c>
      <c r="C35" s="4009" t="s">
        <v>1743</v>
      </c>
      <c r="D35" s="1501" t="s">
        <v>271</v>
      </c>
      <c r="E35" s="2454"/>
      <c r="F35" s="4003"/>
      <c r="G35" s="4004"/>
      <c r="H35" s="2731" t="s">
        <v>271</v>
      </c>
      <c r="I35" s="3995">
        <f>N20</f>
        <v>0</v>
      </c>
      <c r="J35" s="4012"/>
      <c r="K35" s="4014"/>
      <c r="L35" s="4015"/>
      <c r="M35" s="4015"/>
      <c r="N35" s="3934"/>
      <c r="O35" s="3908" t="str">
        <f>IF(OR(AND(F35="",J35=""),F35-J35-J37=0),"",F35-J35-J37)</f>
        <v/>
      </c>
      <c r="P35" s="3909"/>
      <c r="Q35" s="3909"/>
      <c r="R35" s="3919" t="str">
        <f>IF(OR(AND(I35="",K35=""),I35-K35-K37=0),"",I35-K35-K37)</f>
        <v/>
      </c>
      <c r="S35" s="3998"/>
      <c r="T35" s="3998"/>
      <c r="U35" s="3998"/>
      <c r="Y35" s="1167">
        <f>氏名６</f>
        <v>0</v>
      </c>
    </row>
    <row r="36" spans="2:25" s="1484" customFormat="1" ht="9.75" customHeight="1">
      <c r="B36" s="3930"/>
      <c r="C36" s="4010"/>
      <c r="D36" s="1503" t="s">
        <v>1752</v>
      </c>
      <c r="E36" s="2550"/>
      <c r="F36" s="4005"/>
      <c r="G36" s="4006"/>
      <c r="H36" s="4011"/>
      <c r="I36" s="3996"/>
      <c r="J36" s="4013"/>
      <c r="K36" s="4016"/>
      <c r="L36" s="4017"/>
      <c r="M36" s="4017"/>
      <c r="N36" s="4018"/>
      <c r="O36" s="3908"/>
      <c r="P36" s="3909"/>
      <c r="Q36" s="3909"/>
      <c r="R36" s="3999"/>
      <c r="S36" s="4000"/>
      <c r="T36" s="4000"/>
      <c r="U36" s="4000"/>
      <c r="Y36" s="1168">
        <f>氏名７</f>
        <v>0</v>
      </c>
    </row>
    <row r="37" spans="2:25" ht="18.75" customHeight="1">
      <c r="B37" s="3930"/>
      <c r="C37" s="1495"/>
      <c r="D37" s="1502"/>
      <c r="E37" s="863"/>
      <c r="F37" s="4007"/>
      <c r="G37" s="4008"/>
      <c r="H37" s="1493"/>
      <c r="I37" s="3997"/>
      <c r="J37" s="1494"/>
      <c r="K37" s="4019"/>
      <c r="L37" s="4019"/>
      <c r="M37" s="4019"/>
      <c r="N37" s="4020"/>
      <c r="O37" s="3908"/>
      <c r="P37" s="3909"/>
      <c r="Q37" s="3909"/>
      <c r="R37" s="4001"/>
      <c r="S37" s="4002"/>
      <c r="T37" s="4002"/>
      <c r="U37" s="4002"/>
    </row>
    <row r="38" spans="2:25" ht="9.75" customHeight="1">
      <c r="B38" s="2447" t="s">
        <v>750</v>
      </c>
      <c r="C38" s="4009" t="s">
        <v>1744</v>
      </c>
      <c r="D38" s="1501" t="s">
        <v>1773</v>
      </c>
      <c r="E38" s="4022"/>
      <c r="F38" s="4003"/>
      <c r="G38" s="4004"/>
      <c r="H38" s="2731" t="s">
        <v>305</v>
      </c>
      <c r="I38" s="3995">
        <f>N22</f>
        <v>0</v>
      </c>
      <c r="J38" s="4012"/>
      <c r="K38" s="4014"/>
      <c r="L38" s="4015"/>
      <c r="M38" s="4015"/>
      <c r="N38" s="3934"/>
      <c r="O38" s="4027" t="str">
        <f>IF(OR(AND(F38="",J38=""),F38-J38=0),"",F38-J38)</f>
        <v/>
      </c>
      <c r="P38" s="4028"/>
      <c r="Q38" s="4029"/>
      <c r="R38" s="3919" t="str">
        <f>IF(OR(AND(I38="",K38=""),I38-K38=0),"",I38-K38)</f>
        <v/>
      </c>
      <c r="S38" s="3998"/>
      <c r="T38" s="3998"/>
      <c r="U38" s="3998"/>
    </row>
    <row r="39" spans="2:25" s="1484" customFormat="1" ht="9.75" customHeight="1">
      <c r="B39" s="2449"/>
      <c r="C39" s="4021"/>
      <c r="D39" s="1501" t="s">
        <v>1754</v>
      </c>
      <c r="E39" s="2726"/>
      <c r="F39" s="4007"/>
      <c r="G39" s="4008"/>
      <c r="H39" s="4023"/>
      <c r="I39" s="3997"/>
      <c r="J39" s="4024"/>
      <c r="K39" s="4025"/>
      <c r="L39" s="4026"/>
      <c r="M39" s="4026"/>
      <c r="N39" s="3935"/>
      <c r="O39" s="4030"/>
      <c r="P39" s="4031"/>
      <c r="Q39" s="4032"/>
      <c r="R39" s="4001"/>
      <c r="S39" s="4002"/>
      <c r="T39" s="4002"/>
      <c r="U39" s="4002"/>
    </row>
    <row r="40" spans="2:25" ht="9.75" customHeight="1">
      <c r="B40" s="2447" t="s">
        <v>752</v>
      </c>
      <c r="C40" s="4009" t="s">
        <v>1745</v>
      </c>
      <c r="D40" s="1501" t="s">
        <v>221</v>
      </c>
      <c r="E40" s="4022"/>
      <c r="F40" s="4003"/>
      <c r="G40" s="4004"/>
      <c r="H40" s="2731" t="s">
        <v>221</v>
      </c>
      <c r="I40" s="3995">
        <f>N23</f>
        <v>0</v>
      </c>
      <c r="J40" s="4082"/>
      <c r="K40" s="4084"/>
      <c r="L40" s="4085"/>
      <c r="M40" s="4085"/>
      <c r="N40" s="4086"/>
      <c r="O40" s="4027" t="str">
        <f>IF(F40="","",F40)</f>
        <v/>
      </c>
      <c r="P40" s="4028"/>
      <c r="Q40" s="4029"/>
      <c r="R40" s="3919">
        <f>IF(I40="","",I40)</f>
        <v>0</v>
      </c>
      <c r="S40" s="3998"/>
      <c r="T40" s="3998"/>
      <c r="U40" s="3998"/>
    </row>
    <row r="41" spans="2:25" s="1484" customFormat="1" ht="9.75" customHeight="1">
      <c r="B41" s="2449"/>
      <c r="C41" s="4021"/>
      <c r="D41" s="1501" t="s">
        <v>1774</v>
      </c>
      <c r="E41" s="2726"/>
      <c r="F41" s="4007"/>
      <c r="G41" s="4008"/>
      <c r="H41" s="4023"/>
      <c r="I41" s="3997"/>
      <c r="J41" s="4083"/>
      <c r="K41" s="4087"/>
      <c r="L41" s="4088"/>
      <c r="M41" s="4088"/>
      <c r="N41" s="4089"/>
      <c r="O41" s="4030"/>
      <c r="P41" s="4031"/>
      <c r="Q41" s="4032"/>
      <c r="R41" s="4001"/>
      <c r="S41" s="4002"/>
      <c r="T41" s="4002"/>
      <c r="U41" s="4002"/>
    </row>
    <row r="42" spans="2:25" ht="9.75" customHeight="1">
      <c r="B42" s="2447" t="s">
        <v>753</v>
      </c>
      <c r="C42" s="4009" t="s">
        <v>1746</v>
      </c>
      <c r="D42" s="1501" t="s">
        <v>1776</v>
      </c>
      <c r="E42" s="4022"/>
      <c r="F42" s="4003"/>
      <c r="G42" s="4004"/>
      <c r="H42" s="2731" t="s">
        <v>273</v>
      </c>
      <c r="I42" s="3995">
        <f>N24</f>
        <v>0</v>
      </c>
      <c r="J42" s="4012"/>
      <c r="K42" s="4014"/>
      <c r="L42" s="4015"/>
      <c r="M42" s="4015"/>
      <c r="N42" s="3934"/>
      <c r="O42" s="4027" t="str">
        <f>IF(OR(AND(F42="",J42=""),F42-J42=0),"",F42-J42)</f>
        <v/>
      </c>
      <c r="P42" s="4028"/>
      <c r="Q42" s="4029"/>
      <c r="R42" s="3919" t="str">
        <f>IF(OR(AND(I42="",K42=""),I42-K42=0),"",I42-K42)</f>
        <v/>
      </c>
      <c r="S42" s="3998"/>
      <c r="T42" s="3998"/>
      <c r="U42" s="3998"/>
    </row>
    <row r="43" spans="2:25" s="1484" customFormat="1" ht="9.75" customHeight="1">
      <c r="B43" s="2449"/>
      <c r="C43" s="4021"/>
      <c r="D43" s="1501" t="s">
        <v>1775</v>
      </c>
      <c r="E43" s="2726"/>
      <c r="F43" s="4007"/>
      <c r="G43" s="4008"/>
      <c r="H43" s="4023"/>
      <c r="I43" s="3997"/>
      <c r="J43" s="4024"/>
      <c r="K43" s="4025"/>
      <c r="L43" s="4026"/>
      <c r="M43" s="4026"/>
      <c r="N43" s="3935"/>
      <c r="O43" s="4030"/>
      <c r="P43" s="4031"/>
      <c r="Q43" s="4032"/>
      <c r="R43" s="4001"/>
      <c r="S43" s="4002"/>
      <c r="T43" s="4002"/>
      <c r="U43" s="4002"/>
    </row>
    <row r="44" spans="2:25" ht="9.75" customHeight="1">
      <c r="B44" s="2447" t="s">
        <v>755</v>
      </c>
      <c r="C44" s="4009" t="s">
        <v>1747</v>
      </c>
      <c r="D44" s="1503" t="s">
        <v>1778</v>
      </c>
      <c r="E44" s="4022"/>
      <c r="F44" s="4003"/>
      <c r="G44" s="4004"/>
      <c r="H44" s="2731" t="s">
        <v>219</v>
      </c>
      <c r="I44" s="3995">
        <f>N25</f>
        <v>0</v>
      </c>
      <c r="J44" s="4082"/>
      <c r="K44" s="4084"/>
      <c r="L44" s="4085"/>
      <c r="M44" s="4085"/>
      <c r="N44" s="4086"/>
      <c r="O44" s="4027" t="str">
        <f>IF(F44="","",F44)</f>
        <v/>
      </c>
      <c r="P44" s="4028"/>
      <c r="Q44" s="4029"/>
      <c r="R44" s="3919">
        <f>IF(I44="","",I44)</f>
        <v>0</v>
      </c>
      <c r="S44" s="3998"/>
      <c r="T44" s="3998"/>
      <c r="U44" s="3998"/>
    </row>
    <row r="45" spans="2:25" s="1484" customFormat="1" ht="9.75" customHeight="1">
      <c r="B45" s="1841"/>
      <c r="C45" s="4010"/>
      <c r="D45" s="1503" t="s">
        <v>1777</v>
      </c>
      <c r="E45" s="1735"/>
      <c r="F45" s="4005"/>
      <c r="G45" s="4006"/>
      <c r="H45" s="4011"/>
      <c r="I45" s="3996"/>
      <c r="J45" s="4090"/>
      <c r="K45" s="4091"/>
      <c r="L45" s="4092"/>
      <c r="M45" s="4092"/>
      <c r="N45" s="4093"/>
      <c r="O45" s="4094"/>
      <c r="P45" s="4095"/>
      <c r="Q45" s="4096"/>
      <c r="R45" s="3999"/>
      <c r="S45" s="4000"/>
      <c r="T45" s="4000"/>
      <c r="U45" s="4000"/>
    </row>
    <row r="46" spans="2:25" ht="21.75" customHeight="1">
      <c r="B46" s="3993" t="s">
        <v>1761</v>
      </c>
      <c r="C46" s="3993"/>
      <c r="D46" s="3993"/>
      <c r="E46" s="3993"/>
      <c r="F46" s="3993"/>
      <c r="G46" s="3993"/>
      <c r="H46" s="3993"/>
      <c r="I46" s="3994"/>
      <c r="J46" s="3923"/>
      <c r="K46" s="3924"/>
      <c r="L46" s="3925"/>
      <c r="M46" s="4055" t="s">
        <v>1736</v>
      </c>
      <c r="N46" s="4056"/>
      <c r="O46" s="1490"/>
      <c r="P46" s="774" t="s">
        <v>409</v>
      </c>
      <c r="Q46" s="1488"/>
      <c r="R46" s="3928"/>
      <c r="S46" s="3929"/>
      <c r="T46" s="3929"/>
      <c r="U46" s="3929"/>
    </row>
    <row r="47" spans="2:25" ht="15" customHeight="1">
      <c r="B47" s="2489"/>
      <c r="C47" s="3944" t="s">
        <v>776</v>
      </c>
      <c r="D47" s="3945"/>
      <c r="E47" s="3945"/>
      <c r="F47" s="3945"/>
      <c r="G47" s="3945"/>
      <c r="H47" s="3945"/>
      <c r="I47" s="3946"/>
      <c r="J47" s="3944" t="s">
        <v>777</v>
      </c>
      <c r="K47" s="3945"/>
      <c r="L47" s="3945"/>
      <c r="M47" s="3945"/>
      <c r="N47" s="3945"/>
      <c r="O47" s="3944" t="s">
        <v>778</v>
      </c>
      <c r="P47" s="3945"/>
      <c r="Q47" s="3945"/>
      <c r="R47" s="3945"/>
      <c r="S47" s="3945"/>
      <c r="T47" s="3945"/>
      <c r="U47" s="3945"/>
    </row>
    <row r="48" spans="2:25" ht="16.5" customHeight="1">
      <c r="B48" s="1841"/>
      <c r="C48" s="3942" t="s">
        <v>760</v>
      </c>
      <c r="D48" s="1873"/>
      <c r="E48" s="3940"/>
      <c r="F48" s="3940"/>
      <c r="G48" s="3940"/>
      <c r="H48" s="3940" t="s">
        <v>142</v>
      </c>
      <c r="I48" s="3941"/>
      <c r="J48" s="1473" t="s">
        <v>760</v>
      </c>
      <c r="K48" s="3940" t="s">
        <v>142</v>
      </c>
      <c r="L48" s="3940"/>
      <c r="M48" s="3940"/>
      <c r="N48" s="3940"/>
      <c r="O48" s="3942" t="s">
        <v>760</v>
      </c>
      <c r="P48" s="3940"/>
      <c r="Q48" s="3940"/>
      <c r="R48" s="3943" t="s">
        <v>142</v>
      </c>
      <c r="S48" s="1872"/>
      <c r="T48" s="1872"/>
      <c r="U48" s="1872"/>
    </row>
    <row r="49" spans="2:21" ht="9.75" customHeight="1">
      <c r="B49" s="2447" t="s">
        <v>746</v>
      </c>
      <c r="C49" s="4071" t="s">
        <v>1742</v>
      </c>
      <c r="D49" s="1501" t="s">
        <v>306</v>
      </c>
      <c r="E49" s="4073" t="s">
        <v>1749</v>
      </c>
      <c r="F49" s="4003"/>
      <c r="G49" s="4004"/>
      <c r="H49" s="4079" t="s">
        <v>1735</v>
      </c>
      <c r="I49" s="3934"/>
      <c r="J49" s="4012"/>
      <c r="K49" s="4014"/>
      <c r="L49" s="4015"/>
      <c r="M49" s="4015"/>
      <c r="N49" s="3934"/>
      <c r="O49" s="4027" t="str">
        <f>IF(OR(AND(F49="",J49=""),F49-J49=0),"",F49-J49)</f>
        <v/>
      </c>
      <c r="P49" s="4028"/>
      <c r="Q49" s="4029"/>
      <c r="R49" s="3919" t="str">
        <f>IF(OR(AND(I49="",K49=""),I49-K49=0),"",I49-K49)</f>
        <v/>
      </c>
      <c r="S49" s="3998"/>
      <c r="T49" s="3998"/>
      <c r="U49" s="3998"/>
    </row>
    <row r="50" spans="2:21" s="1484" customFormat="1" ht="9.75" customHeight="1">
      <c r="B50" s="2449"/>
      <c r="C50" s="4077"/>
      <c r="D50" s="1501" t="s">
        <v>1750</v>
      </c>
      <c r="E50" s="4078"/>
      <c r="F50" s="4007"/>
      <c r="G50" s="4008"/>
      <c r="H50" s="4080"/>
      <c r="I50" s="3935"/>
      <c r="J50" s="4024"/>
      <c r="K50" s="4025"/>
      <c r="L50" s="4026"/>
      <c r="M50" s="4026"/>
      <c r="N50" s="3935"/>
      <c r="O50" s="4030"/>
      <c r="P50" s="4031"/>
      <c r="Q50" s="4032"/>
      <c r="R50" s="4001"/>
      <c r="S50" s="4002"/>
      <c r="T50" s="4002"/>
      <c r="U50" s="4002"/>
    </row>
    <row r="51" spans="2:21" ht="9.75" customHeight="1">
      <c r="B51" s="3930" t="s">
        <v>748</v>
      </c>
      <c r="C51" s="4071" t="s">
        <v>1743</v>
      </c>
      <c r="D51" s="1501" t="s">
        <v>1751</v>
      </c>
      <c r="E51" s="4073" t="s">
        <v>1748</v>
      </c>
      <c r="F51" s="4003"/>
      <c r="G51" s="4004"/>
      <c r="H51" s="4075" t="s">
        <v>1737</v>
      </c>
      <c r="I51" s="3934"/>
      <c r="J51" s="4012"/>
      <c r="K51" s="4014"/>
      <c r="L51" s="4015"/>
      <c r="M51" s="4015"/>
      <c r="N51" s="3934"/>
      <c r="O51" s="3908" t="str">
        <f>IF(OR(AND(F51="",J51=""),F51-J51-J53=0),"",F51-J51-J53)</f>
        <v/>
      </c>
      <c r="P51" s="3909"/>
      <c r="Q51" s="3909"/>
      <c r="R51" s="3919" t="str">
        <f>IF(OR(AND(I51="",K51=""),I51-K51-K53=0),"",I51-K51-K53)</f>
        <v/>
      </c>
      <c r="S51" s="3998"/>
      <c r="T51" s="3998"/>
      <c r="U51" s="3998"/>
    </row>
    <row r="52" spans="2:21" s="1484" customFormat="1" ht="9.75" customHeight="1">
      <c r="B52" s="3930"/>
      <c r="C52" s="4072"/>
      <c r="D52" s="1503" t="s">
        <v>1752</v>
      </c>
      <c r="E52" s="4074"/>
      <c r="F52" s="4005"/>
      <c r="G52" s="4006"/>
      <c r="H52" s="4076"/>
      <c r="I52" s="4018"/>
      <c r="J52" s="4013"/>
      <c r="K52" s="4016"/>
      <c r="L52" s="4017"/>
      <c r="M52" s="4017"/>
      <c r="N52" s="4018"/>
      <c r="O52" s="3908"/>
      <c r="P52" s="3909"/>
      <c r="Q52" s="3909"/>
      <c r="R52" s="3999"/>
      <c r="S52" s="4000"/>
      <c r="T52" s="4000"/>
      <c r="U52" s="4000"/>
    </row>
    <row r="53" spans="2:21" ht="18.75" customHeight="1">
      <c r="B53" s="3930"/>
      <c r="C53" s="1500"/>
      <c r="D53" s="1502"/>
      <c r="E53" s="1499"/>
      <c r="F53" s="4007"/>
      <c r="G53" s="4008"/>
      <c r="H53" s="1498"/>
      <c r="I53" s="3935"/>
      <c r="J53" s="1494"/>
      <c r="K53" s="4019"/>
      <c r="L53" s="4019"/>
      <c r="M53" s="4019"/>
      <c r="N53" s="4020"/>
      <c r="O53" s="3908"/>
      <c r="P53" s="3909"/>
      <c r="Q53" s="3909"/>
      <c r="R53" s="4001"/>
      <c r="S53" s="4002"/>
      <c r="T53" s="4002"/>
      <c r="U53" s="4002"/>
    </row>
    <row r="54" spans="2:21" ht="9.75" customHeight="1">
      <c r="B54" s="2447" t="s">
        <v>750</v>
      </c>
      <c r="C54" s="4071" t="s">
        <v>1744</v>
      </c>
      <c r="D54" s="1501" t="s">
        <v>1753</v>
      </c>
      <c r="E54" s="4073" t="s">
        <v>1748</v>
      </c>
      <c r="F54" s="4003"/>
      <c r="G54" s="4004"/>
      <c r="H54" s="4075" t="s">
        <v>1738</v>
      </c>
      <c r="I54" s="3934"/>
      <c r="J54" s="4012"/>
      <c r="K54" s="4014"/>
      <c r="L54" s="4015"/>
      <c r="M54" s="4015"/>
      <c r="N54" s="3934"/>
      <c r="O54" s="4027" t="str">
        <f>IF(OR(AND(F54="",J54=""),F54-J54=0),"",F54-J54)</f>
        <v/>
      </c>
      <c r="P54" s="4028"/>
      <c r="Q54" s="4029"/>
      <c r="R54" s="3919" t="str">
        <f>IF(OR(AND(I54="",K54=""),I54-K54=0),"",I54-K54)</f>
        <v/>
      </c>
      <c r="S54" s="3998"/>
      <c r="T54" s="3998"/>
      <c r="U54" s="3998"/>
    </row>
    <row r="55" spans="2:21" s="1484" customFormat="1" ht="9.75" customHeight="1">
      <c r="B55" s="2449"/>
      <c r="C55" s="4077"/>
      <c r="D55" s="1501" t="s">
        <v>1754</v>
      </c>
      <c r="E55" s="4078"/>
      <c r="F55" s="4007"/>
      <c r="G55" s="4008"/>
      <c r="H55" s="4081"/>
      <c r="I55" s="3935"/>
      <c r="J55" s="4024"/>
      <c r="K55" s="4025"/>
      <c r="L55" s="4026"/>
      <c r="M55" s="4026"/>
      <c r="N55" s="3935"/>
      <c r="O55" s="4030"/>
      <c r="P55" s="4031"/>
      <c r="Q55" s="4032"/>
      <c r="R55" s="4001"/>
      <c r="S55" s="4002"/>
      <c r="T55" s="4002"/>
      <c r="U55" s="4002"/>
    </row>
    <row r="56" spans="2:21" ht="9.75" customHeight="1">
      <c r="B56" s="2447" t="s">
        <v>752</v>
      </c>
      <c r="C56" s="4071" t="s">
        <v>1745</v>
      </c>
      <c r="D56" s="1501" t="s">
        <v>525</v>
      </c>
      <c r="E56" s="4073" t="s">
        <v>1748</v>
      </c>
      <c r="F56" s="4003"/>
      <c r="G56" s="4004"/>
      <c r="H56" s="4075" t="s">
        <v>1739</v>
      </c>
      <c r="I56" s="3934"/>
      <c r="J56" s="4082"/>
      <c r="K56" s="4084"/>
      <c r="L56" s="4085"/>
      <c r="M56" s="4085"/>
      <c r="N56" s="4086"/>
      <c r="O56" s="4027" t="str">
        <f>IF(F56="","",F56)</f>
        <v/>
      </c>
      <c r="P56" s="4028"/>
      <c r="Q56" s="4029"/>
      <c r="R56" s="3919" t="str">
        <f>IF(I56="","",I56)</f>
        <v/>
      </c>
      <c r="S56" s="3998"/>
      <c r="T56" s="3998"/>
      <c r="U56" s="3998"/>
    </row>
    <row r="57" spans="2:21" s="1484" customFormat="1" ht="9.75" customHeight="1">
      <c r="B57" s="2449"/>
      <c r="C57" s="4077"/>
      <c r="D57" s="1501" t="s">
        <v>1755</v>
      </c>
      <c r="E57" s="4078"/>
      <c r="F57" s="4007"/>
      <c r="G57" s="4008"/>
      <c r="H57" s="4081"/>
      <c r="I57" s="3935"/>
      <c r="J57" s="4083"/>
      <c r="K57" s="4087"/>
      <c r="L57" s="4088"/>
      <c r="M57" s="4088"/>
      <c r="N57" s="4089"/>
      <c r="O57" s="4030"/>
      <c r="P57" s="4031"/>
      <c r="Q57" s="4032"/>
      <c r="R57" s="4001"/>
      <c r="S57" s="4002"/>
      <c r="T57" s="4002"/>
      <c r="U57" s="4002"/>
    </row>
    <row r="58" spans="2:21" ht="9.75" customHeight="1">
      <c r="B58" s="2447" t="s">
        <v>753</v>
      </c>
      <c r="C58" s="4071" t="s">
        <v>1746</v>
      </c>
      <c r="D58" s="1501" t="s">
        <v>1183</v>
      </c>
      <c r="E58" s="4073" t="s">
        <v>1748</v>
      </c>
      <c r="F58" s="4003"/>
      <c r="G58" s="4004"/>
      <c r="H58" s="4075" t="s">
        <v>1740</v>
      </c>
      <c r="I58" s="3934"/>
      <c r="J58" s="4012"/>
      <c r="K58" s="4014"/>
      <c r="L58" s="4015"/>
      <c r="M58" s="4015"/>
      <c r="N58" s="3934"/>
      <c r="O58" s="4027" t="str">
        <f>IF(OR(AND(F58="",J58=""),F58-J58=0),"",F58-J58)</f>
        <v/>
      </c>
      <c r="P58" s="4028"/>
      <c r="Q58" s="4029"/>
      <c r="R58" s="3919" t="str">
        <f>IF(OR(AND(I58="",K58=""),I58-K58=0),"",I58-K58)</f>
        <v/>
      </c>
      <c r="S58" s="3998"/>
      <c r="T58" s="3998"/>
      <c r="U58" s="3998"/>
    </row>
    <row r="59" spans="2:21" s="1484" customFormat="1" ht="9.75" customHeight="1">
      <c r="B59" s="2449"/>
      <c r="C59" s="4077"/>
      <c r="D59" s="1501" t="s">
        <v>1756</v>
      </c>
      <c r="E59" s="4078"/>
      <c r="F59" s="4007"/>
      <c r="G59" s="4008"/>
      <c r="H59" s="4081"/>
      <c r="I59" s="3935"/>
      <c r="J59" s="4024"/>
      <c r="K59" s="4025"/>
      <c r="L59" s="4026"/>
      <c r="M59" s="4026"/>
      <c r="N59" s="3935"/>
      <c r="O59" s="4030"/>
      <c r="P59" s="4031"/>
      <c r="Q59" s="4032"/>
      <c r="R59" s="4001"/>
      <c r="S59" s="4002"/>
      <c r="T59" s="4002"/>
      <c r="U59" s="4002"/>
    </row>
    <row r="60" spans="2:21" ht="9.75" customHeight="1">
      <c r="B60" s="2447" t="s">
        <v>755</v>
      </c>
      <c r="C60" s="4071" t="s">
        <v>1747</v>
      </c>
      <c r="D60" s="1503" t="s">
        <v>1029</v>
      </c>
      <c r="E60" s="4073" t="s">
        <v>1748</v>
      </c>
      <c r="F60" s="4003"/>
      <c r="G60" s="4004"/>
      <c r="H60" s="4075" t="s">
        <v>1741</v>
      </c>
      <c r="I60" s="3934"/>
      <c r="J60" s="4082"/>
      <c r="K60" s="4084"/>
      <c r="L60" s="4085"/>
      <c r="M60" s="4085"/>
      <c r="N60" s="4086"/>
      <c r="O60" s="4027" t="str">
        <f>IF(F60="","",F60)</f>
        <v/>
      </c>
      <c r="P60" s="4028"/>
      <c r="Q60" s="4029"/>
      <c r="R60" s="3919" t="str">
        <f>IF(I60="","",I60)</f>
        <v/>
      </c>
      <c r="S60" s="3998"/>
      <c r="T60" s="3998"/>
      <c r="U60" s="3998"/>
    </row>
    <row r="61" spans="2:21" s="1484" customFormat="1" ht="9.75" customHeight="1">
      <c r="B61" s="1841"/>
      <c r="C61" s="4072"/>
      <c r="D61" s="1503" t="s">
        <v>1757</v>
      </c>
      <c r="E61" s="4074"/>
      <c r="F61" s="4005"/>
      <c r="G61" s="4006"/>
      <c r="H61" s="4076"/>
      <c r="I61" s="4018"/>
      <c r="J61" s="4090"/>
      <c r="K61" s="4091"/>
      <c r="L61" s="4092"/>
      <c r="M61" s="4092"/>
      <c r="N61" s="4093"/>
      <c r="O61" s="4094"/>
      <c r="P61" s="4095"/>
      <c r="Q61" s="4096"/>
      <c r="R61" s="3999"/>
      <c r="S61" s="4000"/>
      <c r="T61" s="4000"/>
      <c r="U61" s="4000"/>
    </row>
    <row r="62" spans="2:21" s="1484" customFormat="1" ht="21.75" customHeight="1">
      <c r="B62" s="3993" t="s">
        <v>1762</v>
      </c>
      <c r="C62" s="3993"/>
      <c r="D62" s="3993"/>
      <c r="E62" s="3993"/>
      <c r="F62" s="3993"/>
      <c r="G62" s="3993"/>
      <c r="H62" s="3993"/>
      <c r="I62" s="3994"/>
      <c r="J62" s="3923"/>
      <c r="K62" s="3924"/>
      <c r="L62" s="3925"/>
      <c r="M62" s="4055" t="s">
        <v>1763</v>
      </c>
      <c r="N62" s="4056"/>
      <c r="O62" s="1490"/>
      <c r="P62" s="774" t="s">
        <v>409</v>
      </c>
      <c r="Q62" s="1488"/>
      <c r="R62" s="3928"/>
      <c r="S62" s="3929"/>
      <c r="T62" s="3929"/>
      <c r="U62" s="3929"/>
    </row>
    <row r="63" spans="2:21" s="1484" customFormat="1" ht="15" customHeight="1">
      <c r="B63" s="2489"/>
      <c r="C63" s="3944" t="s">
        <v>776</v>
      </c>
      <c r="D63" s="3945"/>
      <c r="E63" s="3945"/>
      <c r="F63" s="3945"/>
      <c r="G63" s="3945"/>
      <c r="H63" s="3945"/>
      <c r="I63" s="3946"/>
      <c r="J63" s="3944" t="s">
        <v>777</v>
      </c>
      <c r="K63" s="3945"/>
      <c r="L63" s="3945"/>
      <c r="M63" s="3945"/>
      <c r="N63" s="3945"/>
      <c r="O63" s="3944" t="s">
        <v>778</v>
      </c>
      <c r="P63" s="3945"/>
      <c r="Q63" s="3945"/>
      <c r="R63" s="3945"/>
      <c r="S63" s="3945"/>
      <c r="T63" s="3945"/>
      <c r="U63" s="3945"/>
    </row>
    <row r="64" spans="2:21" s="1484" customFormat="1" ht="16.5" customHeight="1">
      <c r="B64" s="1841"/>
      <c r="C64" s="3942" t="s">
        <v>760</v>
      </c>
      <c r="D64" s="1873"/>
      <c r="E64" s="3940"/>
      <c r="F64" s="3940"/>
      <c r="G64" s="3940"/>
      <c r="H64" s="3940" t="s">
        <v>142</v>
      </c>
      <c r="I64" s="3941"/>
      <c r="J64" s="1487" t="s">
        <v>760</v>
      </c>
      <c r="K64" s="3940" t="s">
        <v>142</v>
      </c>
      <c r="L64" s="3940"/>
      <c r="M64" s="3940"/>
      <c r="N64" s="3940"/>
      <c r="O64" s="3942" t="s">
        <v>760</v>
      </c>
      <c r="P64" s="3940"/>
      <c r="Q64" s="3940"/>
      <c r="R64" s="3943" t="s">
        <v>142</v>
      </c>
      <c r="S64" s="1872"/>
      <c r="T64" s="1872"/>
      <c r="U64" s="1872"/>
    </row>
    <row r="65" spans="2:27" s="1484" customFormat="1" ht="9.75" customHeight="1">
      <c r="B65" s="2447" t="s">
        <v>746</v>
      </c>
      <c r="C65" s="4071" t="s">
        <v>1742</v>
      </c>
      <c r="D65" s="1501" t="s">
        <v>306</v>
      </c>
      <c r="E65" s="4073" t="s">
        <v>1765</v>
      </c>
      <c r="F65" s="4003"/>
      <c r="G65" s="4004"/>
      <c r="H65" s="4079" t="s">
        <v>1766</v>
      </c>
      <c r="I65" s="3934"/>
      <c r="J65" s="4012"/>
      <c r="K65" s="4014"/>
      <c r="L65" s="4015"/>
      <c r="M65" s="4015"/>
      <c r="N65" s="3934"/>
      <c r="O65" s="4027" t="str">
        <f>IF(OR(AND(F65="",J65=""),F65-J65=0),"",F65-J65)</f>
        <v/>
      </c>
      <c r="P65" s="4028"/>
      <c r="Q65" s="4029"/>
      <c r="R65" s="3919" t="str">
        <f>IF(OR(AND(I65="",K65=""),I65-K65=0),"",I65-K65)</f>
        <v/>
      </c>
      <c r="S65" s="3998"/>
      <c r="T65" s="3998"/>
      <c r="U65" s="3998"/>
    </row>
    <row r="66" spans="2:27" s="1484" customFormat="1" ht="9.75" customHeight="1">
      <c r="B66" s="2449"/>
      <c r="C66" s="4077"/>
      <c r="D66" s="1501" t="s">
        <v>1750</v>
      </c>
      <c r="E66" s="4078"/>
      <c r="F66" s="4007"/>
      <c r="G66" s="4008"/>
      <c r="H66" s="4080"/>
      <c r="I66" s="3935"/>
      <c r="J66" s="4024"/>
      <c r="K66" s="4025"/>
      <c r="L66" s="4026"/>
      <c r="M66" s="4026"/>
      <c r="N66" s="3935"/>
      <c r="O66" s="4030"/>
      <c r="P66" s="4031"/>
      <c r="Q66" s="4032"/>
      <c r="R66" s="4001"/>
      <c r="S66" s="4002"/>
      <c r="T66" s="4002"/>
      <c r="U66" s="4002"/>
    </row>
    <row r="67" spans="2:27" s="1484" customFormat="1" ht="9.75" customHeight="1">
      <c r="B67" s="3930" t="s">
        <v>748</v>
      </c>
      <c r="C67" s="4071" t="s">
        <v>1743</v>
      </c>
      <c r="D67" s="1501" t="s">
        <v>1751</v>
      </c>
      <c r="E67" s="4073" t="s">
        <v>1764</v>
      </c>
      <c r="F67" s="4003"/>
      <c r="G67" s="4004"/>
      <c r="H67" s="4075" t="s">
        <v>1767</v>
      </c>
      <c r="I67" s="3934"/>
      <c r="J67" s="4012"/>
      <c r="K67" s="4014"/>
      <c r="L67" s="4015"/>
      <c r="M67" s="4015"/>
      <c r="N67" s="3934"/>
      <c r="O67" s="3908" t="str">
        <f>IF(OR(AND(F67="",J67=""),F67-J67-J69=0),"",F67-J67-J69)</f>
        <v/>
      </c>
      <c r="P67" s="3909"/>
      <c r="Q67" s="3909"/>
      <c r="R67" s="3919" t="str">
        <f>IF(OR(AND(I67="",K67=""),I67-K67-K69=0),"",I67-K67-K69)</f>
        <v/>
      </c>
      <c r="S67" s="3998"/>
      <c r="T67" s="3998"/>
      <c r="U67" s="3998"/>
    </row>
    <row r="68" spans="2:27" s="1484" customFormat="1" ht="9.75" customHeight="1">
      <c r="B68" s="3930"/>
      <c r="C68" s="4072"/>
      <c r="D68" s="1503" t="s">
        <v>1752</v>
      </c>
      <c r="E68" s="4074"/>
      <c r="F68" s="4005"/>
      <c r="G68" s="4006"/>
      <c r="H68" s="4076"/>
      <c r="I68" s="4018"/>
      <c r="J68" s="4013"/>
      <c r="K68" s="4016"/>
      <c r="L68" s="4017"/>
      <c r="M68" s="4017"/>
      <c r="N68" s="4018"/>
      <c r="O68" s="3908"/>
      <c r="P68" s="3909"/>
      <c r="Q68" s="3909"/>
      <c r="R68" s="3999"/>
      <c r="S68" s="4000"/>
      <c r="T68" s="4000"/>
      <c r="U68" s="4000"/>
    </row>
    <row r="69" spans="2:27" s="1484" customFormat="1" ht="18.75" customHeight="1">
      <c r="B69" s="3930"/>
      <c r="C69" s="1500"/>
      <c r="D69" s="1502"/>
      <c r="E69" s="1499"/>
      <c r="F69" s="4007"/>
      <c r="G69" s="4008"/>
      <c r="H69" s="1498"/>
      <c r="I69" s="3935"/>
      <c r="J69" s="1494"/>
      <c r="K69" s="4019"/>
      <c r="L69" s="4019"/>
      <c r="M69" s="4019"/>
      <c r="N69" s="4020"/>
      <c r="O69" s="3908"/>
      <c r="P69" s="3909"/>
      <c r="Q69" s="3909"/>
      <c r="R69" s="4001"/>
      <c r="S69" s="4002"/>
      <c r="T69" s="4002"/>
      <c r="U69" s="4002"/>
    </row>
    <row r="70" spans="2:27" s="1484" customFormat="1" ht="9.75" customHeight="1">
      <c r="B70" s="2447" t="s">
        <v>750</v>
      </c>
      <c r="C70" s="4071" t="s">
        <v>1744</v>
      </c>
      <c r="D70" s="1501" t="s">
        <v>1753</v>
      </c>
      <c r="E70" s="4073" t="s">
        <v>1764</v>
      </c>
      <c r="F70" s="4003"/>
      <c r="G70" s="4004"/>
      <c r="H70" s="4075" t="s">
        <v>1768</v>
      </c>
      <c r="I70" s="3934"/>
      <c r="J70" s="4012"/>
      <c r="K70" s="4014"/>
      <c r="L70" s="4015"/>
      <c r="M70" s="4015"/>
      <c r="N70" s="3934"/>
      <c r="O70" s="4027" t="str">
        <f>IF(OR(AND(F70="",J70=""),F70-J70=0),"",F70-J70)</f>
        <v/>
      </c>
      <c r="P70" s="4028"/>
      <c r="Q70" s="4029"/>
      <c r="R70" s="3919" t="str">
        <f>IF(OR(AND(I70="",K70=""),I70-K70=0),"",I70-K70)</f>
        <v/>
      </c>
      <c r="S70" s="3998"/>
      <c r="T70" s="3998"/>
      <c r="U70" s="3998"/>
    </row>
    <row r="71" spans="2:27" s="1484" customFormat="1" ht="9.75" customHeight="1">
      <c r="B71" s="2449"/>
      <c r="C71" s="4077"/>
      <c r="D71" s="1501" t="s">
        <v>1754</v>
      </c>
      <c r="E71" s="4078"/>
      <c r="F71" s="4007"/>
      <c r="G71" s="4008"/>
      <c r="H71" s="4081"/>
      <c r="I71" s="3935"/>
      <c r="J71" s="4024"/>
      <c r="K71" s="4025"/>
      <c r="L71" s="4026"/>
      <c r="M71" s="4026"/>
      <c r="N71" s="3935"/>
      <c r="O71" s="4030"/>
      <c r="P71" s="4031"/>
      <c r="Q71" s="4032"/>
      <c r="R71" s="4001"/>
      <c r="S71" s="4002"/>
      <c r="T71" s="4002"/>
      <c r="U71" s="4002"/>
    </row>
    <row r="72" spans="2:27" s="1484" customFormat="1" ht="9.75" customHeight="1">
      <c r="B72" s="2447" t="s">
        <v>752</v>
      </c>
      <c r="C72" s="4071" t="s">
        <v>1745</v>
      </c>
      <c r="D72" s="1501" t="s">
        <v>525</v>
      </c>
      <c r="E72" s="4073" t="s">
        <v>1764</v>
      </c>
      <c r="F72" s="4003"/>
      <c r="G72" s="4004"/>
      <c r="H72" s="4075" t="s">
        <v>1769</v>
      </c>
      <c r="I72" s="3934"/>
      <c r="J72" s="4082"/>
      <c r="K72" s="4084"/>
      <c r="L72" s="4085"/>
      <c r="M72" s="4085"/>
      <c r="N72" s="4086"/>
      <c r="O72" s="4027" t="str">
        <f>IF(F72="","",F72)</f>
        <v/>
      </c>
      <c r="P72" s="4028"/>
      <c r="Q72" s="4029"/>
      <c r="R72" s="3919" t="str">
        <f>IF(I72="","",I72)</f>
        <v/>
      </c>
      <c r="S72" s="3998"/>
      <c r="T72" s="3998"/>
      <c r="U72" s="3998"/>
    </row>
    <row r="73" spans="2:27" s="1484" customFormat="1" ht="9.75" customHeight="1">
      <c r="B73" s="2449"/>
      <c r="C73" s="4077"/>
      <c r="D73" s="1501" t="s">
        <v>1755</v>
      </c>
      <c r="E73" s="4078"/>
      <c r="F73" s="4007"/>
      <c r="G73" s="4008"/>
      <c r="H73" s="4081"/>
      <c r="I73" s="3935"/>
      <c r="J73" s="4083"/>
      <c r="K73" s="4087"/>
      <c r="L73" s="4088"/>
      <c r="M73" s="4088"/>
      <c r="N73" s="4089"/>
      <c r="O73" s="4030"/>
      <c r="P73" s="4031"/>
      <c r="Q73" s="4032"/>
      <c r="R73" s="4001"/>
      <c r="S73" s="4002"/>
      <c r="T73" s="4002"/>
      <c r="U73" s="4002"/>
    </row>
    <row r="74" spans="2:27" s="1484" customFormat="1" ht="9.75" customHeight="1">
      <c r="B74" s="2447" t="s">
        <v>753</v>
      </c>
      <c r="C74" s="4071" t="s">
        <v>1746</v>
      </c>
      <c r="D74" s="1501" t="s">
        <v>1183</v>
      </c>
      <c r="E74" s="4073" t="s">
        <v>1764</v>
      </c>
      <c r="F74" s="4003"/>
      <c r="G74" s="4004"/>
      <c r="H74" s="4075" t="s">
        <v>1770</v>
      </c>
      <c r="I74" s="3934"/>
      <c r="J74" s="4012"/>
      <c r="K74" s="4014"/>
      <c r="L74" s="4015"/>
      <c r="M74" s="4015"/>
      <c r="N74" s="3934"/>
      <c r="O74" s="4027" t="str">
        <f>IF(OR(AND(F74="",J74=""),F74-J74=0),"",F74-J74)</f>
        <v/>
      </c>
      <c r="P74" s="4028"/>
      <c r="Q74" s="4029"/>
      <c r="R74" s="3919" t="str">
        <f>IF(OR(AND(I74="",K74=""),I74-K74=0),"",I74-K74)</f>
        <v/>
      </c>
      <c r="S74" s="3998"/>
      <c r="T74" s="3998"/>
      <c r="U74" s="3998"/>
    </row>
    <row r="75" spans="2:27" s="1484" customFormat="1" ht="9.75" customHeight="1">
      <c r="B75" s="2449"/>
      <c r="C75" s="4077"/>
      <c r="D75" s="1501" t="s">
        <v>1756</v>
      </c>
      <c r="E75" s="4078"/>
      <c r="F75" s="4007"/>
      <c r="G75" s="4008"/>
      <c r="H75" s="4081"/>
      <c r="I75" s="3935"/>
      <c r="J75" s="4024"/>
      <c r="K75" s="4025"/>
      <c r="L75" s="4026"/>
      <c r="M75" s="4026"/>
      <c r="N75" s="3935"/>
      <c r="O75" s="4030"/>
      <c r="P75" s="4031"/>
      <c r="Q75" s="4032"/>
      <c r="R75" s="4001"/>
      <c r="S75" s="4002"/>
      <c r="T75" s="4002"/>
      <c r="U75" s="4002"/>
    </row>
    <row r="76" spans="2:27" s="1484" customFormat="1" ht="9.75" customHeight="1">
      <c r="B76" s="2447" t="s">
        <v>755</v>
      </c>
      <c r="C76" s="4071" t="s">
        <v>1747</v>
      </c>
      <c r="D76" s="1503" t="s">
        <v>1029</v>
      </c>
      <c r="E76" s="4073" t="s">
        <v>1764</v>
      </c>
      <c r="F76" s="4003"/>
      <c r="G76" s="4004"/>
      <c r="H76" s="4075" t="s">
        <v>1771</v>
      </c>
      <c r="I76" s="3934"/>
      <c r="J76" s="4082"/>
      <c r="K76" s="4084"/>
      <c r="L76" s="4085"/>
      <c r="M76" s="4085"/>
      <c r="N76" s="4086"/>
      <c r="O76" s="4027" t="str">
        <f>IF(F76="","",F76)</f>
        <v/>
      </c>
      <c r="P76" s="4028"/>
      <c r="Q76" s="4029"/>
      <c r="R76" s="3919" t="str">
        <f>IF(I76="","",I76)</f>
        <v/>
      </c>
      <c r="S76" s="3998"/>
      <c r="T76" s="3998"/>
      <c r="U76" s="3998"/>
    </row>
    <row r="77" spans="2:27" s="1484" customFormat="1" ht="9.75" customHeight="1">
      <c r="B77" s="1841"/>
      <c r="C77" s="4072"/>
      <c r="D77" s="1503" t="s">
        <v>1757</v>
      </c>
      <c r="E77" s="4074"/>
      <c r="F77" s="4005"/>
      <c r="G77" s="4006"/>
      <c r="H77" s="4076"/>
      <c r="I77" s="4018"/>
      <c r="J77" s="4090"/>
      <c r="K77" s="4091"/>
      <c r="L77" s="4092"/>
      <c r="M77" s="4092"/>
      <c r="N77" s="4093"/>
      <c r="O77" s="4094"/>
      <c r="P77" s="4095"/>
      <c r="Q77" s="4096"/>
      <c r="R77" s="3999"/>
      <c r="S77" s="4000"/>
      <c r="T77" s="4000"/>
      <c r="U77" s="4000"/>
    </row>
    <row r="78" spans="2:27" ht="3.75" customHeight="1"/>
    <row r="79" spans="2:27" ht="12.75" customHeight="1">
      <c r="B79" s="1472" t="s">
        <v>1979</v>
      </c>
      <c r="O79" s="3902" t="s">
        <v>1723</v>
      </c>
      <c r="P79" s="3902"/>
      <c r="Q79" s="3902"/>
      <c r="R79" s="3902"/>
      <c r="S79" s="3902"/>
      <c r="T79" s="3902"/>
      <c r="U79" s="3902"/>
      <c r="V79" s="816"/>
      <c r="W79" s="816"/>
      <c r="X79" s="816"/>
      <c r="Y79" s="816"/>
      <c r="Z79" s="816"/>
      <c r="AA79" s="816"/>
    </row>
    <row r="81" spans="2:14">
      <c r="B81" s="2675" t="s">
        <v>597</v>
      </c>
      <c r="C81" s="2675"/>
      <c r="D81" s="2675"/>
      <c r="E81" s="2675"/>
      <c r="F81" s="2675"/>
    </row>
    <row r="82" spans="2:14" ht="13.5">
      <c r="B82" s="2"/>
      <c r="C82" s="1600" t="s">
        <v>1980</v>
      </c>
      <c r="D82" s="2"/>
      <c r="E82" s="2"/>
      <c r="F82" s="2"/>
      <c r="N82" s="1504" t="s">
        <v>598</v>
      </c>
    </row>
  </sheetData>
  <sheetProtection algorithmName="SHA-512" hashValue="/I6tmR2WXVCaCTc0RZFMO63afQbsbvx0g0IaT8PjI/0sgKPdCFJQQ2qVheUrIPrKpMf7G+Hy4jkwEEsl2NVMkQ==" saltValue="b40+gSKKtw7gTHOl6YVSSg==" spinCount="100000" sheet="1" objects="1" scenarios="1"/>
  <mergeCells count="277">
    <mergeCell ref="W24:W34"/>
    <mergeCell ref="W8:W23"/>
    <mergeCell ref="B81:F81"/>
    <mergeCell ref="R74:U75"/>
    <mergeCell ref="B76:B77"/>
    <mergeCell ref="C76:C77"/>
    <mergeCell ref="E76:E77"/>
    <mergeCell ref="F76:G77"/>
    <mergeCell ref="H76:H77"/>
    <mergeCell ref="I76:I77"/>
    <mergeCell ref="J76:J77"/>
    <mergeCell ref="K76:N77"/>
    <mergeCell ref="O76:Q77"/>
    <mergeCell ref="R76:U77"/>
    <mergeCell ref="B74:B75"/>
    <mergeCell ref="C74:C75"/>
    <mergeCell ref="E74:E75"/>
    <mergeCell ref="F74:G75"/>
    <mergeCell ref="H74:H75"/>
    <mergeCell ref="I74:I75"/>
    <mergeCell ref="J74:J75"/>
    <mergeCell ref="K74:N75"/>
    <mergeCell ref="O74:Q75"/>
    <mergeCell ref="R70:U71"/>
    <mergeCell ref="R72:U73"/>
    <mergeCell ref="B70:B71"/>
    <mergeCell ref="C70:C71"/>
    <mergeCell ref="E70:E71"/>
    <mergeCell ref="F70:G71"/>
    <mergeCell ref="H70:H71"/>
    <mergeCell ref="I70:I71"/>
    <mergeCell ref="J70:J71"/>
    <mergeCell ref="K70:N71"/>
    <mergeCell ref="O70:Q71"/>
    <mergeCell ref="B72:B73"/>
    <mergeCell ref="C72:C73"/>
    <mergeCell ref="E72:E73"/>
    <mergeCell ref="F72:G73"/>
    <mergeCell ref="H72:H73"/>
    <mergeCell ref="I72:I73"/>
    <mergeCell ref="J72:J73"/>
    <mergeCell ref="K72:N73"/>
    <mergeCell ref="O72:Q73"/>
    <mergeCell ref="R65:U66"/>
    <mergeCell ref="B67:B69"/>
    <mergeCell ref="C67:C68"/>
    <mergeCell ref="E67:E68"/>
    <mergeCell ref="F67:G69"/>
    <mergeCell ref="H67:H68"/>
    <mergeCell ref="I67:I69"/>
    <mergeCell ref="J67:J68"/>
    <mergeCell ref="K67:N68"/>
    <mergeCell ref="O67:Q69"/>
    <mergeCell ref="R67:U69"/>
    <mergeCell ref="K69:N69"/>
    <mergeCell ref="B65:B66"/>
    <mergeCell ref="C65:C66"/>
    <mergeCell ref="E65:E66"/>
    <mergeCell ref="F65:G66"/>
    <mergeCell ref="H65:H66"/>
    <mergeCell ref="I65:I66"/>
    <mergeCell ref="J65:J66"/>
    <mergeCell ref="K65:N66"/>
    <mergeCell ref="O65:Q66"/>
    <mergeCell ref="B62:I62"/>
    <mergeCell ref="J62:L62"/>
    <mergeCell ref="M62:N62"/>
    <mergeCell ref="R62:U62"/>
    <mergeCell ref="B63:B64"/>
    <mergeCell ref="C63:I63"/>
    <mergeCell ref="J63:N63"/>
    <mergeCell ref="O63:U63"/>
    <mergeCell ref="C64:G64"/>
    <mergeCell ref="H64:I64"/>
    <mergeCell ref="K64:N64"/>
    <mergeCell ref="O64:Q64"/>
    <mergeCell ref="R64:U64"/>
    <mergeCell ref="R40:U41"/>
    <mergeCell ref="B38:B39"/>
    <mergeCell ref="C38:C39"/>
    <mergeCell ref="E38:E39"/>
    <mergeCell ref="F38:G39"/>
    <mergeCell ref="H38:H39"/>
    <mergeCell ref="I38:I39"/>
    <mergeCell ref="J38:J39"/>
    <mergeCell ref="K38:N39"/>
    <mergeCell ref="O38:Q39"/>
    <mergeCell ref="R38:U39"/>
    <mergeCell ref="B40:B41"/>
    <mergeCell ref="C40:C41"/>
    <mergeCell ref="E40:E41"/>
    <mergeCell ref="F40:G41"/>
    <mergeCell ref="H40:H41"/>
    <mergeCell ref="I40:I41"/>
    <mergeCell ref="J40:J41"/>
    <mergeCell ref="K40:N41"/>
    <mergeCell ref="O40:Q41"/>
    <mergeCell ref="J44:J45"/>
    <mergeCell ref="K44:N45"/>
    <mergeCell ref="O44:Q45"/>
    <mergeCell ref="R44:U45"/>
    <mergeCell ref="B42:B43"/>
    <mergeCell ref="C42:C43"/>
    <mergeCell ref="E42:E43"/>
    <mergeCell ref="F42:G43"/>
    <mergeCell ref="H42:H43"/>
    <mergeCell ref="I42:I43"/>
    <mergeCell ref="J42:J43"/>
    <mergeCell ref="K42:N43"/>
    <mergeCell ref="O42:Q43"/>
    <mergeCell ref="R42:U43"/>
    <mergeCell ref="B44:B45"/>
    <mergeCell ref="C44:C45"/>
    <mergeCell ref="E44:E45"/>
    <mergeCell ref="F44:G45"/>
    <mergeCell ref="H44:H45"/>
    <mergeCell ref="I44:I45"/>
    <mergeCell ref="R60:U61"/>
    <mergeCell ref="B58:B59"/>
    <mergeCell ref="C58:C59"/>
    <mergeCell ref="E58:E59"/>
    <mergeCell ref="F58:G59"/>
    <mergeCell ref="H58:H59"/>
    <mergeCell ref="I58:I59"/>
    <mergeCell ref="J58:J59"/>
    <mergeCell ref="K58:N59"/>
    <mergeCell ref="O58:Q59"/>
    <mergeCell ref="R58:U59"/>
    <mergeCell ref="B60:B61"/>
    <mergeCell ref="C60:C61"/>
    <mergeCell ref="E60:E61"/>
    <mergeCell ref="F60:G61"/>
    <mergeCell ref="H60:H61"/>
    <mergeCell ref="I60:I61"/>
    <mergeCell ref="J60:J61"/>
    <mergeCell ref="K60:N61"/>
    <mergeCell ref="O60:Q61"/>
    <mergeCell ref="R56:U57"/>
    <mergeCell ref="B54:B55"/>
    <mergeCell ref="C54:C55"/>
    <mergeCell ref="E54:E55"/>
    <mergeCell ref="F54:G55"/>
    <mergeCell ref="H54:H55"/>
    <mergeCell ref="I54:I55"/>
    <mergeCell ref="J54:J55"/>
    <mergeCell ref="K54:N55"/>
    <mergeCell ref="O54:Q55"/>
    <mergeCell ref="B56:B57"/>
    <mergeCell ref="C56:C57"/>
    <mergeCell ref="E56:E57"/>
    <mergeCell ref="F56:G57"/>
    <mergeCell ref="H56:H57"/>
    <mergeCell ref="I56:I57"/>
    <mergeCell ref="J56:J57"/>
    <mergeCell ref="K56:N57"/>
    <mergeCell ref="O56:Q57"/>
    <mergeCell ref="C51:C52"/>
    <mergeCell ref="E51:E52"/>
    <mergeCell ref="H51:H52"/>
    <mergeCell ref="J51:J52"/>
    <mergeCell ref="K51:N52"/>
    <mergeCell ref="R54:U55"/>
    <mergeCell ref="B49:B50"/>
    <mergeCell ref="C49:C50"/>
    <mergeCell ref="E49:E50"/>
    <mergeCell ref="F49:G50"/>
    <mergeCell ref="H49:H50"/>
    <mergeCell ref="I49:I50"/>
    <mergeCell ref="J49:J50"/>
    <mergeCell ref="K49:N50"/>
    <mergeCell ref="O49:Q50"/>
    <mergeCell ref="F51:G53"/>
    <mergeCell ref="I51:I53"/>
    <mergeCell ref="O51:Q53"/>
    <mergeCell ref="K53:N53"/>
    <mergeCell ref="R51:U53"/>
    <mergeCell ref="R49:U50"/>
    <mergeCell ref="S19:T20"/>
    <mergeCell ref="S18:T18"/>
    <mergeCell ref="N22:Q22"/>
    <mergeCell ref="B21:B22"/>
    <mergeCell ref="C21:J22"/>
    <mergeCell ref="K21:K22"/>
    <mergeCell ref="L21:L22"/>
    <mergeCell ref="M21:M22"/>
    <mergeCell ref="R21:R22"/>
    <mergeCell ref="S21:T22"/>
    <mergeCell ref="R46:U46"/>
    <mergeCell ref="R3:U3"/>
    <mergeCell ref="M46:N46"/>
    <mergeCell ref="M15:O15"/>
    <mergeCell ref="M16:U16"/>
    <mergeCell ref="C18:J18"/>
    <mergeCell ref="C23:J23"/>
    <mergeCell ref="C24:J24"/>
    <mergeCell ref="C25:J25"/>
    <mergeCell ref="N18:Q18"/>
    <mergeCell ref="N19:Q19"/>
    <mergeCell ref="N21:Q21"/>
    <mergeCell ref="N23:Q23"/>
    <mergeCell ref="N24:Q24"/>
    <mergeCell ref="N25:Q25"/>
    <mergeCell ref="J30:L30"/>
    <mergeCell ref="C5:S5"/>
    <mergeCell ref="B6:S6"/>
    <mergeCell ref="B13:I13"/>
    <mergeCell ref="B31:B32"/>
    <mergeCell ref="C31:I31"/>
    <mergeCell ref="J31:N31"/>
    <mergeCell ref="O31:U31"/>
    <mergeCell ref="C32:G32"/>
    <mergeCell ref="W3:W4"/>
    <mergeCell ref="R32:U32"/>
    <mergeCell ref="B30:I30"/>
    <mergeCell ref="B16:J17"/>
    <mergeCell ref="K16:L17"/>
    <mergeCell ref="M17:Q17"/>
    <mergeCell ref="R17:U17"/>
    <mergeCell ref="N20:Q20"/>
    <mergeCell ref="B19:B20"/>
    <mergeCell ref="C19:J20"/>
    <mergeCell ref="K19:K20"/>
    <mergeCell ref="P15:S15"/>
    <mergeCell ref="T15:U15"/>
    <mergeCell ref="G15:L15"/>
    <mergeCell ref="B15:F15"/>
    <mergeCell ref="C29:P29"/>
    <mergeCell ref="M30:U30"/>
    <mergeCell ref="B28:I28"/>
    <mergeCell ref="M19:M20"/>
    <mergeCell ref="R19:R20"/>
    <mergeCell ref="L19:L20"/>
    <mergeCell ref="S24:T24"/>
    <mergeCell ref="S25:T25"/>
    <mergeCell ref="S23:T23"/>
    <mergeCell ref="R35:U37"/>
    <mergeCell ref="F35:G37"/>
    <mergeCell ref="C35:C36"/>
    <mergeCell ref="E35:E36"/>
    <mergeCell ref="H35:H36"/>
    <mergeCell ref="J35:J36"/>
    <mergeCell ref="K35:N36"/>
    <mergeCell ref="B33:B34"/>
    <mergeCell ref="K37:N37"/>
    <mergeCell ref="C33:C34"/>
    <mergeCell ref="E33:E34"/>
    <mergeCell ref="F33:G34"/>
    <mergeCell ref="H33:H34"/>
    <mergeCell ref="I33:I34"/>
    <mergeCell ref="J33:J34"/>
    <mergeCell ref="K33:N34"/>
    <mergeCell ref="O33:Q34"/>
    <mergeCell ref="R33:U34"/>
    <mergeCell ref="O79:U79"/>
    <mergeCell ref="O3:Q3"/>
    <mergeCell ref="B2:N3"/>
    <mergeCell ref="B9:S9"/>
    <mergeCell ref="B7:I7"/>
    <mergeCell ref="C8:J8"/>
    <mergeCell ref="B51:B53"/>
    <mergeCell ref="B47:B48"/>
    <mergeCell ref="C47:I47"/>
    <mergeCell ref="J47:N47"/>
    <mergeCell ref="O47:U47"/>
    <mergeCell ref="C48:G48"/>
    <mergeCell ref="H48:I48"/>
    <mergeCell ref="R48:U48"/>
    <mergeCell ref="J46:L46"/>
    <mergeCell ref="B46:I46"/>
    <mergeCell ref="K48:N48"/>
    <mergeCell ref="O48:Q48"/>
    <mergeCell ref="H32:I32"/>
    <mergeCell ref="K32:N32"/>
    <mergeCell ref="O32:Q32"/>
    <mergeCell ref="B35:B37"/>
    <mergeCell ref="I35:I37"/>
    <mergeCell ref="O35:Q37"/>
  </mergeCells>
  <phoneticPr fontId="2"/>
  <dataValidations count="3">
    <dataValidation imeMode="on" allowBlank="1" showInputMessage="1" showErrorMessage="1" sqref="G15"/>
    <dataValidation imeMode="off" allowBlank="1" showInputMessage="1" showErrorMessage="1" sqref="P15:S15 I44 N21:N25 O46 Q46 N18:N19 S18:S19 U18:U25 S23:S25 S21 I60 F49 F51:F52 I49:N49 I51:N51 J53:N54 F54 I52:I54 F56 I56 F60 I58:N58 F58 F44 F42 I42:N42 F40 I40 F38 F35:F36 I35:I38 J37:N38 I33:N33 F33 J35:N35 O62 Q62 I76 F65 F67:F68 I65:N65 I67:N67 J69:N70 F70 I68:I70 F72 I72 F76 I74:N74 F74"/>
    <dataValidation type="list" allowBlank="1" showInputMessage="1" showErrorMessage="1" sqref="J30:L30 J46:L46 J62:L62">
      <formula1>$Y$30:$Y$36</formula1>
    </dataValidation>
  </dataValidations>
  <hyperlinks>
    <hyperlink ref="C82" r:id="rId1"/>
  </hyperlinks>
  <pageMargins left="0.6" right="0.19685039370078741" top="0.47" bottom="0.39370078740157483" header="0.41" footer="0.31496062992125984"/>
  <pageSetup paperSize="9" scale="95" orientation="portrait" blackAndWhite="1"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77"/>
  <sheetViews>
    <sheetView showGridLines="0" showRowColHeaders="0" showZeros="0" zoomScale="130" zoomScaleNormal="130" workbookViewId="0">
      <pane ySplit="1" topLeftCell="A2" activePane="bottomLeft" state="frozen"/>
      <selection activeCell="B1" sqref="B1"/>
      <selection pane="bottomLeft" activeCell="E13" sqref="E13:N13"/>
    </sheetView>
  </sheetViews>
  <sheetFormatPr defaultRowHeight="9"/>
  <cols>
    <col min="1" max="1" width="1" style="849" customWidth="1"/>
    <col min="2" max="2" width="4.125" style="849" customWidth="1"/>
    <col min="3" max="3" width="3" style="849" customWidth="1"/>
    <col min="4" max="4" width="8.75" style="849" customWidth="1"/>
    <col min="5" max="5" width="10.375" style="849" customWidth="1"/>
    <col min="6" max="6" width="5.5" style="849" customWidth="1"/>
    <col min="7" max="7" width="4.375" style="849" customWidth="1"/>
    <col min="8" max="9" width="3" style="849" customWidth="1"/>
    <col min="10" max="10" width="3.25" style="849" customWidth="1"/>
    <col min="11" max="11" width="2.75" style="849" customWidth="1"/>
    <col min="12" max="13" width="1.375" style="849" customWidth="1"/>
    <col min="14" max="14" width="2.75" style="849" customWidth="1"/>
    <col min="15" max="16" width="1.125" style="849" customWidth="1"/>
    <col min="17" max="17" width="5.5" style="849" customWidth="1"/>
    <col min="18" max="19" width="2.625" style="849" customWidth="1"/>
    <col min="20" max="20" width="1.75" style="849" customWidth="1"/>
    <col min="21" max="21" width="2.75" style="849" customWidth="1"/>
    <col min="22" max="22" width="2.25" style="849" customWidth="1"/>
    <col min="23" max="23" width="2.375" style="849" customWidth="1"/>
    <col min="24" max="24" width="12" style="849" customWidth="1"/>
    <col min="25" max="25" width="2.625" style="849" customWidth="1"/>
    <col min="26" max="26" width="0.5" style="849" customWidth="1"/>
    <col min="27" max="27" width="3.25" style="849" customWidth="1"/>
    <col min="28" max="16384" width="9" style="849"/>
  </cols>
  <sheetData>
    <row r="1" spans="2:27" ht="6" customHeight="1"/>
    <row r="2" spans="2:27" ht="30" customHeight="1">
      <c r="B2" s="4200" t="s">
        <v>1650</v>
      </c>
      <c r="C2" s="4200"/>
      <c r="D2" s="4200"/>
      <c r="E2" s="4200"/>
      <c r="F2" s="4200"/>
      <c r="G2" s="4200"/>
      <c r="H2" s="4200"/>
      <c r="I2" s="4200"/>
      <c r="J2" s="4200"/>
      <c r="K2" s="4200"/>
      <c r="L2" s="4200"/>
      <c r="M2" s="4200"/>
      <c r="Q2" s="1805" t="s">
        <v>1652</v>
      </c>
      <c r="R2" s="1722"/>
      <c r="S2" s="1722"/>
      <c r="T2" s="1722"/>
      <c r="U2" s="3977">
        <f>氏名０</f>
        <v>0</v>
      </c>
      <c r="V2" s="3977"/>
      <c r="W2" s="3977"/>
      <c r="X2" s="3977"/>
      <c r="Y2" s="1813"/>
      <c r="AA2" s="1453" t="s">
        <v>1693</v>
      </c>
    </row>
    <row r="3" spans="2:27" ht="12.75" customHeight="1">
      <c r="B3" s="4127" t="s">
        <v>1653</v>
      </c>
      <c r="C3" s="4127"/>
      <c r="D3" s="4127"/>
      <c r="E3" s="4127"/>
      <c r="F3" s="4127"/>
      <c r="G3" s="4127"/>
      <c r="H3" s="4127"/>
      <c r="I3" s="4127"/>
      <c r="J3" s="4127"/>
      <c r="K3" s="4127"/>
      <c r="L3" s="4127"/>
      <c r="M3" s="4127"/>
      <c r="N3" s="4127"/>
      <c r="O3" s="4127"/>
      <c r="P3" s="4127"/>
      <c r="Q3" s="4127"/>
      <c r="R3" s="4127"/>
      <c r="S3" s="4127"/>
      <c r="T3" s="4127"/>
      <c r="U3" s="4127"/>
      <c r="V3" s="4127"/>
      <c r="W3" s="4127"/>
      <c r="X3" s="4127"/>
      <c r="Y3" s="4127"/>
      <c r="AA3" s="1454">
        <v>11</v>
      </c>
    </row>
    <row r="4" spans="2:27" ht="12" customHeight="1">
      <c r="B4" s="4127" t="s">
        <v>1934</v>
      </c>
      <c r="C4" s="4128"/>
      <c r="D4" s="4128"/>
      <c r="E4" s="4128"/>
      <c r="F4" s="4128"/>
      <c r="G4" s="4128"/>
      <c r="H4" s="4128"/>
      <c r="I4" s="4128"/>
      <c r="J4" s="4128"/>
      <c r="K4" s="4128"/>
      <c r="L4" s="4128"/>
      <c r="M4" s="4128"/>
      <c r="N4" s="4128"/>
      <c r="O4" s="4128"/>
      <c r="P4" s="4128"/>
      <c r="Q4" s="4128"/>
      <c r="R4" s="4128"/>
      <c r="S4" s="4128"/>
      <c r="T4" s="4128"/>
      <c r="U4" s="4128"/>
      <c r="V4" s="4128"/>
      <c r="W4" s="4128"/>
      <c r="X4" s="4128"/>
      <c r="Y4" s="4128"/>
      <c r="AA4" s="1454" t="s">
        <v>1692</v>
      </c>
    </row>
    <row r="5" spans="2:27" ht="12" customHeight="1">
      <c r="B5" s="4127" t="s">
        <v>1654</v>
      </c>
      <c r="C5" s="4128"/>
      <c r="D5" s="4128"/>
      <c r="E5" s="4128"/>
      <c r="F5" s="4128"/>
      <c r="G5" s="4128"/>
      <c r="H5" s="4128"/>
      <c r="I5" s="4128"/>
      <c r="J5" s="4128"/>
      <c r="K5" s="4128"/>
      <c r="L5" s="4128"/>
      <c r="M5" s="4128"/>
      <c r="N5" s="4128"/>
      <c r="O5" s="4128"/>
      <c r="P5" s="4128"/>
      <c r="Q5" s="4128"/>
      <c r="R5" s="4128"/>
      <c r="S5" s="4128"/>
      <c r="T5" s="4128"/>
      <c r="U5" s="4128"/>
      <c r="V5" s="4128"/>
      <c r="W5" s="4128"/>
      <c r="X5" s="4128"/>
      <c r="Y5" s="4128"/>
      <c r="AA5" s="1454">
        <v>11</v>
      </c>
    </row>
    <row r="6" spans="2:27" ht="12" customHeight="1">
      <c r="B6" s="4127" t="s">
        <v>1655</v>
      </c>
      <c r="C6" s="4127"/>
      <c r="D6" s="4127"/>
      <c r="E6" s="4127"/>
      <c r="F6" s="4127"/>
      <c r="G6" s="4127"/>
      <c r="H6" s="4127"/>
      <c r="I6" s="4127"/>
      <c r="J6" s="4127"/>
      <c r="K6" s="1459"/>
      <c r="L6" s="1459"/>
      <c r="M6" s="1459"/>
      <c r="N6" s="1459"/>
      <c r="O6" s="1459"/>
      <c r="P6" s="1459"/>
      <c r="Q6" s="1459"/>
      <c r="R6" s="1459"/>
      <c r="S6" s="1459"/>
      <c r="T6" s="1459"/>
      <c r="U6" s="1459"/>
      <c r="V6" s="1459"/>
      <c r="W6" s="1459"/>
      <c r="X6" s="1459"/>
      <c r="Y6" s="1459"/>
      <c r="AA6" s="4201" t="s">
        <v>1694</v>
      </c>
    </row>
    <row r="7" spans="2:27" ht="11.25" customHeight="1">
      <c r="B7" s="1442" t="s">
        <v>23</v>
      </c>
      <c r="C7" s="2927" t="s">
        <v>1656</v>
      </c>
      <c r="D7" s="2927"/>
      <c r="E7" s="2927"/>
      <c r="F7" s="2927"/>
      <c r="G7" s="2927"/>
      <c r="H7" s="2927"/>
      <c r="I7" s="2927"/>
      <c r="J7" s="2927"/>
      <c r="K7" s="2927"/>
      <c r="L7" s="2927"/>
      <c r="M7" s="2927"/>
      <c r="N7" s="2927"/>
      <c r="O7" s="2927"/>
      <c r="P7" s="2927"/>
      <c r="Q7" s="2927"/>
      <c r="R7" s="1456"/>
      <c r="S7" s="1456"/>
      <c r="T7" s="1456"/>
      <c r="U7" s="1456"/>
      <c r="V7" s="1456"/>
      <c r="W7" s="1456"/>
      <c r="X7" s="1456"/>
      <c r="Y7" s="1456"/>
      <c r="AA7" s="4201"/>
    </row>
    <row r="8" spans="2:27" ht="11.25" customHeight="1">
      <c r="B8" s="1456"/>
      <c r="C8" s="2927" t="s">
        <v>1657</v>
      </c>
      <c r="D8" s="2927"/>
      <c r="E8" s="2927"/>
      <c r="F8" s="2927"/>
      <c r="G8" s="2927"/>
      <c r="H8" s="2927"/>
      <c r="I8" s="2927"/>
      <c r="J8" s="2927"/>
      <c r="K8" s="2927"/>
      <c r="L8" s="1456"/>
      <c r="M8" s="1456"/>
      <c r="N8" s="1456"/>
      <c r="O8" s="1456"/>
      <c r="P8" s="1456"/>
      <c r="Q8" s="1456"/>
      <c r="R8" s="1456"/>
      <c r="S8" s="1456"/>
      <c r="T8" s="1456"/>
      <c r="U8" s="1456"/>
      <c r="V8" s="1456"/>
      <c r="W8" s="1456"/>
      <c r="X8" s="1456"/>
      <c r="Y8" s="1456"/>
      <c r="AA8" s="4201"/>
    </row>
    <row r="9" spans="2:27" ht="12" customHeight="1">
      <c r="B9" s="1456"/>
      <c r="C9" s="4129" t="s">
        <v>1658</v>
      </c>
      <c r="D9" s="4129"/>
      <c r="E9" s="4129"/>
      <c r="F9" s="4129"/>
      <c r="G9" s="4129"/>
      <c r="H9" s="4129"/>
      <c r="I9" s="4129"/>
      <c r="J9" s="4129"/>
      <c r="K9" s="4129"/>
      <c r="L9" s="4129"/>
      <c r="M9" s="4129"/>
      <c r="N9" s="4129"/>
      <c r="O9" s="4129"/>
      <c r="P9" s="4129"/>
      <c r="Q9" s="4129"/>
      <c r="R9" s="4129"/>
      <c r="S9" s="4129"/>
      <c r="T9" s="4129"/>
      <c r="U9" s="4129"/>
      <c r="V9" s="4129"/>
      <c r="W9" s="4129"/>
      <c r="X9" s="1456"/>
      <c r="Y9" s="1456"/>
      <c r="AA9" s="4201"/>
    </row>
    <row r="10" spans="2:27" ht="9.75" customHeight="1">
      <c r="AA10" s="4201"/>
    </row>
    <row r="11" spans="2:27" ht="15" customHeight="1">
      <c r="B11" s="1717" t="s">
        <v>1659</v>
      </c>
      <c r="C11" s="1717"/>
      <c r="D11" s="1717"/>
      <c r="E11" s="1717"/>
      <c r="F11" s="1717"/>
      <c r="G11" s="1717"/>
      <c r="H11" s="1717"/>
      <c r="I11" s="1717"/>
      <c r="J11" s="1717"/>
      <c r="K11" s="1717"/>
      <c r="L11" s="1717"/>
      <c r="M11" s="1717"/>
      <c r="N11" s="1717"/>
      <c r="O11" s="1717"/>
      <c r="P11" s="1717"/>
      <c r="Q11" s="1717"/>
      <c r="AA11" s="4201"/>
    </row>
    <row r="12" spans="2:27" ht="13.5" customHeight="1">
      <c r="B12" s="4127" t="s">
        <v>1660</v>
      </c>
      <c r="C12" s="4127"/>
      <c r="D12" s="4127"/>
      <c r="E12" s="4127"/>
      <c r="F12" s="4127"/>
      <c r="G12" s="4127"/>
      <c r="H12" s="4127"/>
      <c r="I12" s="4127"/>
      <c r="J12" s="4127"/>
      <c r="K12" s="4127"/>
      <c r="L12" s="4127"/>
      <c r="M12" s="4127"/>
      <c r="N12" s="4127"/>
      <c r="O12" s="4127"/>
      <c r="P12" s="4127"/>
      <c r="Q12" s="4127"/>
      <c r="R12" s="4127"/>
      <c r="S12" s="4127"/>
      <c r="T12" s="4127"/>
      <c r="U12" s="4127"/>
      <c r="V12" s="4127"/>
      <c r="W12" s="4127"/>
      <c r="X12" s="4127"/>
      <c r="Y12" s="4127"/>
      <c r="AA12" s="4201"/>
    </row>
    <row r="13" spans="2:27" ht="26.25" customHeight="1">
      <c r="B13" s="4130" t="s">
        <v>1662</v>
      </c>
      <c r="C13" s="4131"/>
      <c r="D13" s="4132"/>
      <c r="E13" s="4135"/>
      <c r="F13" s="4136"/>
      <c r="G13" s="4136"/>
      <c r="H13" s="4136"/>
      <c r="I13" s="4136"/>
      <c r="J13" s="4136"/>
      <c r="K13" s="4136"/>
      <c r="L13" s="4136"/>
      <c r="M13" s="4136"/>
      <c r="N13" s="4137"/>
      <c r="O13" s="4142" t="s">
        <v>1663</v>
      </c>
      <c r="P13" s="4143"/>
      <c r="Q13" s="4143"/>
      <c r="R13" s="4143"/>
      <c r="S13" s="4143"/>
      <c r="T13" s="4143"/>
      <c r="U13" s="4144"/>
      <c r="V13" s="4101"/>
      <c r="W13" s="4102"/>
      <c r="X13" s="4103"/>
      <c r="Y13" s="1430" t="s">
        <v>1665</v>
      </c>
      <c r="AA13" s="4201"/>
    </row>
    <row r="14" spans="2:27" ht="26.25" customHeight="1">
      <c r="B14" s="4133" t="s">
        <v>1661</v>
      </c>
      <c r="C14" s="4133"/>
      <c r="D14" s="4134"/>
      <c r="E14" s="4104"/>
      <c r="F14" s="4138"/>
      <c r="G14" s="4139" t="s">
        <v>1666</v>
      </c>
      <c r="H14" s="4140"/>
      <c r="I14" s="4140"/>
      <c r="J14" s="4140"/>
      <c r="K14" s="4140"/>
      <c r="L14" s="4140"/>
      <c r="M14" s="4140"/>
      <c r="N14" s="4141"/>
      <c r="O14" s="4098" t="s">
        <v>1664</v>
      </c>
      <c r="P14" s="4099"/>
      <c r="Q14" s="4099"/>
      <c r="R14" s="4099"/>
      <c r="S14" s="4099"/>
      <c r="T14" s="4099"/>
      <c r="U14" s="4100"/>
      <c r="V14" s="4104"/>
      <c r="W14" s="4105"/>
      <c r="X14" s="4105"/>
      <c r="Y14" s="4106"/>
      <c r="AA14" s="4201"/>
    </row>
    <row r="15" spans="2:27" ht="15" customHeight="1">
      <c r="B15" s="4110" t="s">
        <v>759</v>
      </c>
      <c r="C15" s="4111"/>
      <c r="D15" s="4111"/>
      <c r="E15" s="4111"/>
      <c r="F15" s="4111"/>
      <c r="G15" s="4111"/>
      <c r="H15" s="4111"/>
      <c r="I15" s="4111"/>
      <c r="J15" s="4111"/>
      <c r="K15" s="4111"/>
      <c r="L15" s="4111"/>
      <c r="M15" s="4111"/>
      <c r="N15" s="4111"/>
      <c r="O15" s="4111" t="s">
        <v>1668</v>
      </c>
      <c r="P15" s="4111"/>
      <c r="Q15" s="4111"/>
      <c r="R15" s="4111"/>
      <c r="S15" s="4111"/>
      <c r="T15" s="4111"/>
      <c r="U15" s="4111"/>
      <c r="V15" s="4111" t="s">
        <v>1667</v>
      </c>
      <c r="W15" s="4111"/>
      <c r="X15" s="4111"/>
      <c r="Y15" s="4112"/>
      <c r="AA15" s="4201"/>
    </row>
    <row r="16" spans="2:27" ht="26.25" customHeight="1">
      <c r="B16" s="1439" t="s">
        <v>121</v>
      </c>
      <c r="C16" s="4114" t="s">
        <v>1669</v>
      </c>
      <c r="D16" s="4114"/>
      <c r="E16" s="4114"/>
      <c r="F16" s="4114"/>
      <c r="G16" s="4114"/>
      <c r="H16" s="4114"/>
      <c r="I16" s="4114"/>
      <c r="J16" s="4114"/>
      <c r="K16" s="4114"/>
      <c r="L16" s="4114"/>
      <c r="M16" s="4114"/>
      <c r="N16" s="4114"/>
      <c r="O16" s="4121"/>
      <c r="P16" s="4122"/>
      <c r="Q16" s="4122"/>
      <c r="R16" s="4122"/>
      <c r="S16" s="4122"/>
      <c r="T16" s="4122"/>
      <c r="U16" s="4123"/>
      <c r="V16" s="4108"/>
      <c r="W16" s="3955"/>
      <c r="X16" s="3955"/>
      <c r="Y16" s="3955"/>
      <c r="AA16" s="4192" t="s">
        <v>1696</v>
      </c>
    </row>
    <row r="17" spans="2:27" ht="13.5" customHeight="1">
      <c r="B17" s="1877" t="s">
        <v>116</v>
      </c>
      <c r="C17" s="4115" t="s">
        <v>1670</v>
      </c>
      <c r="D17" s="4116"/>
      <c r="E17" s="4116"/>
      <c r="F17" s="4116"/>
      <c r="G17" s="4116"/>
      <c r="H17" s="4116"/>
      <c r="I17" s="4116"/>
      <c r="J17" s="4116"/>
      <c r="K17" s="4116"/>
      <c r="L17" s="4116"/>
      <c r="M17" s="4116"/>
      <c r="N17" s="4117"/>
      <c r="O17" s="4121"/>
      <c r="P17" s="4122"/>
      <c r="Q17" s="4122"/>
      <c r="R17" s="4122"/>
      <c r="S17" s="4122"/>
      <c r="T17" s="4122"/>
      <c r="U17" s="4123"/>
      <c r="V17" s="4107" t="s">
        <v>747</v>
      </c>
      <c r="W17" s="4109"/>
      <c r="X17" s="4109"/>
      <c r="Y17" s="4109"/>
      <c r="AA17" s="4192"/>
    </row>
    <row r="18" spans="2:27" ht="13.5" customHeight="1">
      <c r="B18" s="4113"/>
      <c r="C18" s="4119" t="s">
        <v>1671</v>
      </c>
      <c r="D18" s="4120"/>
      <c r="E18" s="4120"/>
      <c r="F18" s="4120"/>
      <c r="G18" s="4120"/>
      <c r="H18" s="1460"/>
      <c r="I18" s="1445" t="s">
        <v>138</v>
      </c>
      <c r="J18" s="1460"/>
      <c r="K18" s="1445" t="s">
        <v>150</v>
      </c>
      <c r="L18" s="4118"/>
      <c r="M18" s="4118"/>
      <c r="N18" s="1458" t="s">
        <v>1672</v>
      </c>
      <c r="O18" s="4124"/>
      <c r="P18" s="4125"/>
      <c r="Q18" s="4125"/>
      <c r="R18" s="4125"/>
      <c r="S18" s="4125"/>
      <c r="T18" s="4125"/>
      <c r="U18" s="4126"/>
      <c r="V18" s="4107"/>
      <c r="W18" s="4109"/>
      <c r="X18" s="4109"/>
      <c r="Y18" s="4109"/>
      <c r="AA18" s="4192"/>
    </row>
    <row r="19" spans="2:27" ht="7.5" customHeight="1">
      <c r="AA19" s="4192"/>
    </row>
    <row r="20" spans="2:27" ht="14.25" customHeight="1">
      <c r="B20" s="1717" t="s">
        <v>1673</v>
      </c>
      <c r="C20" s="1717"/>
      <c r="D20" s="1717"/>
      <c r="E20" s="1717"/>
      <c r="F20" s="1717"/>
      <c r="G20" s="1717"/>
      <c r="H20" s="1717"/>
      <c r="I20" s="1717"/>
      <c r="J20" s="1717"/>
      <c r="K20" s="1444"/>
      <c r="L20" s="1444"/>
      <c r="M20" s="1444"/>
      <c r="N20" s="1444"/>
      <c r="O20" s="1444"/>
      <c r="P20" s="1444"/>
      <c r="Q20" s="1444"/>
      <c r="AA20" s="4192"/>
    </row>
    <row r="21" spans="2:27" ht="11.25" customHeight="1">
      <c r="B21" s="1442" t="s">
        <v>23</v>
      </c>
      <c r="C21" s="2927" t="s">
        <v>1699</v>
      </c>
      <c r="D21" s="2927"/>
      <c r="E21" s="2927"/>
      <c r="F21" s="2927"/>
      <c r="G21" s="2927"/>
      <c r="H21" s="2927"/>
      <c r="I21" s="2927"/>
      <c r="J21" s="2927"/>
      <c r="K21" s="2927"/>
      <c r="L21" s="2927"/>
      <c r="M21" s="2927"/>
      <c r="N21" s="2927"/>
      <c r="O21" s="2927"/>
      <c r="P21" s="2927"/>
      <c r="Q21" s="2927"/>
      <c r="R21" s="2927"/>
      <c r="S21" s="2927"/>
      <c r="T21" s="2927"/>
      <c r="U21" s="2927"/>
      <c r="V21" s="2927"/>
      <c r="W21" s="2927"/>
      <c r="X21" s="2927"/>
      <c r="AA21" s="4192"/>
    </row>
    <row r="22" spans="2:27" ht="11.25" customHeight="1">
      <c r="B22" s="1456"/>
      <c r="C22" s="2927" t="s">
        <v>1674</v>
      </c>
      <c r="D22" s="2927"/>
      <c r="E22" s="1456"/>
      <c r="F22" s="1456"/>
      <c r="G22" s="1456"/>
      <c r="H22" s="1456"/>
      <c r="I22" s="1456"/>
      <c r="J22" s="1456"/>
      <c r="K22" s="1456"/>
      <c r="L22" s="1456"/>
      <c r="M22" s="1456"/>
      <c r="N22" s="1456"/>
      <c r="O22" s="1456"/>
      <c r="P22" s="1456"/>
      <c r="Q22" s="1456"/>
      <c r="R22" s="1456"/>
      <c r="S22" s="1456"/>
      <c r="T22" s="1456"/>
      <c r="U22" s="1456"/>
      <c r="V22" s="1456"/>
      <c r="W22" s="1456"/>
      <c r="X22" s="1456"/>
      <c r="AA22" s="4192"/>
    </row>
    <row r="23" spans="2:27" ht="11.25" customHeight="1">
      <c r="B23" s="1456"/>
      <c r="C23" s="1456"/>
      <c r="D23" s="2927" t="s">
        <v>1700</v>
      </c>
      <c r="E23" s="2927"/>
      <c r="F23" s="2927"/>
      <c r="G23" s="2927"/>
      <c r="H23" s="2927"/>
      <c r="I23" s="2927"/>
      <c r="J23" s="2927"/>
      <c r="K23" s="2927"/>
      <c r="L23" s="2927"/>
      <c r="M23" s="2927"/>
      <c r="N23" s="2927"/>
      <c r="O23" s="1443"/>
      <c r="P23" s="1443"/>
      <c r="Q23" s="1443"/>
      <c r="R23" s="1443"/>
      <c r="S23" s="1443"/>
      <c r="T23" s="1443"/>
      <c r="U23" s="1443"/>
      <c r="V23" s="1443"/>
      <c r="W23" s="1443"/>
      <c r="X23" s="1443"/>
      <c r="AA23" s="4192"/>
    </row>
    <row r="24" spans="2:27" ht="11.25" customHeight="1">
      <c r="B24" s="1456"/>
      <c r="C24" s="1456"/>
      <c r="D24" s="2927" t="s">
        <v>1701</v>
      </c>
      <c r="E24" s="2927"/>
      <c r="F24" s="2927"/>
      <c r="G24" s="2927"/>
      <c r="H24" s="2927"/>
      <c r="I24" s="2927"/>
      <c r="J24" s="2927"/>
      <c r="K24" s="2927"/>
      <c r="L24" s="2927"/>
      <c r="M24" s="2927"/>
      <c r="N24" s="2927"/>
      <c r="O24" s="2927"/>
      <c r="P24" s="2927"/>
      <c r="Q24" s="2927"/>
      <c r="R24" s="2927"/>
      <c r="S24" s="2927"/>
      <c r="T24" s="2927"/>
      <c r="U24" s="2927"/>
      <c r="V24" s="2927"/>
      <c r="W24" s="2927"/>
      <c r="X24" s="2927"/>
      <c r="AA24" s="4192"/>
    </row>
    <row r="25" spans="2:27" ht="11.25" customHeight="1">
      <c r="B25" s="1456"/>
      <c r="C25" s="1456"/>
      <c r="D25" s="2927" t="s">
        <v>1675</v>
      </c>
      <c r="E25" s="2927"/>
      <c r="F25" s="2927"/>
      <c r="G25" s="1456"/>
      <c r="H25" s="1456"/>
      <c r="I25" s="1456"/>
      <c r="J25" s="1456"/>
      <c r="K25" s="1456"/>
      <c r="L25" s="1456"/>
      <c r="M25" s="1456"/>
      <c r="N25" s="1456"/>
      <c r="O25" s="1456"/>
      <c r="P25" s="1456"/>
      <c r="Q25" s="1456"/>
      <c r="R25" s="1456"/>
      <c r="S25" s="1456"/>
      <c r="T25" s="1456"/>
      <c r="U25" s="1456"/>
      <c r="V25" s="1456"/>
      <c r="W25" s="1456"/>
      <c r="X25" s="1456"/>
      <c r="AA25" s="4192"/>
    </row>
    <row r="26" spans="2:27" ht="11.25" customHeight="1">
      <c r="B26" s="1456"/>
      <c r="C26" s="2927" t="s">
        <v>1702</v>
      </c>
      <c r="D26" s="2927"/>
      <c r="E26" s="2927"/>
      <c r="F26" s="2927"/>
      <c r="G26" s="2927"/>
      <c r="H26" s="2927"/>
      <c r="I26" s="2927"/>
      <c r="J26" s="2927"/>
      <c r="K26" s="2927"/>
      <c r="L26" s="2927"/>
      <c r="M26" s="2927"/>
      <c r="N26" s="2927"/>
      <c r="O26" s="2927"/>
      <c r="P26" s="2927"/>
      <c r="Q26" s="2927"/>
      <c r="R26" s="2927"/>
      <c r="S26" s="2927"/>
      <c r="T26" s="2927"/>
      <c r="U26" s="2927"/>
      <c r="V26" s="2927"/>
      <c r="W26" s="2927"/>
      <c r="X26" s="2927"/>
      <c r="AA26" s="4192"/>
    </row>
    <row r="27" spans="2:27" ht="11.25" customHeight="1">
      <c r="B27" s="1456"/>
      <c r="C27" s="2927" t="s">
        <v>1676</v>
      </c>
      <c r="D27" s="2927"/>
      <c r="E27" s="2927"/>
      <c r="F27" s="2927"/>
      <c r="G27" s="1456"/>
      <c r="H27" s="1456"/>
      <c r="I27" s="1456"/>
      <c r="J27" s="1456"/>
      <c r="K27" s="1456"/>
      <c r="L27" s="1456"/>
      <c r="M27" s="1456"/>
      <c r="N27" s="1456"/>
      <c r="O27" s="1456"/>
      <c r="P27" s="1456"/>
      <c r="Q27" s="1456"/>
      <c r="R27" s="1456"/>
      <c r="S27" s="1456"/>
      <c r="T27" s="1456"/>
      <c r="U27" s="1456"/>
      <c r="V27" s="1456"/>
      <c r="W27" s="1456"/>
      <c r="X27" s="1456"/>
      <c r="AA27" s="1446"/>
    </row>
    <row r="28" spans="2:27" ht="11.25" customHeight="1">
      <c r="B28" s="1456"/>
      <c r="C28" s="2927" t="s">
        <v>1703</v>
      </c>
      <c r="D28" s="2927"/>
      <c r="E28" s="2927"/>
      <c r="F28" s="2927"/>
      <c r="G28" s="2927"/>
      <c r="H28" s="2927"/>
      <c r="I28" s="2927"/>
      <c r="J28" s="2927"/>
      <c r="K28" s="2927"/>
      <c r="L28" s="2927"/>
      <c r="M28" s="2927"/>
      <c r="N28" s="2927"/>
      <c r="O28" s="2927"/>
      <c r="P28" s="2927"/>
      <c r="Q28" s="2927"/>
      <c r="R28" s="2927"/>
      <c r="S28" s="2927"/>
      <c r="T28" s="2927"/>
      <c r="U28" s="2927"/>
      <c r="V28" s="2927"/>
      <c r="W28" s="2927"/>
      <c r="X28" s="2927"/>
    </row>
    <row r="29" spans="2:27" ht="11.25" customHeight="1">
      <c r="B29" s="1457"/>
      <c r="C29" s="4145" t="s">
        <v>1704</v>
      </c>
      <c r="D29" s="4145"/>
      <c r="E29" s="4145"/>
      <c r="F29" s="4145"/>
      <c r="G29" s="4145"/>
      <c r="H29" s="4145"/>
      <c r="I29" s="4145"/>
      <c r="J29" s="4145"/>
      <c r="K29" s="4145"/>
      <c r="L29" s="4145"/>
      <c r="M29" s="4145"/>
      <c r="N29" s="4145"/>
      <c r="O29" s="4145"/>
      <c r="P29" s="4145"/>
      <c r="Q29" s="4145"/>
      <c r="R29" s="4145"/>
      <c r="S29" s="4145"/>
      <c r="T29" s="4145"/>
      <c r="U29" s="4145"/>
      <c r="V29" s="4145"/>
      <c r="W29" s="4145"/>
      <c r="X29" s="1457"/>
      <c r="Y29" s="1448"/>
    </row>
    <row r="30" spans="2:27" ht="11.25" customHeight="1">
      <c r="B30" s="1873" t="s">
        <v>679</v>
      </c>
      <c r="C30" s="3940"/>
      <c r="D30" s="4146" t="s">
        <v>1677</v>
      </c>
      <c r="E30" s="3940" t="s">
        <v>1678</v>
      </c>
      <c r="F30" s="4146" t="s">
        <v>1679</v>
      </c>
      <c r="G30" s="4146"/>
      <c r="H30" s="4146"/>
      <c r="I30" s="4146" t="s">
        <v>1680</v>
      </c>
      <c r="J30" s="4146"/>
      <c r="K30" s="4146"/>
      <c r="L30" s="3940" t="s">
        <v>1685</v>
      </c>
      <c r="M30" s="3940"/>
      <c r="N30" s="3940"/>
      <c r="O30" s="3940"/>
      <c r="P30" s="4151" t="s">
        <v>1681</v>
      </c>
      <c r="Q30" s="4151"/>
      <c r="R30" s="4151"/>
      <c r="S30" s="4151"/>
      <c r="T30" s="4151" t="s">
        <v>114</v>
      </c>
      <c r="U30" s="4151"/>
      <c r="V30" s="4151"/>
      <c r="W30" s="4151" t="s">
        <v>117</v>
      </c>
      <c r="X30" s="4151"/>
      <c r="Y30" s="4152"/>
    </row>
    <row r="31" spans="2:27" ht="7.5" customHeight="1">
      <c r="B31" s="1873"/>
      <c r="C31" s="3940"/>
      <c r="D31" s="4146"/>
      <c r="E31" s="3940"/>
      <c r="F31" s="4146"/>
      <c r="G31" s="4146"/>
      <c r="H31" s="4146"/>
      <c r="I31" s="4146"/>
      <c r="J31" s="4146"/>
      <c r="K31" s="4146"/>
      <c r="L31" s="3940"/>
      <c r="M31" s="3940"/>
      <c r="N31" s="3940"/>
      <c r="O31" s="3940"/>
      <c r="P31" s="4149" t="s">
        <v>1698</v>
      </c>
      <c r="Q31" s="4150"/>
      <c r="R31" s="4150"/>
      <c r="S31" s="4150"/>
      <c r="T31" s="4149" t="s">
        <v>1682</v>
      </c>
      <c r="U31" s="4150"/>
      <c r="V31" s="4150"/>
      <c r="W31" s="4150" t="s">
        <v>1683</v>
      </c>
      <c r="X31" s="4150"/>
      <c r="Y31" s="2717"/>
    </row>
    <row r="32" spans="2:27" ht="20.25" customHeight="1">
      <c r="B32" s="1873"/>
      <c r="C32" s="3940"/>
      <c r="D32" s="4146"/>
      <c r="E32" s="3940"/>
      <c r="F32" s="4146"/>
      <c r="G32" s="4146"/>
      <c r="H32" s="4146"/>
      <c r="I32" s="4147" t="s">
        <v>1684</v>
      </c>
      <c r="J32" s="1875"/>
      <c r="K32" s="4148"/>
      <c r="L32" s="3940" t="s">
        <v>1686</v>
      </c>
      <c r="M32" s="3940"/>
      <c r="N32" s="3940"/>
      <c r="O32" s="3940"/>
      <c r="P32" s="1868"/>
      <c r="Q32" s="1868"/>
      <c r="R32" s="1868"/>
      <c r="S32" s="1868"/>
      <c r="T32" s="1868"/>
      <c r="U32" s="1868"/>
      <c r="V32" s="1868"/>
      <c r="W32" s="1868"/>
      <c r="X32" s="1868"/>
      <c r="Y32" s="4153"/>
    </row>
    <row r="33" spans="2:25" ht="13.5" customHeight="1">
      <c r="B33" s="4154"/>
      <c r="C33" s="4155"/>
      <c r="D33" s="4155"/>
      <c r="E33" s="4155"/>
      <c r="F33" s="4156"/>
      <c r="G33" s="4156"/>
      <c r="H33" s="4156"/>
      <c r="I33" s="4215"/>
      <c r="J33" s="4216"/>
      <c r="K33" s="1461" t="s">
        <v>109</v>
      </c>
      <c r="L33" s="4157"/>
      <c r="M33" s="4157"/>
      <c r="N33" s="4157"/>
      <c r="O33" s="4158"/>
      <c r="P33" s="4161"/>
      <c r="Q33" s="4162"/>
      <c r="R33" s="4162"/>
      <c r="S33" s="1452" t="s">
        <v>15</v>
      </c>
      <c r="T33" s="4169"/>
      <c r="U33" s="1463"/>
      <c r="V33" s="4171"/>
      <c r="W33" s="4165" t="str">
        <f>IF(P33="","",ROUNDDOWN(P33*U33/U34,0))</f>
        <v/>
      </c>
      <c r="X33" s="4166"/>
      <c r="Y33" s="1449" t="s">
        <v>15</v>
      </c>
    </row>
    <row r="34" spans="2:25" ht="13.5" customHeight="1">
      <c r="B34" s="4154"/>
      <c r="C34" s="4155"/>
      <c r="D34" s="4155"/>
      <c r="E34" s="4155"/>
      <c r="F34" s="4156"/>
      <c r="G34" s="4156"/>
      <c r="H34" s="4156"/>
      <c r="I34" s="4157"/>
      <c r="J34" s="4157"/>
      <c r="K34" s="4157"/>
      <c r="L34" s="4159"/>
      <c r="M34" s="4159"/>
      <c r="N34" s="4159"/>
      <c r="O34" s="4160"/>
      <c r="P34" s="4163"/>
      <c r="Q34" s="4164"/>
      <c r="R34" s="4164"/>
      <c r="S34" s="1450"/>
      <c r="T34" s="4170"/>
      <c r="U34" s="1464"/>
      <c r="V34" s="4172"/>
      <c r="W34" s="4167"/>
      <c r="X34" s="4168"/>
      <c r="Y34" s="1451"/>
    </row>
    <row r="35" spans="2:25" ht="13.5" customHeight="1">
      <c r="B35" s="4154"/>
      <c r="C35" s="4155"/>
      <c r="D35" s="4155"/>
      <c r="E35" s="4155"/>
      <c r="F35" s="4156"/>
      <c r="G35" s="4156"/>
      <c r="H35" s="4156"/>
      <c r="I35" s="4174"/>
      <c r="J35" s="4175"/>
      <c r="K35" s="1461"/>
      <c r="L35" s="4157"/>
      <c r="M35" s="4157"/>
      <c r="N35" s="4157"/>
      <c r="O35" s="4158"/>
      <c r="P35" s="4161"/>
      <c r="Q35" s="4162"/>
      <c r="R35" s="4162"/>
      <c r="S35" s="4171"/>
      <c r="T35" s="4169"/>
      <c r="U35" s="1463"/>
      <c r="V35" s="4171"/>
      <c r="W35" s="4165" t="str">
        <f t="shared" ref="W35" si="0">IF(P35="","",ROUNDDOWN(P35*U35/U36,0))</f>
        <v/>
      </c>
      <c r="X35" s="4166"/>
      <c r="Y35" s="4176"/>
    </row>
    <row r="36" spans="2:25" ht="13.5" customHeight="1">
      <c r="B36" s="4154"/>
      <c r="C36" s="4155"/>
      <c r="D36" s="4155"/>
      <c r="E36" s="4155"/>
      <c r="F36" s="4156"/>
      <c r="G36" s="4156"/>
      <c r="H36" s="4156"/>
      <c r="I36" s="4157"/>
      <c r="J36" s="4157"/>
      <c r="K36" s="4157"/>
      <c r="L36" s="4173"/>
      <c r="M36" s="4173"/>
      <c r="N36" s="4173"/>
      <c r="O36" s="4174"/>
      <c r="P36" s="4163"/>
      <c r="Q36" s="4164"/>
      <c r="R36" s="4164"/>
      <c r="S36" s="4172"/>
      <c r="T36" s="4170"/>
      <c r="U36" s="1464"/>
      <c r="V36" s="4172"/>
      <c r="W36" s="4167"/>
      <c r="X36" s="4168"/>
      <c r="Y36" s="4177"/>
    </row>
    <row r="37" spans="2:25" ht="13.5" customHeight="1">
      <c r="B37" s="4154"/>
      <c r="C37" s="4155"/>
      <c r="D37" s="4155"/>
      <c r="E37" s="4155"/>
      <c r="F37" s="4156"/>
      <c r="G37" s="4156"/>
      <c r="H37" s="4156"/>
      <c r="I37" s="4174"/>
      <c r="J37" s="4175"/>
      <c r="K37" s="1461"/>
      <c r="L37" s="4157"/>
      <c r="M37" s="4157"/>
      <c r="N37" s="4157"/>
      <c r="O37" s="4158"/>
      <c r="P37" s="4161"/>
      <c r="Q37" s="4162"/>
      <c r="R37" s="4162"/>
      <c r="S37" s="4171"/>
      <c r="T37" s="4169"/>
      <c r="U37" s="1463"/>
      <c r="V37" s="4171"/>
      <c r="W37" s="4165" t="str">
        <f t="shared" ref="W37" si="1">IF(P37="","",ROUNDDOWN(P37*U37/U38,0))</f>
        <v/>
      </c>
      <c r="X37" s="4166"/>
      <c r="Y37" s="4176"/>
    </row>
    <row r="38" spans="2:25" ht="13.5" customHeight="1">
      <c r="B38" s="4154"/>
      <c r="C38" s="4155"/>
      <c r="D38" s="4155"/>
      <c r="E38" s="4155"/>
      <c r="F38" s="4156"/>
      <c r="G38" s="4156"/>
      <c r="H38" s="4156"/>
      <c r="I38" s="4157"/>
      <c r="J38" s="4157"/>
      <c r="K38" s="4157"/>
      <c r="L38" s="4173"/>
      <c r="M38" s="4173"/>
      <c r="N38" s="4173"/>
      <c r="O38" s="4174"/>
      <c r="P38" s="4163"/>
      <c r="Q38" s="4164"/>
      <c r="R38" s="4164"/>
      <c r="S38" s="4172"/>
      <c r="T38" s="4170"/>
      <c r="U38" s="1464"/>
      <c r="V38" s="4172"/>
      <c r="W38" s="4167"/>
      <c r="X38" s="4168"/>
      <c r="Y38" s="4177"/>
    </row>
    <row r="39" spans="2:25" ht="13.5" customHeight="1">
      <c r="B39" s="4154"/>
      <c r="C39" s="4155"/>
      <c r="D39" s="4155"/>
      <c r="E39" s="4155"/>
      <c r="F39" s="4156"/>
      <c r="G39" s="4156"/>
      <c r="H39" s="4156"/>
      <c r="I39" s="4174"/>
      <c r="J39" s="4175"/>
      <c r="K39" s="1461"/>
      <c r="L39" s="4157"/>
      <c r="M39" s="4157"/>
      <c r="N39" s="4157"/>
      <c r="O39" s="4158"/>
      <c r="P39" s="4161"/>
      <c r="Q39" s="4162"/>
      <c r="R39" s="4162"/>
      <c r="S39" s="4171"/>
      <c r="T39" s="4169"/>
      <c r="U39" s="1463"/>
      <c r="V39" s="4171"/>
      <c r="W39" s="4165" t="str">
        <f t="shared" ref="W39" si="2">IF(P39="","",ROUNDDOWN(P39*U39/U40,0))</f>
        <v/>
      </c>
      <c r="X39" s="4166"/>
      <c r="Y39" s="4176"/>
    </row>
    <row r="40" spans="2:25" ht="13.5" customHeight="1">
      <c r="B40" s="4154"/>
      <c r="C40" s="4155"/>
      <c r="D40" s="4155"/>
      <c r="E40" s="4155"/>
      <c r="F40" s="4156"/>
      <c r="G40" s="4156"/>
      <c r="H40" s="4156"/>
      <c r="I40" s="4157"/>
      <c r="J40" s="4157"/>
      <c r="K40" s="4157"/>
      <c r="L40" s="4173"/>
      <c r="M40" s="4173"/>
      <c r="N40" s="4173"/>
      <c r="O40" s="4174"/>
      <c r="P40" s="4163"/>
      <c r="Q40" s="4164"/>
      <c r="R40" s="4164"/>
      <c r="S40" s="4172"/>
      <c r="T40" s="4170"/>
      <c r="U40" s="1464"/>
      <c r="V40" s="4172"/>
      <c r="W40" s="4167"/>
      <c r="X40" s="4168"/>
      <c r="Y40" s="4177"/>
    </row>
    <row r="41" spans="2:25" ht="13.5" customHeight="1">
      <c r="B41" s="4154"/>
      <c r="C41" s="4155"/>
      <c r="D41" s="4155"/>
      <c r="E41" s="4155"/>
      <c r="F41" s="4156"/>
      <c r="G41" s="4156"/>
      <c r="H41" s="4156"/>
      <c r="I41" s="4174"/>
      <c r="J41" s="4175"/>
      <c r="K41" s="1461"/>
      <c r="L41" s="4157"/>
      <c r="M41" s="4157"/>
      <c r="N41" s="4157"/>
      <c r="O41" s="4158"/>
      <c r="P41" s="4161"/>
      <c r="Q41" s="4162"/>
      <c r="R41" s="4162"/>
      <c r="S41" s="4171"/>
      <c r="T41" s="4169"/>
      <c r="U41" s="1463"/>
      <c r="V41" s="4171"/>
      <c r="W41" s="4165" t="str">
        <f t="shared" ref="W41" si="3">IF(P41="","",ROUNDDOWN(P41*U41/U42,0))</f>
        <v/>
      </c>
      <c r="X41" s="4166"/>
      <c r="Y41" s="4176"/>
    </row>
    <row r="42" spans="2:25" ht="13.5" customHeight="1">
      <c r="B42" s="4154"/>
      <c r="C42" s="4155"/>
      <c r="D42" s="4155"/>
      <c r="E42" s="4155"/>
      <c r="F42" s="4156"/>
      <c r="G42" s="4156"/>
      <c r="H42" s="4156"/>
      <c r="I42" s="4157"/>
      <c r="J42" s="4157"/>
      <c r="K42" s="4157"/>
      <c r="L42" s="4173"/>
      <c r="M42" s="4173"/>
      <c r="N42" s="4173"/>
      <c r="O42" s="4174"/>
      <c r="P42" s="4163"/>
      <c r="Q42" s="4164"/>
      <c r="R42" s="4164"/>
      <c r="S42" s="4172"/>
      <c r="T42" s="4170"/>
      <c r="U42" s="1464"/>
      <c r="V42" s="4172"/>
      <c r="W42" s="4167"/>
      <c r="X42" s="4168"/>
      <c r="Y42" s="4177"/>
    </row>
    <row r="43" spans="2:25" ht="13.5" customHeight="1">
      <c r="B43" s="4154"/>
      <c r="C43" s="4155"/>
      <c r="D43" s="4155"/>
      <c r="E43" s="4155"/>
      <c r="F43" s="4156"/>
      <c r="G43" s="4156"/>
      <c r="H43" s="4156"/>
      <c r="I43" s="4174"/>
      <c r="J43" s="4175"/>
      <c r="K43" s="1461"/>
      <c r="L43" s="4157"/>
      <c r="M43" s="4157"/>
      <c r="N43" s="4157"/>
      <c r="O43" s="4158"/>
      <c r="P43" s="4161"/>
      <c r="Q43" s="4162"/>
      <c r="R43" s="4162"/>
      <c r="S43" s="4171"/>
      <c r="T43" s="4169"/>
      <c r="U43" s="1463"/>
      <c r="V43" s="4171"/>
      <c r="W43" s="4165" t="str">
        <f t="shared" ref="W43" si="4">IF(P43="","",ROUNDDOWN(P43*U43/U44,0))</f>
        <v/>
      </c>
      <c r="X43" s="4166"/>
      <c r="Y43" s="4176"/>
    </row>
    <row r="44" spans="2:25" ht="13.5" customHeight="1">
      <c r="B44" s="4154"/>
      <c r="C44" s="4155"/>
      <c r="D44" s="4155"/>
      <c r="E44" s="4155"/>
      <c r="F44" s="4156"/>
      <c r="G44" s="4156"/>
      <c r="H44" s="4156"/>
      <c r="I44" s="4157"/>
      <c r="J44" s="4157"/>
      <c r="K44" s="4157"/>
      <c r="L44" s="4173"/>
      <c r="M44" s="4173"/>
      <c r="N44" s="4173"/>
      <c r="O44" s="4174"/>
      <c r="P44" s="4163"/>
      <c r="Q44" s="4164"/>
      <c r="R44" s="4164"/>
      <c r="S44" s="4172"/>
      <c r="T44" s="4170"/>
      <c r="U44" s="1464"/>
      <c r="V44" s="4172"/>
      <c r="W44" s="4167"/>
      <c r="X44" s="4168"/>
      <c r="Y44" s="4177"/>
    </row>
    <row r="45" spans="2:25" ht="13.5" customHeight="1">
      <c r="B45" s="4154"/>
      <c r="C45" s="4155"/>
      <c r="D45" s="4155"/>
      <c r="E45" s="4155"/>
      <c r="F45" s="4156"/>
      <c r="G45" s="4156"/>
      <c r="H45" s="4156"/>
      <c r="I45" s="4174"/>
      <c r="J45" s="4175"/>
      <c r="K45" s="1461"/>
      <c r="L45" s="4157"/>
      <c r="M45" s="4157"/>
      <c r="N45" s="4157"/>
      <c r="O45" s="4158"/>
      <c r="P45" s="4161"/>
      <c r="Q45" s="4162"/>
      <c r="R45" s="4162"/>
      <c r="S45" s="4171"/>
      <c r="T45" s="4169"/>
      <c r="U45" s="1463"/>
      <c r="V45" s="4171"/>
      <c r="W45" s="4165" t="str">
        <f t="shared" ref="W45" si="5">IF(P45="","",ROUNDDOWN(P45*U45/U46,0))</f>
        <v/>
      </c>
      <c r="X45" s="4166"/>
      <c r="Y45" s="4176"/>
    </row>
    <row r="46" spans="2:25" ht="13.5" customHeight="1">
      <c r="B46" s="4154"/>
      <c r="C46" s="4155"/>
      <c r="D46" s="4155"/>
      <c r="E46" s="4155"/>
      <c r="F46" s="4156"/>
      <c r="G46" s="4156"/>
      <c r="H46" s="4156"/>
      <c r="I46" s="4157"/>
      <c r="J46" s="4157"/>
      <c r="K46" s="4157"/>
      <c r="L46" s="4173"/>
      <c r="M46" s="4173"/>
      <c r="N46" s="4173"/>
      <c r="O46" s="4174"/>
      <c r="P46" s="4163"/>
      <c r="Q46" s="4164"/>
      <c r="R46" s="4164"/>
      <c r="S46" s="4172"/>
      <c r="T46" s="4170"/>
      <c r="U46" s="1464"/>
      <c r="V46" s="4172"/>
      <c r="W46" s="4167"/>
      <c r="X46" s="4168"/>
      <c r="Y46" s="4177"/>
    </row>
    <row r="47" spans="2:25" ht="13.5" customHeight="1">
      <c r="B47" s="4154"/>
      <c r="C47" s="4155"/>
      <c r="D47" s="4155"/>
      <c r="E47" s="4155"/>
      <c r="F47" s="4156"/>
      <c r="G47" s="4156"/>
      <c r="H47" s="4156"/>
      <c r="I47" s="4174"/>
      <c r="J47" s="4175"/>
      <c r="K47" s="1461"/>
      <c r="L47" s="4157"/>
      <c r="M47" s="4157"/>
      <c r="N47" s="4157"/>
      <c r="O47" s="4158"/>
      <c r="P47" s="4161"/>
      <c r="Q47" s="4162"/>
      <c r="R47" s="4162"/>
      <c r="S47" s="4171"/>
      <c r="T47" s="4169"/>
      <c r="U47" s="1463"/>
      <c r="V47" s="4171"/>
      <c r="W47" s="4165" t="str">
        <f t="shared" ref="W47" si="6">IF(P47="","",ROUNDDOWN(P47*U47/U48,0))</f>
        <v/>
      </c>
      <c r="X47" s="4166"/>
      <c r="Y47" s="4176"/>
    </row>
    <row r="48" spans="2:25" ht="13.5" customHeight="1">
      <c r="B48" s="4154"/>
      <c r="C48" s="4155"/>
      <c r="D48" s="4155"/>
      <c r="E48" s="4155"/>
      <c r="F48" s="4156"/>
      <c r="G48" s="4156"/>
      <c r="H48" s="4156"/>
      <c r="I48" s="4157"/>
      <c r="J48" s="4157"/>
      <c r="K48" s="4157"/>
      <c r="L48" s="4173"/>
      <c r="M48" s="4173"/>
      <c r="N48" s="4173"/>
      <c r="O48" s="4174"/>
      <c r="P48" s="4163"/>
      <c r="Q48" s="4164"/>
      <c r="R48" s="4164"/>
      <c r="S48" s="4172"/>
      <c r="T48" s="4170"/>
      <c r="U48" s="1464"/>
      <c r="V48" s="4172"/>
      <c r="W48" s="4167"/>
      <c r="X48" s="4168"/>
      <c r="Y48" s="4177"/>
    </row>
    <row r="49" spans="2:25" ht="13.5" customHeight="1">
      <c r="B49" s="4154"/>
      <c r="C49" s="4155"/>
      <c r="D49" s="4155"/>
      <c r="E49" s="4155"/>
      <c r="F49" s="4156"/>
      <c r="G49" s="4156"/>
      <c r="H49" s="4156"/>
      <c r="I49" s="4174"/>
      <c r="J49" s="4175"/>
      <c r="K49" s="1461"/>
      <c r="L49" s="4157"/>
      <c r="M49" s="4157"/>
      <c r="N49" s="4157"/>
      <c r="O49" s="4158"/>
      <c r="P49" s="4161"/>
      <c r="Q49" s="4162"/>
      <c r="R49" s="4162"/>
      <c r="S49" s="4171"/>
      <c r="T49" s="4169"/>
      <c r="U49" s="1463"/>
      <c r="V49" s="4171"/>
      <c r="W49" s="4165" t="str">
        <f t="shared" ref="W49" si="7">IF(P49="","",ROUNDDOWN(P49*U49/U50,0))</f>
        <v/>
      </c>
      <c r="X49" s="4166"/>
      <c r="Y49" s="4176"/>
    </row>
    <row r="50" spans="2:25" ht="13.5" customHeight="1">
      <c r="B50" s="4189"/>
      <c r="C50" s="4190"/>
      <c r="D50" s="4190"/>
      <c r="E50" s="4190"/>
      <c r="F50" s="4191"/>
      <c r="G50" s="4191"/>
      <c r="H50" s="4191"/>
      <c r="I50" s="4184"/>
      <c r="J50" s="4184"/>
      <c r="K50" s="4184"/>
      <c r="L50" s="4185"/>
      <c r="M50" s="4185"/>
      <c r="N50" s="4185"/>
      <c r="O50" s="4186"/>
      <c r="P50" s="4180"/>
      <c r="Q50" s="4181"/>
      <c r="R50" s="4181"/>
      <c r="S50" s="4188"/>
      <c r="T50" s="4187"/>
      <c r="U50" s="1465"/>
      <c r="V50" s="4188"/>
      <c r="W50" s="4182"/>
      <c r="X50" s="4183"/>
      <c r="Y50" s="4214"/>
    </row>
    <row r="51" spans="2:25" ht="21.75" customHeight="1">
      <c r="B51" s="4178" t="s">
        <v>40</v>
      </c>
      <c r="C51" s="4178"/>
      <c r="D51" s="4178"/>
      <c r="E51" s="4178"/>
      <c r="F51" s="4178"/>
      <c r="G51" s="4178"/>
      <c r="H51" s="4178"/>
      <c r="I51" s="4178"/>
      <c r="J51" s="4178"/>
      <c r="K51" s="4178"/>
      <c r="L51" s="4178"/>
      <c r="M51" s="4178"/>
      <c r="N51" s="4178"/>
      <c r="O51" s="4178"/>
      <c r="P51" s="4178"/>
      <c r="Q51" s="4178"/>
      <c r="R51" s="4178"/>
      <c r="S51" s="4178"/>
      <c r="T51" s="4178"/>
      <c r="U51" s="4178"/>
      <c r="V51" s="4179"/>
      <c r="W51" s="1441" t="s">
        <v>749</v>
      </c>
      <c r="X51" s="1462">
        <f>SUM(W33:X50)</f>
        <v>0</v>
      </c>
    </row>
    <row r="52" spans="2:25" ht="6.75" customHeight="1"/>
    <row r="53" spans="2:25" ht="16.5" customHeight="1">
      <c r="B53" s="2696" t="s">
        <v>1690</v>
      </c>
      <c r="C53" s="2696"/>
      <c r="D53" s="2696"/>
      <c r="E53" s="2696"/>
      <c r="F53" s="2696"/>
      <c r="G53" s="2696"/>
      <c r="H53" s="2696"/>
      <c r="I53" s="2696"/>
      <c r="J53" s="2696"/>
      <c r="K53" s="2696"/>
      <c r="L53" s="2696"/>
      <c r="M53" s="2696"/>
      <c r="N53" s="2696"/>
      <c r="O53" s="2696"/>
      <c r="P53" s="2696"/>
      <c r="Q53" s="2696"/>
      <c r="R53" s="2696"/>
      <c r="S53" s="2696"/>
      <c r="T53" s="2696"/>
      <c r="U53" s="2696"/>
      <c r="V53" s="2696"/>
      <c r="W53" s="2696"/>
      <c r="X53" s="1448"/>
      <c r="Y53" s="1448"/>
    </row>
    <row r="54" spans="2:25" ht="6.75" customHeight="1">
      <c r="B54" s="1440"/>
      <c r="C54" s="1440"/>
      <c r="D54" s="1440"/>
      <c r="E54" s="1440"/>
      <c r="F54" s="1440"/>
      <c r="G54" s="1440"/>
      <c r="H54" s="1440"/>
      <c r="I54" s="1440"/>
      <c r="J54" s="1440"/>
      <c r="K54" s="1440"/>
      <c r="L54" s="1440"/>
      <c r="M54" s="1440"/>
      <c r="N54" s="1440"/>
      <c r="O54" s="1440"/>
      <c r="P54" s="1440"/>
      <c r="Q54" s="1440"/>
      <c r="R54" s="1440"/>
      <c r="S54" s="1440"/>
      <c r="T54" s="1440"/>
      <c r="U54" s="1440"/>
      <c r="V54" s="1440"/>
      <c r="W54" s="1440"/>
    </row>
    <row r="55" spans="2:25" ht="17.25" customHeight="1">
      <c r="B55" s="4197" t="s">
        <v>1695</v>
      </c>
      <c r="C55" s="4197"/>
      <c r="D55" s="1466">
        <f>X51</f>
        <v>0</v>
      </c>
      <c r="E55" s="4198" t="s">
        <v>1697</v>
      </c>
      <c r="F55" s="4202">
        <f>W17</f>
        <v>0</v>
      </c>
      <c r="G55" s="4203"/>
      <c r="H55" s="4199" t="s">
        <v>1687</v>
      </c>
      <c r="I55" s="4199"/>
      <c r="J55" s="4199"/>
      <c r="K55" s="4199"/>
      <c r="L55" s="1440"/>
      <c r="M55" s="4204">
        <f>IF(D55=0,0,ROUNDDOWN(D55/F55*100,1))</f>
        <v>0</v>
      </c>
      <c r="N55" s="4205"/>
      <c r="O55" s="4205"/>
      <c r="P55" s="4205"/>
      <c r="Q55" s="4205"/>
      <c r="R55" s="4206" t="s">
        <v>1688</v>
      </c>
      <c r="S55" s="1440"/>
      <c r="T55" s="1440"/>
      <c r="U55" s="4208" t="s">
        <v>1689</v>
      </c>
      <c r="V55" s="4209"/>
      <c r="W55" s="4209"/>
      <c r="X55" s="4210"/>
    </row>
    <row r="56" spans="2:25" ht="7.5" customHeight="1">
      <c r="B56" s="4197"/>
      <c r="C56" s="4197"/>
      <c r="D56" s="1455"/>
      <c r="E56" s="4198"/>
      <c r="F56" s="4193"/>
      <c r="G56" s="4193"/>
      <c r="H56" s="4199"/>
      <c r="I56" s="4199"/>
      <c r="J56" s="4199"/>
      <c r="K56" s="4199"/>
      <c r="M56" s="4194"/>
      <c r="N56" s="4195"/>
      <c r="O56" s="4195"/>
      <c r="P56" s="4195"/>
      <c r="Q56" s="4195"/>
      <c r="R56" s="4207"/>
      <c r="U56" s="4211"/>
      <c r="V56" s="4212"/>
      <c r="W56" s="4212"/>
      <c r="X56" s="4213"/>
    </row>
    <row r="57" spans="2:25" ht="7.5" customHeight="1"/>
    <row r="58" spans="2:25" ht="4.5" customHeight="1"/>
    <row r="59" spans="2:25" ht="9.75" customHeight="1">
      <c r="B59" s="4196" t="s">
        <v>1981</v>
      </c>
      <c r="C59" s="4196"/>
      <c r="U59" s="2423" t="s">
        <v>1691</v>
      </c>
      <c r="V59" s="2423"/>
      <c r="W59" s="2423"/>
      <c r="X59" s="2423"/>
      <c r="Y59" s="2423"/>
    </row>
    <row r="60" spans="2:25" ht="15" customHeight="1"/>
    <row r="61" spans="2:25" ht="15" customHeight="1"/>
    <row r="62" spans="2:25" ht="15" customHeight="1"/>
    <row r="63" spans="2:25" ht="15" customHeight="1"/>
    <row r="64" spans="2:2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sheetProtection algorithmName="SHA-512" hashValue="p/wcdKjRwYqxwwO3wubAk4Oy4HFd/tE2DAQgnbkLDGNXdXnz9v3j1jbwqXUG1DXoWHMgqdiz28GzpfA02xCRwg==" saltValue="H+QS9j60reXzDK1duHW9DQ==" spinCount="100000" sheet="1" objects="1" scenarios="1"/>
  <mergeCells count="197">
    <mergeCell ref="AA16:AA26"/>
    <mergeCell ref="U59:Y59"/>
    <mergeCell ref="F56:G56"/>
    <mergeCell ref="M56:Q56"/>
    <mergeCell ref="B59:C59"/>
    <mergeCell ref="B55:C56"/>
    <mergeCell ref="E55:E56"/>
    <mergeCell ref="H55:K56"/>
    <mergeCell ref="B2:M2"/>
    <mergeCell ref="AA6:AA15"/>
    <mergeCell ref="B53:W53"/>
    <mergeCell ref="F55:G55"/>
    <mergeCell ref="M55:Q55"/>
    <mergeCell ref="R55:R56"/>
    <mergeCell ref="U55:X56"/>
    <mergeCell ref="Y45:Y46"/>
    <mergeCell ref="Y47:Y48"/>
    <mergeCell ref="Y49:Y50"/>
    <mergeCell ref="I33:J33"/>
    <mergeCell ref="I35:J35"/>
    <mergeCell ref="I37:J37"/>
    <mergeCell ref="I39:J39"/>
    <mergeCell ref="I41:J41"/>
    <mergeCell ref="I43:J43"/>
    <mergeCell ref="Y35:Y36"/>
    <mergeCell ref="Y37:Y38"/>
    <mergeCell ref="Y39:Y40"/>
    <mergeCell ref="Y41:Y42"/>
    <mergeCell ref="Y43:Y44"/>
    <mergeCell ref="B51:V51"/>
    <mergeCell ref="T43:T44"/>
    <mergeCell ref="V43:V44"/>
    <mergeCell ref="T45:T46"/>
    <mergeCell ref="V45:V46"/>
    <mergeCell ref="L49:O49"/>
    <mergeCell ref="P49:R50"/>
    <mergeCell ref="W49:X50"/>
    <mergeCell ref="I50:K50"/>
    <mergeCell ref="L50:O50"/>
    <mergeCell ref="T49:T50"/>
    <mergeCell ref="V49:V50"/>
    <mergeCell ref="S49:S50"/>
    <mergeCell ref="B49:C50"/>
    <mergeCell ref="D49:D50"/>
    <mergeCell ref="E49:E50"/>
    <mergeCell ref="F49:H50"/>
    <mergeCell ref="L47:O47"/>
    <mergeCell ref="P47:R48"/>
    <mergeCell ref="W47:X48"/>
    <mergeCell ref="I48:K48"/>
    <mergeCell ref="L48:O48"/>
    <mergeCell ref="T47:T48"/>
    <mergeCell ref="V47:V48"/>
    <mergeCell ref="S47:S48"/>
    <mergeCell ref="I47:J47"/>
    <mergeCell ref="I49:J49"/>
    <mergeCell ref="B47:C48"/>
    <mergeCell ref="D47:D48"/>
    <mergeCell ref="E47:E48"/>
    <mergeCell ref="F47:H48"/>
    <mergeCell ref="L45:O45"/>
    <mergeCell ref="P45:R46"/>
    <mergeCell ref="W45:X46"/>
    <mergeCell ref="I46:K46"/>
    <mergeCell ref="L46:O46"/>
    <mergeCell ref="S45:S46"/>
    <mergeCell ref="B45:C46"/>
    <mergeCell ref="D45:D46"/>
    <mergeCell ref="E45:E46"/>
    <mergeCell ref="F45:H46"/>
    <mergeCell ref="I45:J45"/>
    <mergeCell ref="L43:O43"/>
    <mergeCell ref="P43:R44"/>
    <mergeCell ref="W43:X44"/>
    <mergeCell ref="I44:K44"/>
    <mergeCell ref="L44:O44"/>
    <mergeCell ref="S43:S44"/>
    <mergeCell ref="B43:C44"/>
    <mergeCell ref="D43:D44"/>
    <mergeCell ref="E43:E44"/>
    <mergeCell ref="F43:H44"/>
    <mergeCell ref="L41:O41"/>
    <mergeCell ref="P41:R42"/>
    <mergeCell ref="W41:X42"/>
    <mergeCell ref="I42:K42"/>
    <mergeCell ref="L42:O42"/>
    <mergeCell ref="S41:S42"/>
    <mergeCell ref="B41:C42"/>
    <mergeCell ref="D41:D42"/>
    <mergeCell ref="E41:E42"/>
    <mergeCell ref="F41:H42"/>
    <mergeCell ref="T41:T42"/>
    <mergeCell ref="V41:V42"/>
    <mergeCell ref="L39:O39"/>
    <mergeCell ref="P39:R40"/>
    <mergeCell ref="W39:X40"/>
    <mergeCell ref="I40:K40"/>
    <mergeCell ref="L40:O40"/>
    <mergeCell ref="S39:S40"/>
    <mergeCell ref="B39:C40"/>
    <mergeCell ref="D39:D40"/>
    <mergeCell ref="E39:E40"/>
    <mergeCell ref="F39:H40"/>
    <mergeCell ref="T39:T40"/>
    <mergeCell ref="V39:V40"/>
    <mergeCell ref="L37:O37"/>
    <mergeCell ref="P37:R38"/>
    <mergeCell ref="W37:X38"/>
    <mergeCell ref="I38:K38"/>
    <mergeCell ref="L38:O38"/>
    <mergeCell ref="S37:S38"/>
    <mergeCell ref="B37:C38"/>
    <mergeCell ref="D37:D38"/>
    <mergeCell ref="E37:E38"/>
    <mergeCell ref="F37:H38"/>
    <mergeCell ref="T37:T38"/>
    <mergeCell ref="V37:V38"/>
    <mergeCell ref="L35:O35"/>
    <mergeCell ref="P35:R36"/>
    <mergeCell ref="W35:X36"/>
    <mergeCell ref="I36:K36"/>
    <mergeCell ref="L36:O36"/>
    <mergeCell ref="S35:S36"/>
    <mergeCell ref="B35:C36"/>
    <mergeCell ref="D35:D36"/>
    <mergeCell ref="E35:E36"/>
    <mergeCell ref="F35:H36"/>
    <mergeCell ref="T35:T36"/>
    <mergeCell ref="V35:V36"/>
    <mergeCell ref="B33:C34"/>
    <mergeCell ref="D33:D34"/>
    <mergeCell ref="E33:E34"/>
    <mergeCell ref="F33:H34"/>
    <mergeCell ref="I34:K34"/>
    <mergeCell ref="L33:O33"/>
    <mergeCell ref="L34:O34"/>
    <mergeCell ref="P33:R34"/>
    <mergeCell ref="W33:X34"/>
    <mergeCell ref="T33:T34"/>
    <mergeCell ref="V33:V34"/>
    <mergeCell ref="C27:F27"/>
    <mergeCell ref="C28:X28"/>
    <mergeCell ref="C29:W29"/>
    <mergeCell ref="B30:C32"/>
    <mergeCell ref="D30:D32"/>
    <mergeCell ref="E30:E32"/>
    <mergeCell ref="F30:H32"/>
    <mergeCell ref="I30:K31"/>
    <mergeCell ref="I32:K32"/>
    <mergeCell ref="L30:O31"/>
    <mergeCell ref="L32:O32"/>
    <mergeCell ref="P31:S32"/>
    <mergeCell ref="P30:S30"/>
    <mergeCell ref="T30:V30"/>
    <mergeCell ref="T31:V32"/>
    <mergeCell ref="W30:Y30"/>
    <mergeCell ref="W31:Y32"/>
    <mergeCell ref="D23:N23"/>
    <mergeCell ref="D24:X24"/>
    <mergeCell ref="D25:F25"/>
    <mergeCell ref="C26:X26"/>
    <mergeCell ref="B5:Y5"/>
    <mergeCell ref="B20:J20"/>
    <mergeCell ref="C21:X21"/>
    <mergeCell ref="C22:D22"/>
    <mergeCell ref="Q2:T2"/>
    <mergeCell ref="U2:Y2"/>
    <mergeCell ref="B3:Y3"/>
    <mergeCell ref="B4:Y4"/>
    <mergeCell ref="B6:J6"/>
    <mergeCell ref="C7:Q7"/>
    <mergeCell ref="C8:K8"/>
    <mergeCell ref="C9:W9"/>
    <mergeCell ref="B11:Q11"/>
    <mergeCell ref="B12:Y12"/>
    <mergeCell ref="B13:D13"/>
    <mergeCell ref="B14:D14"/>
    <mergeCell ref="E13:N13"/>
    <mergeCell ref="E14:F14"/>
    <mergeCell ref="G14:N14"/>
    <mergeCell ref="O13:U13"/>
    <mergeCell ref="O14:U14"/>
    <mergeCell ref="V13:X13"/>
    <mergeCell ref="V14:Y14"/>
    <mergeCell ref="V17:V18"/>
    <mergeCell ref="V16:Y16"/>
    <mergeCell ref="W17:Y18"/>
    <mergeCell ref="B15:N15"/>
    <mergeCell ref="O15:U15"/>
    <mergeCell ref="V15:Y15"/>
    <mergeCell ref="B17:B18"/>
    <mergeCell ref="C16:N16"/>
    <mergeCell ref="C17:N17"/>
    <mergeCell ref="L18:M18"/>
    <mergeCell ref="C18:G18"/>
    <mergeCell ref="O16:U16"/>
    <mergeCell ref="O17:U18"/>
  </mergeCells>
  <phoneticPr fontId="2"/>
  <dataValidations count="2">
    <dataValidation imeMode="on" allowBlank="1" showInputMessage="1" showErrorMessage="1" sqref="E13:N13 E14:F14 V14:Y14 B33:H50"/>
    <dataValidation imeMode="off" allowBlank="1" showInputMessage="1" showErrorMessage="1" sqref="V13:X13 H18 J18 L18:M18 O16:U18 V16:Y16 W17:Y18"/>
  </dataValidations>
  <pageMargins left="0.59055118110236227" right="0.1968503937007874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57"/>
  <sheetViews>
    <sheetView showGridLines="0" showRowColHeaders="0" showZeros="0" zoomScale="130" zoomScaleNormal="130" workbookViewId="0">
      <selection activeCell="P19" sqref="P19:V19"/>
    </sheetView>
  </sheetViews>
  <sheetFormatPr defaultRowHeight="9.75"/>
  <cols>
    <col min="1" max="1" width="2.75" style="818" customWidth="1"/>
    <col min="2" max="2" width="1.625" style="818" customWidth="1"/>
    <col min="3" max="3" width="3.75" style="818" customWidth="1"/>
    <col min="4" max="4" width="11.25" style="818" customWidth="1"/>
    <col min="5" max="5" width="1.875" style="818" customWidth="1"/>
    <col min="6" max="7" width="1.75" style="818" customWidth="1"/>
    <col min="8" max="8" width="4" style="818" customWidth="1"/>
    <col min="9" max="9" width="2.75" style="818" customWidth="1"/>
    <col min="10" max="10" width="3.75" style="818" customWidth="1"/>
    <col min="11" max="11" width="2.75" style="818" customWidth="1"/>
    <col min="12" max="12" width="3.625" style="818" customWidth="1"/>
    <col min="13" max="13" width="2.375" style="818" customWidth="1"/>
    <col min="14" max="15" width="1.5" style="818" customWidth="1"/>
    <col min="16" max="16" width="2.125" style="818" customWidth="1"/>
    <col min="17" max="17" width="5.125" style="818" customWidth="1"/>
    <col min="18" max="18" width="2.125" style="818" customWidth="1"/>
    <col min="19" max="19" width="5" style="1378" customWidth="1"/>
    <col min="20" max="20" width="5" style="818" customWidth="1"/>
    <col min="21" max="21" width="1.375" style="818" customWidth="1"/>
    <col min="22" max="23" width="2.125" style="818" customWidth="1"/>
    <col min="24" max="24" width="17.375" style="818" customWidth="1"/>
    <col min="25" max="25" width="1.625" style="818" customWidth="1"/>
    <col min="26" max="26" width="1.125" style="818" customWidth="1"/>
    <col min="27" max="27" width="0.5" style="818" customWidth="1"/>
    <col min="28" max="28" width="2.625" style="818" customWidth="1"/>
    <col min="29" max="29" width="1" style="818" customWidth="1"/>
    <col min="30" max="30" width="5.75" style="818" customWidth="1"/>
    <col min="31" max="16384" width="9" style="818"/>
  </cols>
  <sheetData>
    <row r="1" spans="2:33" s="820" customFormat="1" ht="16.5" customHeight="1">
      <c r="B1" s="841"/>
      <c r="C1" s="841"/>
      <c r="D1" s="841"/>
      <c r="E1" s="4228"/>
      <c r="F1" s="4228"/>
      <c r="G1" s="841"/>
      <c r="H1" s="842"/>
      <c r="I1" s="841"/>
      <c r="J1" s="841"/>
      <c r="K1" s="841"/>
      <c r="L1" s="841"/>
      <c r="M1" s="841"/>
      <c r="N1" s="4228"/>
      <c r="O1" s="4228"/>
      <c r="P1" s="841"/>
      <c r="Q1" s="822"/>
      <c r="R1" s="822"/>
      <c r="S1" s="1370"/>
      <c r="T1" s="822"/>
      <c r="U1" s="821"/>
      <c r="V1" s="822"/>
      <c r="W1" s="822"/>
      <c r="X1" s="822"/>
      <c r="Y1" s="822"/>
      <c r="Z1" s="821"/>
      <c r="AA1" s="822"/>
      <c r="AB1" s="822"/>
      <c r="AC1" s="822"/>
      <c r="AD1" s="822"/>
      <c r="AE1" s="822"/>
      <c r="AF1" s="822"/>
      <c r="AG1" s="822"/>
    </row>
    <row r="2" spans="2:33" ht="6.75" customHeight="1">
      <c r="B2" s="4198" t="s">
        <v>1610</v>
      </c>
      <c r="C2" s="4198"/>
      <c r="D2" s="4198"/>
      <c r="E2" s="4198"/>
      <c r="F2" s="4198"/>
      <c r="G2" s="4198"/>
      <c r="H2" s="4198"/>
      <c r="I2" s="4198"/>
      <c r="J2" s="4198"/>
      <c r="K2" s="4198"/>
      <c r="L2" s="4198"/>
      <c r="M2" s="4198"/>
      <c r="N2" s="4198"/>
      <c r="O2" s="4198"/>
      <c r="P2" s="4198"/>
      <c r="Q2" s="4198"/>
      <c r="R2" s="4198"/>
      <c r="AB2" s="4257" t="s">
        <v>850</v>
      </c>
    </row>
    <row r="3" spans="2:33" ht="11.25" customHeight="1">
      <c r="B3" s="4198"/>
      <c r="C3" s="4198"/>
      <c r="D3" s="4198"/>
      <c r="E3" s="4198"/>
      <c r="F3" s="4198"/>
      <c r="G3" s="4198"/>
      <c r="H3" s="4198"/>
      <c r="I3" s="4198"/>
      <c r="J3" s="4198"/>
      <c r="K3" s="4198"/>
      <c r="L3" s="4198"/>
      <c r="M3" s="4198"/>
      <c r="N3" s="4198"/>
      <c r="O3" s="4198"/>
      <c r="P3" s="4198"/>
      <c r="Q3" s="4198"/>
      <c r="R3" s="4198"/>
      <c r="T3" s="1735" t="s">
        <v>30</v>
      </c>
      <c r="U3" s="1735"/>
      <c r="V3" s="1687"/>
      <c r="W3" s="4258">
        <f>氏名０</f>
        <v>0</v>
      </c>
      <c r="X3" s="4259"/>
      <c r="Y3" s="4259"/>
      <c r="Z3" s="4259"/>
      <c r="AB3" s="4257"/>
    </row>
    <row r="4" spans="2:33" ht="15" customHeight="1">
      <c r="B4" s="4198" t="s">
        <v>1611</v>
      </c>
      <c r="C4" s="4198"/>
      <c r="D4" s="4198"/>
      <c r="E4" s="4198"/>
      <c r="F4" s="4198"/>
      <c r="G4" s="4198"/>
      <c r="H4" s="4198"/>
      <c r="I4" s="4198"/>
      <c r="J4" s="4198"/>
      <c r="K4" s="4198"/>
      <c r="L4" s="4198"/>
      <c r="M4" s="4198"/>
      <c r="N4" s="4198"/>
      <c r="O4" s="4198"/>
      <c r="P4" s="4198"/>
      <c r="Q4" s="4198"/>
      <c r="R4" s="4198"/>
      <c r="T4" s="1735"/>
      <c r="U4" s="1735"/>
      <c r="V4" s="1687"/>
      <c r="W4" s="4258"/>
      <c r="X4" s="4259"/>
      <c r="Y4" s="4259"/>
      <c r="Z4" s="4259"/>
      <c r="AB4" s="1394">
        <v>11</v>
      </c>
    </row>
    <row r="5" spans="2:33" ht="3" customHeight="1">
      <c r="T5" s="2726"/>
      <c r="U5" s="2726"/>
      <c r="V5" s="2542"/>
      <c r="W5" s="4260"/>
      <c r="X5" s="4261"/>
      <c r="Y5" s="4261"/>
      <c r="Z5" s="4261"/>
      <c r="AB5" s="4262" t="s">
        <v>110</v>
      </c>
    </row>
    <row r="6" spans="2:33" ht="3.75" customHeight="1">
      <c r="AB6" s="4262"/>
    </row>
    <row r="7" spans="2:33" s="1378" customFormat="1" ht="17.25" customHeight="1">
      <c r="C7" s="4242" t="s">
        <v>1608</v>
      </c>
      <c r="D7" s="4242"/>
      <c r="E7" s="4242"/>
      <c r="F7" s="4242"/>
      <c r="G7" s="4242"/>
      <c r="H7" s="4242"/>
      <c r="I7" s="4242"/>
      <c r="J7" s="4242"/>
      <c r="K7" s="4242"/>
      <c r="L7" s="4242"/>
      <c r="M7" s="4242"/>
      <c r="AB7" s="1394">
        <v>11</v>
      </c>
    </row>
    <row r="8" spans="2:33" ht="10.5" customHeight="1">
      <c r="C8" s="4217" t="s">
        <v>1808</v>
      </c>
      <c r="D8" s="4217"/>
      <c r="E8" s="4217"/>
      <c r="F8" s="4217"/>
      <c r="G8" s="4217"/>
      <c r="H8" s="4217"/>
      <c r="I8" s="4217"/>
      <c r="J8" s="4217"/>
      <c r="K8" s="4217"/>
      <c r="L8" s="4217"/>
      <c r="M8" s="4217"/>
      <c r="N8" s="4217"/>
      <c r="O8" s="4217"/>
      <c r="P8" s="4217"/>
      <c r="Q8" s="4217"/>
      <c r="R8" s="4217"/>
      <c r="S8" s="4217"/>
      <c r="T8" s="4217"/>
      <c r="U8" s="4217"/>
      <c r="V8" s="4217"/>
      <c r="W8" s="4217"/>
      <c r="X8" s="4217"/>
      <c r="Y8" s="4217"/>
      <c r="AB8" s="4265" t="s">
        <v>516</v>
      </c>
    </row>
    <row r="9" spans="2:33" ht="10.5" customHeight="1">
      <c r="C9" s="4217" t="s">
        <v>1809</v>
      </c>
      <c r="D9" s="4217"/>
      <c r="E9" s="4217"/>
      <c r="F9" s="4217"/>
      <c r="G9" s="4217"/>
      <c r="H9" s="4217"/>
      <c r="I9" s="4217"/>
      <c r="J9" s="4217"/>
      <c r="K9" s="4217"/>
      <c r="L9" s="4217"/>
      <c r="M9" s="4217"/>
      <c r="N9" s="4217"/>
      <c r="O9" s="4217"/>
      <c r="P9" s="4217"/>
      <c r="Q9" s="4217"/>
      <c r="R9" s="4217"/>
      <c r="S9" s="4217"/>
      <c r="T9" s="4217"/>
      <c r="U9" s="4217"/>
      <c r="V9" s="4217"/>
      <c r="W9" s="4217"/>
      <c r="X9" s="4217"/>
      <c r="Y9" s="4217"/>
      <c r="AB9" s="4265"/>
    </row>
    <row r="10" spans="2:33" s="1378" customFormat="1" ht="10.5" customHeight="1">
      <c r="C10" s="4217" t="s">
        <v>1810</v>
      </c>
      <c r="D10" s="4217"/>
      <c r="E10" s="4217"/>
      <c r="F10" s="4217"/>
      <c r="G10" s="4217"/>
      <c r="H10" s="4217"/>
      <c r="I10" s="4217"/>
      <c r="J10" s="4217"/>
      <c r="K10" s="4217"/>
      <c r="L10" s="4217"/>
      <c r="M10" s="4217"/>
      <c r="N10" s="4217"/>
      <c r="O10" s="4217"/>
      <c r="P10" s="4217"/>
      <c r="Q10" s="4217"/>
      <c r="R10" s="4217"/>
      <c r="S10" s="4217"/>
      <c r="T10" s="1507"/>
      <c r="U10" s="1507"/>
      <c r="V10" s="1507"/>
      <c r="W10" s="1507"/>
      <c r="X10" s="1507"/>
      <c r="Y10" s="1507"/>
      <c r="AB10" s="4265"/>
    </row>
    <row r="11" spans="2:33" s="1378" customFormat="1" ht="10.5" customHeight="1">
      <c r="C11" s="4217" t="s">
        <v>1811</v>
      </c>
      <c r="D11" s="4217"/>
      <c r="E11" s="4217"/>
      <c r="F11" s="4217"/>
      <c r="G11" s="4217"/>
      <c r="H11" s="4217"/>
      <c r="I11" s="4217"/>
      <c r="J11" s="4217"/>
      <c r="K11" s="4217"/>
      <c r="L11" s="4217"/>
      <c r="M11" s="4217"/>
      <c r="N11" s="4217"/>
      <c r="O11" s="4217"/>
      <c r="P11" s="4217"/>
      <c r="Q11" s="4217"/>
      <c r="R11" s="4217"/>
      <c r="S11" s="4217"/>
      <c r="T11" s="4217"/>
      <c r="U11" s="4217"/>
      <c r="V11" s="4217"/>
      <c r="W11" s="4217"/>
      <c r="X11" s="4217"/>
      <c r="Y11" s="4217"/>
      <c r="AB11" s="4265"/>
    </row>
    <row r="12" spans="2:33" s="1510" customFormat="1" ht="10.5" customHeight="1">
      <c r="C12" s="4217" t="s">
        <v>1812</v>
      </c>
      <c r="D12" s="4217"/>
      <c r="E12" s="4217"/>
      <c r="F12" s="4217"/>
      <c r="G12" s="4217"/>
      <c r="H12" s="4217"/>
      <c r="I12" s="4217"/>
      <c r="J12" s="4217"/>
      <c r="K12" s="4217"/>
      <c r="L12" s="4217"/>
      <c r="M12" s="4217"/>
      <c r="N12" s="4217"/>
      <c r="O12" s="4217"/>
      <c r="P12" s="4217"/>
      <c r="Q12" s="4217"/>
      <c r="R12" s="4217"/>
      <c r="S12" s="4217"/>
      <c r="T12" s="4217"/>
      <c r="U12" s="4217"/>
      <c r="V12" s="4217"/>
      <c r="W12" s="4217"/>
      <c r="X12" s="4217"/>
      <c r="Y12" s="4217"/>
      <c r="AB12" s="4265"/>
    </row>
    <row r="13" spans="2:33" s="1378" customFormat="1" ht="10.5" customHeight="1">
      <c r="C13" s="1859" t="s">
        <v>1813</v>
      </c>
      <c r="D13" s="1859"/>
      <c r="E13" s="1859"/>
      <c r="F13" s="1859"/>
      <c r="G13" s="1859"/>
      <c r="H13" s="1859"/>
      <c r="I13" s="1509"/>
      <c r="J13" s="1509"/>
      <c r="K13" s="1509"/>
      <c r="L13" s="1509"/>
      <c r="M13" s="1509"/>
      <c r="N13" s="1375"/>
      <c r="O13" s="1375"/>
      <c r="P13" s="1375"/>
      <c r="Q13" s="1375"/>
      <c r="R13" s="1375"/>
      <c r="S13" s="1375"/>
      <c r="T13" s="1375"/>
      <c r="U13" s="1375"/>
      <c r="V13" s="1375"/>
      <c r="W13" s="1375"/>
      <c r="X13" s="1375"/>
      <c r="Y13" s="1375"/>
      <c r="AB13" s="4265"/>
    </row>
    <row r="14" spans="2:33" ht="4.5" customHeight="1">
      <c r="B14" s="748"/>
      <c r="C14" s="748"/>
      <c r="D14" s="748"/>
      <c r="E14" s="748"/>
      <c r="F14" s="748"/>
      <c r="G14" s="748"/>
      <c r="H14" s="748"/>
      <c r="I14" s="748"/>
      <c r="J14" s="748"/>
      <c r="K14" s="748"/>
      <c r="L14" s="748"/>
      <c r="M14" s="748"/>
      <c r="N14" s="748"/>
      <c r="O14" s="748"/>
      <c r="P14" s="748"/>
      <c r="Q14" s="748"/>
      <c r="R14" s="748"/>
      <c r="S14" s="748"/>
      <c r="T14" s="748"/>
      <c r="U14" s="748"/>
      <c r="V14" s="748"/>
      <c r="W14" s="748"/>
      <c r="X14" s="748"/>
      <c r="Y14" s="748"/>
      <c r="Z14" s="748"/>
      <c r="AB14" s="4265"/>
    </row>
    <row r="15" spans="2:33" ht="17.25" customHeight="1">
      <c r="C15" s="4231" t="s">
        <v>1606</v>
      </c>
      <c r="D15" s="4231"/>
      <c r="E15" s="4231"/>
      <c r="F15" s="4231"/>
      <c r="G15" s="4231"/>
      <c r="H15" s="4231"/>
      <c r="I15" s="4231"/>
      <c r="J15" s="4231"/>
      <c r="K15" s="4231"/>
      <c r="L15" s="4231"/>
      <c r="M15" s="4231"/>
      <c r="N15" s="833"/>
      <c r="AB15" s="4265"/>
    </row>
    <row r="16" spans="2:33" ht="11.25" customHeight="1">
      <c r="C16" s="783" t="s">
        <v>805</v>
      </c>
      <c r="D16" s="4217" t="s">
        <v>1607</v>
      </c>
      <c r="E16" s="4217"/>
      <c r="F16" s="4217"/>
      <c r="G16" s="4217"/>
      <c r="H16" s="4217"/>
      <c r="I16" s="4217"/>
      <c r="J16" s="4217"/>
      <c r="K16" s="4217"/>
      <c r="L16" s="4217"/>
      <c r="M16" s="4217"/>
      <c r="N16" s="4217"/>
      <c r="O16" s="4217"/>
      <c r="P16" s="4217"/>
      <c r="Q16" s="4217"/>
      <c r="R16" s="4217"/>
      <c r="S16" s="4217"/>
      <c r="T16" s="4217"/>
      <c r="U16" s="4217"/>
      <c r="V16" s="4217"/>
      <c r="W16" s="4217"/>
      <c r="X16" s="4217"/>
      <c r="Y16" s="4217"/>
      <c r="AB16" s="4265"/>
    </row>
    <row r="17" spans="2:30" ht="11.25" customHeight="1">
      <c r="D17" s="4263" t="s">
        <v>1814</v>
      </c>
      <c r="E17" s="4263"/>
      <c r="F17" s="4263"/>
      <c r="G17" s="4263"/>
      <c r="H17" s="4263"/>
      <c r="I17" s="4263"/>
      <c r="J17" s="4263"/>
      <c r="K17" s="4263"/>
      <c r="L17" s="4263"/>
      <c r="M17" s="4263"/>
      <c r="N17" s="4263"/>
      <c r="O17" s="4263"/>
      <c r="P17" s="4263"/>
      <c r="Q17" s="4263"/>
      <c r="R17" s="4263"/>
      <c r="S17" s="4263"/>
      <c r="AB17" s="4265"/>
    </row>
    <row r="18" spans="2:30" ht="24.75" customHeight="1">
      <c r="B18" s="824"/>
      <c r="C18" s="4229" t="s">
        <v>1604</v>
      </c>
      <c r="D18" s="4229"/>
      <c r="E18" s="4229"/>
      <c r="F18" s="4229"/>
      <c r="G18" s="4229"/>
      <c r="H18" s="4229"/>
      <c r="I18" s="4229"/>
      <c r="J18" s="4229"/>
      <c r="K18" s="4229"/>
      <c r="L18" s="4229"/>
      <c r="M18" s="4229"/>
      <c r="N18" s="4229"/>
      <c r="O18" s="829"/>
      <c r="P18" s="4267" t="s">
        <v>851</v>
      </c>
      <c r="Q18" s="1734"/>
      <c r="R18" s="1734"/>
      <c r="S18" s="1734"/>
      <c r="T18" s="1734"/>
      <c r="U18" s="1734"/>
      <c r="V18" s="1734"/>
      <c r="W18" s="1734"/>
      <c r="X18" s="1734"/>
      <c r="Y18" s="1734"/>
      <c r="Z18" s="1734"/>
      <c r="AB18" s="4264" t="s">
        <v>1801</v>
      </c>
    </row>
    <row r="19" spans="2:30" ht="24" customHeight="1">
      <c r="C19" s="4230"/>
      <c r="D19" s="4230"/>
      <c r="E19" s="4230"/>
      <c r="F19" s="4230"/>
      <c r="G19" s="4230"/>
      <c r="H19" s="4230"/>
      <c r="I19" s="4230"/>
      <c r="J19" s="4230"/>
      <c r="K19" s="4230"/>
      <c r="L19" s="4230"/>
      <c r="M19" s="4230"/>
      <c r="N19" s="4230"/>
      <c r="O19" s="834"/>
      <c r="P19" s="4233"/>
      <c r="Q19" s="4234"/>
      <c r="R19" s="4234"/>
      <c r="S19" s="4234"/>
      <c r="T19" s="4234"/>
      <c r="U19" s="4234"/>
      <c r="V19" s="4234"/>
      <c r="W19" s="4234"/>
      <c r="X19" s="4234"/>
      <c r="Y19" s="4234"/>
      <c r="Z19" s="4235"/>
      <c r="AB19" s="4264"/>
      <c r="AD19" s="817"/>
    </row>
    <row r="20" spans="2:30" ht="24" customHeight="1">
      <c r="C20" s="4230"/>
      <c r="D20" s="4230"/>
      <c r="E20" s="4230"/>
      <c r="F20" s="4230"/>
      <c r="G20" s="4230"/>
      <c r="H20" s="4230"/>
      <c r="I20" s="4230"/>
      <c r="J20" s="4230"/>
      <c r="K20" s="4230"/>
      <c r="L20" s="4230"/>
      <c r="M20" s="4230"/>
      <c r="N20" s="4230"/>
      <c r="O20" s="834"/>
      <c r="P20" s="4233"/>
      <c r="Q20" s="4234"/>
      <c r="R20" s="4234"/>
      <c r="S20" s="4234"/>
      <c r="T20" s="4234"/>
      <c r="U20" s="4234"/>
      <c r="V20" s="4234"/>
      <c r="W20" s="4234"/>
      <c r="X20" s="4234"/>
      <c r="Y20" s="4234"/>
      <c r="Z20" s="4235"/>
      <c r="AB20" s="4264"/>
    </row>
    <row r="21" spans="2:30" ht="12" customHeight="1">
      <c r="C21" s="4230"/>
      <c r="D21" s="4230"/>
      <c r="E21" s="4230"/>
      <c r="F21" s="4230"/>
      <c r="G21" s="4230"/>
      <c r="H21" s="4230"/>
      <c r="I21" s="4230"/>
      <c r="J21" s="4230"/>
      <c r="K21" s="4230"/>
      <c r="L21" s="4230"/>
      <c r="M21" s="4230"/>
      <c r="N21" s="4230"/>
      <c r="O21" s="834"/>
      <c r="P21" s="4236"/>
      <c r="Q21" s="4237"/>
      <c r="R21" s="4237"/>
      <c r="S21" s="4237"/>
      <c r="T21" s="4237"/>
      <c r="U21" s="4237"/>
      <c r="V21" s="4238"/>
      <c r="W21" s="4266"/>
      <c r="X21" s="4237"/>
      <c r="Y21" s="4237"/>
      <c r="Z21" s="4237"/>
      <c r="AB21" s="4264"/>
    </row>
    <row r="22" spans="2:30" ht="12" customHeight="1">
      <c r="B22" s="828"/>
      <c r="C22" s="830" t="s">
        <v>1605</v>
      </c>
      <c r="D22" s="828"/>
      <c r="E22" s="828"/>
      <c r="F22" s="828"/>
      <c r="G22" s="828"/>
      <c r="H22" s="828"/>
      <c r="I22" s="828"/>
      <c r="J22" s="828"/>
      <c r="K22" s="828"/>
      <c r="L22" s="828"/>
      <c r="M22" s="828"/>
      <c r="N22" s="828"/>
      <c r="O22" s="828"/>
      <c r="P22" s="4239"/>
      <c r="Q22" s="3924"/>
      <c r="R22" s="3924"/>
      <c r="S22" s="3924"/>
      <c r="T22" s="3924"/>
      <c r="U22" s="3924"/>
      <c r="V22" s="4240"/>
      <c r="W22" s="3923"/>
      <c r="X22" s="3924"/>
      <c r="Y22" s="3924"/>
      <c r="Z22" s="3924"/>
      <c r="AB22" s="4264"/>
    </row>
    <row r="23" spans="2:30" ht="17.25" customHeight="1">
      <c r="C23" s="4231" t="s">
        <v>1601</v>
      </c>
      <c r="D23" s="4231"/>
      <c r="E23" s="4231"/>
      <c r="F23" s="4231"/>
      <c r="G23" s="4231"/>
      <c r="H23" s="4231"/>
      <c r="I23" s="4231"/>
      <c r="J23" s="4231"/>
      <c r="K23" s="4231"/>
      <c r="L23" s="4231"/>
      <c r="M23" s="4231"/>
      <c r="N23" s="833"/>
      <c r="AB23" s="4264"/>
      <c r="AD23" s="389">
        <f>氏名１</f>
        <v>0</v>
      </c>
    </row>
    <row r="24" spans="2:30" ht="12" customHeight="1">
      <c r="B24" s="831"/>
      <c r="C24" s="843" t="s">
        <v>805</v>
      </c>
      <c r="D24" s="4232" t="s">
        <v>813</v>
      </c>
      <c r="E24" s="4232"/>
      <c r="F24" s="4232"/>
      <c r="G24" s="4232"/>
      <c r="H24" s="4232"/>
      <c r="I24" s="4232"/>
      <c r="J24" s="4232"/>
      <c r="K24" s="4232"/>
      <c r="L24" s="4232"/>
      <c r="M24" s="4232"/>
      <c r="N24" s="4232"/>
      <c r="O24" s="4232"/>
      <c r="P24" s="4232"/>
      <c r="Q24" s="831"/>
      <c r="R24" s="831"/>
      <c r="S24" s="1379"/>
      <c r="T24" s="831"/>
      <c r="U24" s="831"/>
      <c r="V24" s="831"/>
      <c r="W24" s="831"/>
      <c r="X24" s="831"/>
      <c r="Y24" s="831"/>
      <c r="Z24" s="831"/>
      <c r="AB24" s="4264"/>
      <c r="AD24" s="1159">
        <f>氏名２</f>
        <v>0</v>
      </c>
    </row>
    <row r="25" spans="2:30" ht="14.25" customHeight="1">
      <c r="C25" s="4243" t="s">
        <v>1609</v>
      </c>
      <c r="D25" s="4243"/>
      <c r="E25" s="4243"/>
      <c r="F25" s="4243"/>
      <c r="G25" s="4243"/>
      <c r="H25" s="783"/>
      <c r="I25" s="783"/>
      <c r="J25" s="783"/>
      <c r="K25" s="783"/>
      <c r="L25" s="783"/>
      <c r="M25" s="783"/>
      <c r="N25" s="783"/>
      <c r="O25" s="783"/>
      <c r="P25" s="783"/>
      <c r="Q25" s="783"/>
      <c r="R25" s="783"/>
      <c r="S25" s="1375"/>
      <c r="T25" s="783"/>
      <c r="U25" s="783"/>
      <c r="V25" s="783"/>
      <c r="W25" s="783"/>
      <c r="X25" s="783"/>
      <c r="Y25" s="783"/>
      <c r="AB25" s="4264"/>
      <c r="AD25" s="1159">
        <f>氏名３</f>
        <v>0</v>
      </c>
    </row>
    <row r="26" spans="2:30" ht="12" customHeight="1">
      <c r="C26" s="783"/>
      <c r="D26" s="4217" t="s">
        <v>1612</v>
      </c>
      <c r="E26" s="4217"/>
      <c r="F26" s="4217"/>
      <c r="G26" s="4217"/>
      <c r="H26" s="4217"/>
      <c r="I26" s="4217"/>
      <c r="J26" s="4217"/>
      <c r="K26" s="4217"/>
      <c r="L26" s="4217"/>
      <c r="M26" s="4217"/>
      <c r="N26" s="4217"/>
      <c r="O26" s="4217"/>
      <c r="P26" s="4217"/>
      <c r="Q26" s="4217"/>
      <c r="R26" s="783"/>
      <c r="S26" s="1375"/>
      <c r="T26" s="783"/>
      <c r="U26" s="783"/>
      <c r="V26" s="783"/>
      <c r="W26" s="783"/>
      <c r="X26" s="783"/>
      <c r="Y26" s="783"/>
      <c r="AB26" s="1513"/>
      <c r="AD26" s="1159">
        <f>氏名４</f>
        <v>0</v>
      </c>
    </row>
    <row r="27" spans="2:30" ht="12" customHeight="1">
      <c r="C27" s="4217" t="s">
        <v>1602</v>
      </c>
      <c r="D27" s="4217"/>
      <c r="E27" s="4217"/>
      <c r="F27" s="4217"/>
      <c r="G27" s="4217"/>
      <c r="H27" s="4217"/>
      <c r="I27" s="4217"/>
      <c r="J27" s="4217"/>
      <c r="K27" s="4217"/>
      <c r="L27" s="4217"/>
      <c r="M27" s="4217"/>
      <c r="N27" s="4217"/>
      <c r="O27" s="4217"/>
      <c r="P27" s="4217"/>
      <c r="Q27" s="4217"/>
      <c r="R27" s="783"/>
      <c r="S27" s="1375"/>
      <c r="T27" s="783"/>
      <c r="U27" s="783"/>
      <c r="V27" s="783"/>
      <c r="W27" s="783"/>
      <c r="X27" s="783"/>
      <c r="Y27" s="783"/>
      <c r="AB27" s="1395"/>
      <c r="AD27" s="1159">
        <f>氏名５</f>
        <v>0</v>
      </c>
    </row>
    <row r="28" spans="2:30" ht="12" customHeight="1">
      <c r="C28" s="1375"/>
      <c r="D28" s="4217" t="s">
        <v>1613</v>
      </c>
      <c r="E28" s="4217"/>
      <c r="F28" s="4217"/>
      <c r="G28" s="4217"/>
      <c r="H28" s="4217"/>
      <c r="I28" s="4217"/>
      <c r="J28" s="4217"/>
      <c r="K28" s="4217"/>
      <c r="L28" s="4217"/>
      <c r="M28" s="4217"/>
      <c r="N28" s="4217"/>
      <c r="O28" s="4217"/>
      <c r="P28" s="4217"/>
      <c r="Q28" s="4217"/>
      <c r="R28" s="4217"/>
      <c r="S28" s="4217"/>
      <c r="T28" s="4217"/>
      <c r="U28" s="4217"/>
      <c r="V28" s="4217"/>
      <c r="W28" s="4217"/>
      <c r="X28" s="4217"/>
      <c r="Y28" s="4217"/>
      <c r="AB28" s="1395"/>
      <c r="AD28" s="1159">
        <f>氏名６</f>
        <v>0</v>
      </c>
    </row>
    <row r="29" spans="2:30" ht="12" customHeight="1">
      <c r="C29" s="2422" t="s">
        <v>1817</v>
      </c>
      <c r="D29" s="2422"/>
      <c r="E29" s="2422"/>
      <c r="F29" s="2422"/>
      <c r="G29" s="2422"/>
      <c r="H29" s="2422"/>
      <c r="I29" s="2422"/>
      <c r="J29" s="2422"/>
      <c r="K29" s="2422"/>
      <c r="L29" s="2422"/>
      <c r="M29" s="2422"/>
      <c r="N29" s="1375"/>
      <c r="O29" s="1375"/>
      <c r="P29" s="1375"/>
      <c r="Q29" s="1375"/>
      <c r="R29" s="783"/>
      <c r="S29" s="1375"/>
      <c r="T29" s="783"/>
      <c r="U29" s="783"/>
      <c r="V29" s="783"/>
      <c r="W29" s="783"/>
      <c r="X29" s="783"/>
      <c r="Y29" s="783"/>
      <c r="AB29" s="1395"/>
      <c r="AD29" s="1160">
        <f>氏名７</f>
        <v>0</v>
      </c>
    </row>
    <row r="30" spans="2:30" ht="12" customHeight="1">
      <c r="C30" s="4217" t="s">
        <v>1603</v>
      </c>
      <c r="D30" s="4217"/>
      <c r="E30" s="4217"/>
      <c r="F30" s="4217"/>
      <c r="G30" s="4217"/>
      <c r="H30" s="4217"/>
      <c r="I30" s="4217"/>
      <c r="J30" s="4217"/>
      <c r="K30" s="4217"/>
      <c r="L30" s="4217"/>
      <c r="M30" s="4217"/>
      <c r="N30" s="4217"/>
      <c r="O30" s="4217"/>
      <c r="P30" s="4217"/>
      <c r="Q30" s="4217"/>
      <c r="R30" s="4217"/>
      <c r="S30" s="4217"/>
      <c r="T30" s="4217"/>
      <c r="U30" s="4217"/>
      <c r="V30" s="4217"/>
      <c r="W30" s="4217"/>
      <c r="X30" s="1375"/>
      <c r="Y30" s="1375"/>
      <c r="AB30" s="1395"/>
      <c r="AD30" s="1137"/>
    </row>
    <row r="31" spans="2:30" ht="12" customHeight="1">
      <c r="C31" s="1375"/>
      <c r="D31" s="4241" t="s">
        <v>1600</v>
      </c>
      <c r="E31" s="4241"/>
      <c r="F31" s="4241"/>
      <c r="G31" s="4241"/>
      <c r="H31" s="4241"/>
      <c r="I31" s="4241"/>
      <c r="J31" s="4241"/>
      <c r="K31" s="4241"/>
      <c r="L31" s="4241"/>
      <c r="M31" s="4241"/>
      <c r="N31" s="4241"/>
      <c r="O31" s="4241"/>
      <c r="P31" s="4241"/>
      <c r="Q31" s="4241"/>
      <c r="R31" s="4241"/>
      <c r="S31" s="4241"/>
      <c r="T31" s="4241"/>
      <c r="U31" s="4241"/>
      <c r="V31" s="4241"/>
      <c r="W31" s="4241"/>
      <c r="X31" s="4241"/>
      <c r="Y31" s="4241"/>
      <c r="AB31" s="1395"/>
      <c r="AD31" s="1137"/>
    </row>
    <row r="32" spans="2:30" ht="3.75" customHeight="1">
      <c r="C32" s="1369"/>
      <c r="D32" s="1369"/>
      <c r="E32" s="1369"/>
      <c r="F32" s="1369"/>
      <c r="G32" s="1369"/>
      <c r="H32" s="1369"/>
      <c r="I32" s="1369"/>
      <c r="J32" s="1369"/>
      <c r="K32" s="1369"/>
      <c r="L32" s="1369"/>
      <c r="M32" s="1369"/>
      <c r="N32" s="1369"/>
      <c r="O32" s="1369"/>
      <c r="P32" s="1369"/>
      <c r="Q32" s="1369"/>
      <c r="R32" s="1369"/>
      <c r="S32" s="1369"/>
      <c r="T32" s="1369"/>
      <c r="U32" s="1369"/>
      <c r="V32" s="1369"/>
      <c r="W32" s="1369"/>
      <c r="X32" s="1369"/>
      <c r="AB32" s="1395"/>
      <c r="AD32" s="1137"/>
    </row>
    <row r="33" spans="2:28" s="1378" customFormat="1" ht="7.5" customHeight="1">
      <c r="C33" s="1369"/>
      <c r="D33" s="1369"/>
      <c r="E33" s="1369"/>
      <c r="F33" s="1369"/>
      <c r="G33" s="1369"/>
      <c r="H33" s="1369"/>
      <c r="I33" s="1369"/>
      <c r="J33" s="1369"/>
      <c r="K33" s="1369"/>
      <c r="L33" s="1369"/>
      <c r="M33" s="1369"/>
      <c r="N33" s="1369"/>
      <c r="O33" s="1369"/>
      <c r="P33" s="1369"/>
      <c r="Q33" s="1369"/>
      <c r="R33" s="1369"/>
      <c r="S33" s="1369"/>
      <c r="T33" s="1369"/>
      <c r="U33" s="1369"/>
      <c r="V33" s="1369"/>
      <c r="W33" s="1369"/>
      <c r="X33" s="1369"/>
      <c r="AB33" s="1395"/>
    </row>
    <row r="34" spans="2:28" s="1378" customFormat="1" ht="3.75" customHeight="1">
      <c r="B34" s="1369"/>
      <c r="C34" s="1369"/>
      <c r="D34" s="1369"/>
      <c r="E34" s="1369"/>
      <c r="F34" s="1369"/>
      <c r="G34" s="1369"/>
      <c r="H34" s="1369"/>
      <c r="I34" s="1369"/>
      <c r="J34" s="1369"/>
      <c r="K34" s="1369"/>
      <c r="L34" s="1369"/>
      <c r="M34" s="1369"/>
      <c r="N34" s="1369"/>
      <c r="O34" s="1369"/>
      <c r="P34" s="1369"/>
      <c r="Q34" s="1369"/>
      <c r="R34" s="1369"/>
      <c r="S34" s="1369"/>
      <c r="T34" s="1369"/>
      <c r="U34" s="1369"/>
      <c r="V34" s="1369"/>
      <c r="W34" s="1369"/>
      <c r="X34" s="1369"/>
      <c r="Y34" s="1369"/>
      <c r="Z34" s="1369"/>
      <c r="AB34" s="1395"/>
    </row>
    <row r="35" spans="2:28" ht="18.75" customHeight="1">
      <c r="B35" s="1369"/>
      <c r="C35" s="4227" t="s">
        <v>1596</v>
      </c>
      <c r="D35" s="4227"/>
      <c r="E35" s="4227"/>
      <c r="F35" s="4227"/>
      <c r="G35" s="4227"/>
      <c r="H35" s="4227"/>
      <c r="I35" s="4227"/>
      <c r="J35" s="4227"/>
      <c r="K35" s="4227"/>
      <c r="L35" s="4227"/>
      <c r="M35" s="4227"/>
      <c r="N35" s="4227"/>
      <c r="O35" s="4227"/>
      <c r="P35" s="4227"/>
      <c r="Q35" s="4227"/>
      <c r="R35" s="4227"/>
      <c r="S35" s="4227"/>
      <c r="T35" s="4227"/>
      <c r="U35" s="4227"/>
      <c r="V35" s="4227"/>
      <c r="W35" s="736"/>
      <c r="X35" s="736"/>
      <c r="Y35" s="1369"/>
      <c r="Z35" s="1369"/>
      <c r="AB35" s="1395"/>
    </row>
    <row r="36" spans="2:28" ht="12" customHeight="1">
      <c r="C36" s="4217" t="s">
        <v>1614</v>
      </c>
      <c r="D36" s="4217"/>
      <c r="E36" s="4217"/>
      <c r="F36" s="4217"/>
      <c r="G36" s="4217"/>
      <c r="H36" s="4217"/>
      <c r="I36" s="4217"/>
      <c r="J36" s="4217"/>
      <c r="K36" s="4217"/>
      <c r="L36" s="4217"/>
      <c r="M36" s="4217"/>
      <c r="N36" s="4217"/>
      <c r="O36" s="4217"/>
      <c r="P36" s="4217"/>
      <c r="Q36" s="4217"/>
      <c r="R36" s="4217"/>
      <c r="S36" s="4217"/>
      <c r="T36" s="4217"/>
      <c r="U36" s="4217"/>
      <c r="V36" s="4217"/>
      <c r="W36" s="4217"/>
      <c r="X36" s="4217"/>
      <c r="Y36" s="4217"/>
    </row>
    <row r="37" spans="2:28" s="1378" customFormat="1" ht="12" customHeight="1">
      <c r="C37" s="2692" t="s">
        <v>1597</v>
      </c>
      <c r="D37" s="2692"/>
      <c r="E37" s="1390"/>
      <c r="F37" s="1390"/>
      <c r="G37" s="1390"/>
      <c r="H37" s="1390"/>
      <c r="I37" s="1390"/>
      <c r="J37" s="1390"/>
      <c r="K37" s="1390"/>
      <c r="L37" s="1390"/>
      <c r="M37" s="1390"/>
      <c r="N37" s="1390"/>
      <c r="O37" s="1390"/>
      <c r="P37" s="1390"/>
      <c r="Q37" s="1390"/>
      <c r="R37" s="1390"/>
      <c r="S37" s="1390"/>
      <c r="T37" s="1390"/>
      <c r="U37" s="1390"/>
      <c r="V37" s="1390"/>
      <c r="W37" s="1390"/>
      <c r="X37" s="1390"/>
      <c r="Y37" s="1390"/>
    </row>
    <row r="38" spans="2:28" s="1378" customFormat="1" ht="12" customHeight="1">
      <c r="C38" s="4217" t="s">
        <v>1598</v>
      </c>
      <c r="D38" s="4217"/>
      <c r="E38" s="4217"/>
      <c r="F38" s="4217"/>
      <c r="G38" s="4217"/>
      <c r="H38" s="4217"/>
      <c r="I38" s="4217"/>
      <c r="J38" s="4217"/>
      <c r="K38" s="4217"/>
      <c r="L38" s="4217"/>
      <c r="M38" s="4217"/>
      <c r="N38" s="4217"/>
      <c r="O38" s="4217"/>
      <c r="P38" s="4217"/>
      <c r="Q38" s="4217"/>
      <c r="R38" s="4217"/>
      <c r="S38" s="4217"/>
      <c r="T38" s="4217"/>
      <c r="U38" s="4217"/>
      <c r="V38" s="4217"/>
      <c r="W38" s="4217"/>
      <c r="X38" s="4217"/>
      <c r="Y38" s="4217"/>
    </row>
    <row r="39" spans="2:28" ht="15.75" customHeight="1">
      <c r="C39" s="4244" t="s">
        <v>1599</v>
      </c>
      <c r="D39" s="4244"/>
      <c r="E39" s="4244"/>
      <c r="F39" s="4244"/>
      <c r="G39" s="4244"/>
      <c r="H39" s="4244"/>
      <c r="I39" s="4244"/>
      <c r="J39" s="4244"/>
      <c r="K39" s="4244"/>
      <c r="L39" s="4244"/>
      <c r="M39" s="4244"/>
      <c r="N39" s="4244"/>
      <c r="O39" s="4244"/>
      <c r="P39" s="4244"/>
      <c r="Q39" s="4244"/>
      <c r="R39" s="4244"/>
      <c r="S39" s="1396"/>
      <c r="T39" s="783"/>
      <c r="U39" s="783"/>
      <c r="V39" s="783"/>
      <c r="W39" s="783"/>
      <c r="X39" s="783"/>
      <c r="Y39" s="783"/>
    </row>
    <row r="40" spans="2:28" ht="14.25" customHeight="1">
      <c r="B40" s="4219" t="s">
        <v>1592</v>
      </c>
      <c r="C40" s="4219"/>
      <c r="D40" s="4219"/>
      <c r="E40" s="4219"/>
      <c r="F40" s="4219"/>
      <c r="G40" s="4219"/>
      <c r="H40" s="4219"/>
      <c r="I40" s="4219"/>
      <c r="J40" s="4219"/>
      <c r="K40" s="4219"/>
      <c r="L40" s="4219"/>
      <c r="M40" s="4219"/>
      <c r="N40" s="4219"/>
      <c r="O40" s="4219"/>
      <c r="P40" s="4219"/>
      <c r="Q40" s="4219"/>
      <c r="R40" s="4219"/>
      <c r="S40" s="1393"/>
      <c r="T40" s="831"/>
      <c r="U40" s="831"/>
      <c r="V40" s="831"/>
      <c r="W40" s="831"/>
      <c r="X40" s="831"/>
      <c r="Y40" s="831"/>
      <c r="Z40" s="831"/>
    </row>
    <row r="41" spans="2:28" ht="27" customHeight="1">
      <c r="B41" s="1419" t="s">
        <v>31</v>
      </c>
      <c r="C41" s="1872" t="s">
        <v>1593</v>
      </c>
      <c r="D41" s="1872"/>
      <c r="E41" s="1872"/>
      <c r="F41" s="1872"/>
      <c r="G41" s="1872"/>
      <c r="H41" s="1873"/>
      <c r="I41" s="832" t="s">
        <v>114</v>
      </c>
      <c r="J41" s="4255" t="s">
        <v>1816</v>
      </c>
      <c r="K41" s="4255"/>
      <c r="L41" s="4255"/>
      <c r="M41" s="4255"/>
      <c r="N41" s="4255"/>
      <c r="O41" s="4255"/>
      <c r="P41" s="4255"/>
      <c r="Q41" s="4255"/>
      <c r="R41" s="4255"/>
      <c r="S41" s="4256"/>
      <c r="T41" s="832" t="s">
        <v>1807</v>
      </c>
      <c r="U41" s="4252" t="s">
        <v>1815</v>
      </c>
      <c r="V41" s="4252"/>
      <c r="W41" s="4252"/>
      <c r="X41" s="4252"/>
      <c r="Y41" s="4252"/>
      <c r="Z41" s="4252"/>
    </row>
    <row r="42" spans="2:28" ht="27" customHeight="1">
      <c r="B42" s="1379"/>
      <c r="C42" s="4022" t="s">
        <v>1594</v>
      </c>
      <c r="D42" s="4022"/>
      <c r="E42" s="4022"/>
      <c r="F42" s="4022"/>
      <c r="G42" s="4022"/>
      <c r="H42" s="2534"/>
      <c r="I42" s="4253"/>
      <c r="J42" s="4254"/>
      <c r="K42" s="4254"/>
      <c r="L42" s="4254"/>
      <c r="M42" s="4254"/>
      <c r="N42" s="4254"/>
      <c r="O42" s="4254"/>
      <c r="P42" s="4254"/>
      <c r="Q42" s="4254"/>
      <c r="R42" s="4254"/>
      <c r="S42" s="1506" t="s">
        <v>1595</v>
      </c>
      <c r="T42" s="4253"/>
      <c r="U42" s="4254"/>
      <c r="V42" s="4254"/>
      <c r="W42" s="4254"/>
      <c r="X42" s="4254"/>
      <c r="Y42" s="1872" t="s">
        <v>213</v>
      </c>
      <c r="Z42" s="1872"/>
    </row>
    <row r="43" spans="2:28" ht="14.25" customHeight="1">
      <c r="B43" s="4219" t="s">
        <v>1591</v>
      </c>
      <c r="C43" s="4219"/>
      <c r="D43" s="4219"/>
      <c r="E43" s="4219"/>
      <c r="F43" s="4219"/>
      <c r="G43" s="4219"/>
      <c r="H43" s="4219"/>
      <c r="I43" s="4219"/>
      <c r="J43" s="4219"/>
      <c r="K43" s="4219"/>
      <c r="L43" s="4219"/>
      <c r="M43" s="4219"/>
      <c r="N43" s="4219"/>
      <c r="O43" s="4219"/>
      <c r="P43" s="4219"/>
      <c r="Q43" s="4219"/>
      <c r="R43" s="4219"/>
      <c r="S43" s="4219"/>
      <c r="T43" s="4219"/>
      <c r="U43" s="4219"/>
      <c r="V43" s="4219"/>
      <c r="W43" s="4219"/>
      <c r="X43" s="831"/>
      <c r="Y43" s="831"/>
      <c r="Z43" s="831"/>
    </row>
    <row r="44" spans="2:28" ht="10.5" customHeight="1">
      <c r="B44" s="754" t="s">
        <v>118</v>
      </c>
      <c r="C44" s="754"/>
      <c r="D44" s="754"/>
      <c r="E44" s="754"/>
      <c r="F44" s="825"/>
      <c r="G44" s="754" t="s">
        <v>121</v>
      </c>
      <c r="O44" s="825"/>
      <c r="P44" s="754" t="s">
        <v>1805</v>
      </c>
      <c r="V44" s="825"/>
      <c r="W44" s="4246" t="s">
        <v>846</v>
      </c>
      <c r="X44" s="4247"/>
      <c r="Y44" s="4247"/>
      <c r="Z44" s="4247"/>
    </row>
    <row r="45" spans="2:28" ht="10.5" customHeight="1">
      <c r="C45" s="2747" t="s">
        <v>845</v>
      </c>
      <c r="D45" s="2747"/>
      <c r="E45" s="2747"/>
      <c r="F45" s="846"/>
      <c r="H45" s="4218" t="s">
        <v>842</v>
      </c>
      <c r="I45" s="2421"/>
      <c r="J45" s="2421"/>
      <c r="K45" s="2421"/>
      <c r="L45" s="2421"/>
      <c r="M45" s="2421"/>
      <c r="N45" s="2421"/>
      <c r="O45" s="836"/>
      <c r="Q45" s="2421" t="s">
        <v>1806</v>
      </c>
      <c r="R45" s="2421"/>
      <c r="S45" s="2421"/>
      <c r="T45" s="2421"/>
      <c r="U45" s="2421"/>
      <c r="V45" s="836"/>
      <c r="W45" s="4248"/>
      <c r="X45" s="4249"/>
      <c r="Y45" s="4249"/>
      <c r="Z45" s="4249"/>
    </row>
    <row r="46" spans="2:28" ht="10.5" customHeight="1">
      <c r="C46" s="2747"/>
      <c r="D46" s="2747"/>
      <c r="E46" s="2747"/>
      <c r="F46" s="846"/>
      <c r="H46" s="2421" t="s">
        <v>844</v>
      </c>
      <c r="I46" s="2421"/>
      <c r="J46" s="2421"/>
      <c r="K46" s="2421"/>
      <c r="L46" s="2421"/>
      <c r="M46" s="2421"/>
      <c r="N46" s="2421"/>
      <c r="O46" s="836"/>
      <c r="Q46" s="2421" t="s">
        <v>837</v>
      </c>
      <c r="R46" s="2421"/>
      <c r="S46" s="2421"/>
      <c r="T46" s="2421"/>
      <c r="U46" s="2421"/>
      <c r="V46" s="836"/>
      <c r="W46" s="4248"/>
      <c r="X46" s="4249"/>
      <c r="Y46" s="4249"/>
      <c r="Z46" s="4249"/>
    </row>
    <row r="47" spans="2:28" ht="10.5" customHeight="1">
      <c r="C47" s="2747"/>
      <c r="D47" s="2747"/>
      <c r="E47" s="2747"/>
      <c r="F47" s="846"/>
      <c r="H47" s="2755" t="s">
        <v>843</v>
      </c>
      <c r="I47" s="2755"/>
      <c r="O47" s="836"/>
      <c r="Q47" s="2421" t="s">
        <v>838</v>
      </c>
      <c r="R47" s="2421"/>
      <c r="S47" s="2421"/>
      <c r="T47" s="2421"/>
      <c r="U47" s="2421"/>
      <c r="V47" s="836"/>
      <c r="W47" s="4248"/>
      <c r="X47" s="4249"/>
      <c r="Y47" s="4249"/>
      <c r="Z47" s="4249"/>
    </row>
    <row r="48" spans="2:28" ht="10.5" customHeight="1">
      <c r="C48" s="2747"/>
      <c r="D48" s="2747"/>
      <c r="E48" s="2747"/>
      <c r="F48" s="846"/>
      <c r="H48" s="1682"/>
      <c r="I48" s="1366"/>
      <c r="J48" s="2743" t="s">
        <v>1803</v>
      </c>
      <c r="K48" s="839" t="s">
        <v>1804</v>
      </c>
      <c r="L48" s="4245" t="s">
        <v>136</v>
      </c>
      <c r="O48" s="836"/>
      <c r="Q48" s="2421" t="s">
        <v>839</v>
      </c>
      <c r="R48" s="2421"/>
      <c r="S48" s="2421"/>
      <c r="T48" s="2421"/>
      <c r="U48" s="2421"/>
      <c r="V48" s="836"/>
      <c r="W48" s="4248"/>
      <c r="X48" s="4249"/>
      <c r="Y48" s="4249"/>
      <c r="Z48" s="4249"/>
    </row>
    <row r="49" spans="2:26" ht="10.5" customHeight="1">
      <c r="C49" s="2747" t="s">
        <v>847</v>
      </c>
      <c r="D49" s="4226"/>
      <c r="E49" s="840"/>
      <c r="F49" s="836"/>
      <c r="H49" s="1682"/>
      <c r="I49" s="1366"/>
      <c r="J49" s="2743"/>
      <c r="K49" s="820" t="s">
        <v>1590</v>
      </c>
      <c r="L49" s="4245"/>
      <c r="O49" s="836"/>
      <c r="Q49" s="2421" t="s">
        <v>840</v>
      </c>
      <c r="R49" s="2421"/>
      <c r="S49" s="2421"/>
      <c r="T49" s="2421"/>
      <c r="U49" s="2421"/>
      <c r="V49" s="836"/>
      <c r="W49" s="4248"/>
      <c r="X49" s="4249"/>
      <c r="Y49" s="4249"/>
      <c r="Z49" s="4249"/>
    </row>
    <row r="50" spans="2:26" ht="10.5" customHeight="1">
      <c r="C50" s="4225"/>
      <c r="D50" s="4225"/>
      <c r="F50" s="836"/>
      <c r="O50" s="836"/>
      <c r="Q50" s="2753" t="s">
        <v>841</v>
      </c>
      <c r="R50" s="2753"/>
      <c r="S50" s="2753"/>
      <c r="T50" s="2753"/>
      <c r="V50" s="836"/>
      <c r="W50" s="4248"/>
      <c r="X50" s="4249"/>
      <c r="Y50" s="4249"/>
      <c r="Z50" s="4249"/>
    </row>
    <row r="51" spans="2:26" ht="27" customHeight="1">
      <c r="B51" s="4220"/>
      <c r="C51" s="4220"/>
      <c r="D51" s="4220"/>
      <c r="E51" s="823"/>
      <c r="F51" s="835" t="s">
        <v>15</v>
      </c>
      <c r="G51" s="4221"/>
      <c r="H51" s="4222"/>
      <c r="I51" s="4222"/>
      <c r="J51" s="4222"/>
      <c r="K51" s="4222"/>
      <c r="L51" s="4222"/>
      <c r="M51" s="4222"/>
      <c r="N51" s="3967" t="s">
        <v>130</v>
      </c>
      <c r="O51" s="4223"/>
      <c r="P51" s="4224"/>
      <c r="Q51" s="4220"/>
      <c r="R51" s="4220"/>
      <c r="S51" s="4220"/>
      <c r="T51" s="4220"/>
      <c r="U51" s="1777" t="s">
        <v>125</v>
      </c>
      <c r="V51" s="1778"/>
      <c r="W51" s="4250"/>
      <c r="X51" s="4251"/>
      <c r="Y51" s="4251"/>
      <c r="Z51" s="4251"/>
    </row>
    <row r="52" spans="2:26" ht="18" customHeight="1">
      <c r="C52" s="844" t="s">
        <v>805</v>
      </c>
      <c r="D52" s="4217" t="s">
        <v>1802</v>
      </c>
      <c r="E52" s="4217"/>
      <c r="F52" s="4217"/>
      <c r="G52" s="4217"/>
      <c r="H52" s="4217"/>
      <c r="I52" s="4217"/>
      <c r="J52" s="4217"/>
      <c r="K52" s="4217"/>
      <c r="L52" s="4217"/>
      <c r="M52" s="4217"/>
      <c r="N52" s="4217"/>
      <c r="O52" s="4217"/>
      <c r="P52" s="4217"/>
      <c r="Q52" s="4217"/>
      <c r="R52" s="4217"/>
      <c r="S52" s="4217"/>
      <c r="T52" s="4217"/>
      <c r="U52" s="4217"/>
      <c r="V52" s="4217"/>
      <c r="W52" s="4217"/>
      <c r="X52" s="4217"/>
      <c r="Y52" s="4217"/>
    </row>
    <row r="53" spans="2:26" ht="20.25" customHeight="1">
      <c r="D53" s="819"/>
      <c r="E53" s="819"/>
      <c r="F53" s="819"/>
      <c r="G53" s="819"/>
      <c r="H53" s="819"/>
      <c r="I53" s="819"/>
      <c r="J53" s="819"/>
      <c r="K53" s="819"/>
      <c r="L53" s="819"/>
      <c r="M53" s="819"/>
      <c r="N53" s="819"/>
      <c r="O53" s="819"/>
      <c r="P53" s="819"/>
      <c r="Q53" s="819"/>
      <c r="R53" s="819"/>
      <c r="S53" s="1371"/>
      <c r="T53" s="819"/>
      <c r="U53" s="819"/>
      <c r="V53" s="819"/>
      <c r="W53" s="819"/>
    </row>
    <row r="54" spans="2:26" ht="12" customHeight="1">
      <c r="B54" s="2422" t="s">
        <v>1982</v>
      </c>
      <c r="C54" s="2422"/>
      <c r="D54" s="2422"/>
      <c r="E54" s="2422"/>
      <c r="F54" s="2422"/>
      <c r="G54" s="2422"/>
      <c r="W54" s="2423" t="s">
        <v>848</v>
      </c>
      <c r="X54" s="2423"/>
      <c r="Y54" s="2423"/>
      <c r="Z54" s="2423"/>
    </row>
    <row r="56" spans="2:26" ht="10.5">
      <c r="C56" s="2675" t="s">
        <v>597</v>
      </c>
      <c r="D56" s="2675"/>
      <c r="E56" s="2675"/>
      <c r="F56" s="2675"/>
      <c r="G56" s="2675"/>
    </row>
    <row r="57" spans="2:26" ht="11.25">
      <c r="C57" s="8"/>
      <c r="D57" s="1337" t="s">
        <v>1983</v>
      </c>
      <c r="E57" s="8"/>
      <c r="F57" s="8"/>
      <c r="G57" s="8"/>
      <c r="X57" s="659" t="s">
        <v>598</v>
      </c>
    </row>
  </sheetData>
  <sheetProtection algorithmName="SHA-512" hashValue="S+hdshVFwu7WXvQKY9cELsUFVQrFdZNMIrh9xP4pUJBf1W3MOJliygETgNXoFKM7EOyA+4u3YDeZH2JUHBvi7w==" saltValue="knvFbkLJONlTTVEtilKMeQ==" spinCount="100000" sheet="1" objects="1" scenarios="1"/>
  <mergeCells count="76">
    <mergeCell ref="I42:R42"/>
    <mergeCell ref="C42:H42"/>
    <mergeCell ref="C13:H13"/>
    <mergeCell ref="D17:S17"/>
    <mergeCell ref="AB18:AB25"/>
    <mergeCell ref="AB8:AB17"/>
    <mergeCell ref="W21:Z22"/>
    <mergeCell ref="C8:Y8"/>
    <mergeCell ref="P18:Z18"/>
    <mergeCell ref="P19:V19"/>
    <mergeCell ref="W19:Z19"/>
    <mergeCell ref="C15:M15"/>
    <mergeCell ref="D16:Y16"/>
    <mergeCell ref="B40:R40"/>
    <mergeCell ref="AB2:AB3"/>
    <mergeCell ref="W3:Z5"/>
    <mergeCell ref="T3:V5"/>
    <mergeCell ref="B2:R3"/>
    <mergeCell ref="B4:R4"/>
    <mergeCell ref="AB5:AB6"/>
    <mergeCell ref="C56:G56"/>
    <mergeCell ref="Y42:Z42"/>
    <mergeCell ref="C38:Y38"/>
    <mergeCell ref="C39:R39"/>
    <mergeCell ref="H48:H49"/>
    <mergeCell ref="L48:L49"/>
    <mergeCell ref="W44:Z51"/>
    <mergeCell ref="Q45:U45"/>
    <mergeCell ref="Q46:U46"/>
    <mergeCell ref="Q47:U47"/>
    <mergeCell ref="Q48:U48"/>
    <mergeCell ref="Q49:U49"/>
    <mergeCell ref="U41:Z41"/>
    <mergeCell ref="T42:X42"/>
    <mergeCell ref="J41:S41"/>
    <mergeCell ref="C41:H41"/>
    <mergeCell ref="C7:M7"/>
    <mergeCell ref="C27:Q27"/>
    <mergeCell ref="D28:Y28"/>
    <mergeCell ref="D26:Q26"/>
    <mergeCell ref="C25:G25"/>
    <mergeCell ref="C9:Y9"/>
    <mergeCell ref="C11:Y11"/>
    <mergeCell ref="C12:Y12"/>
    <mergeCell ref="C10:S10"/>
    <mergeCell ref="B54:G54"/>
    <mergeCell ref="C35:V35"/>
    <mergeCell ref="N1:O1"/>
    <mergeCell ref="C18:N21"/>
    <mergeCell ref="E1:F1"/>
    <mergeCell ref="C36:Y36"/>
    <mergeCell ref="C37:D37"/>
    <mergeCell ref="C23:M23"/>
    <mergeCell ref="D24:P24"/>
    <mergeCell ref="P20:V20"/>
    <mergeCell ref="W20:Z20"/>
    <mergeCell ref="P21:V22"/>
    <mergeCell ref="C29:M29"/>
    <mergeCell ref="C30:W30"/>
    <mergeCell ref="D31:Y31"/>
    <mergeCell ref="W54:Z54"/>
    <mergeCell ref="B43:W43"/>
    <mergeCell ref="B51:D51"/>
    <mergeCell ref="G51:M51"/>
    <mergeCell ref="N51:O51"/>
    <mergeCell ref="P51:T51"/>
    <mergeCell ref="U51:V51"/>
    <mergeCell ref="C50:D50"/>
    <mergeCell ref="C49:D49"/>
    <mergeCell ref="D52:Y52"/>
    <mergeCell ref="H45:N45"/>
    <mergeCell ref="H46:N46"/>
    <mergeCell ref="H47:I47"/>
    <mergeCell ref="J48:J49"/>
    <mergeCell ref="C45:E48"/>
    <mergeCell ref="Q50:T50"/>
  </mergeCells>
  <phoneticPr fontId="2"/>
  <dataValidations count="2">
    <dataValidation imeMode="off" allowBlank="1" showInputMessage="1" showErrorMessage="1" sqref="P51:T51 B51:D51 G51:M51 T42"/>
    <dataValidation type="list" allowBlank="1" showInputMessage="1" showErrorMessage="1" sqref="P19:V22 W20:Z22 W19:AA19">
      <formula1>$AD$23:$AD$29</formula1>
    </dataValidation>
  </dataValidations>
  <hyperlinks>
    <hyperlink ref="D57" r:id="rId1"/>
  </hyperlinks>
  <pageMargins left="0.70866141732283472" right="0.19685039370078741" top="0.98" bottom="0.74803149606299213" header="0.31496062992125984" footer="0.31496062992125984"/>
  <pageSetup paperSize="9" scale="98" orientation="portrait" blackAndWhite="1"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F64"/>
  <sheetViews>
    <sheetView showGridLines="0" showRowColHeaders="0" showZeros="0" zoomScale="130" zoomScaleNormal="130" workbookViewId="0">
      <selection activeCell="P14" sqref="P14:U14"/>
    </sheetView>
  </sheetViews>
  <sheetFormatPr defaultRowHeight="9.75"/>
  <cols>
    <col min="1" max="1" width="2.75" style="1378" customWidth="1"/>
    <col min="2" max="2" width="1.625" style="1378" customWidth="1"/>
    <col min="3" max="3" width="3.75" style="1378" customWidth="1"/>
    <col min="4" max="4" width="11.25" style="1378" customWidth="1"/>
    <col min="5" max="5" width="1.875" style="1378" customWidth="1"/>
    <col min="6" max="7" width="1.75" style="1378" customWidth="1"/>
    <col min="8" max="8" width="4" style="1378" customWidth="1"/>
    <col min="9" max="9" width="2.75" style="1378" customWidth="1"/>
    <col min="10" max="10" width="3.75" style="1378" customWidth="1"/>
    <col min="11" max="11" width="2.75" style="1378" customWidth="1"/>
    <col min="12" max="12" width="3.625" style="1378" customWidth="1"/>
    <col min="13" max="13" width="2.375" style="1378" customWidth="1"/>
    <col min="14" max="15" width="1.5" style="1378" customWidth="1"/>
    <col min="16" max="16" width="2.125" style="1378" customWidth="1"/>
    <col min="17" max="17" width="5.125" style="1378" customWidth="1"/>
    <col min="18" max="18" width="2.125" style="1378" customWidth="1"/>
    <col min="19" max="19" width="10" style="1378" customWidth="1"/>
    <col min="20" max="20" width="1.375" style="1378" customWidth="1"/>
    <col min="21" max="22" width="2.125" style="1378" customWidth="1"/>
    <col min="23" max="23" width="17.375" style="1378" customWidth="1"/>
    <col min="24" max="24" width="1.625" style="1378" customWidth="1"/>
    <col min="25" max="25" width="1.125" style="1378" customWidth="1"/>
    <col min="26" max="26" width="0.5" style="1378" customWidth="1"/>
    <col min="27" max="27" width="2.625" style="1378" customWidth="1"/>
    <col min="28" max="28" width="1" style="1378" customWidth="1"/>
    <col min="29" max="29" width="5.75" style="1378" customWidth="1"/>
    <col min="30" max="16384" width="9" style="1378"/>
  </cols>
  <sheetData>
    <row r="1" spans="2:32" s="1374" customFormat="1" ht="16.5" customHeight="1">
      <c r="B1" s="1392"/>
      <c r="C1" s="1392"/>
      <c r="D1" s="1392"/>
      <c r="E1" s="4228"/>
      <c r="F1" s="4228"/>
      <c r="G1" s="1392"/>
      <c r="H1" s="842"/>
      <c r="I1" s="1392"/>
      <c r="J1" s="1392"/>
      <c r="K1" s="1392"/>
      <c r="L1" s="1392"/>
      <c r="M1" s="1392"/>
      <c r="N1" s="4228"/>
      <c r="O1" s="4228"/>
      <c r="P1" s="1392"/>
      <c r="Q1" s="1370"/>
      <c r="R1" s="1370"/>
      <c r="S1" s="1370"/>
      <c r="T1" s="1383"/>
      <c r="U1" s="1370"/>
      <c r="V1" s="1370"/>
      <c r="W1" s="1370"/>
      <c r="X1" s="1370"/>
      <c r="Y1" s="1383"/>
      <c r="Z1" s="1370"/>
      <c r="AA1" s="1370"/>
      <c r="AB1" s="1370"/>
      <c r="AC1" s="1370"/>
      <c r="AD1" s="1370"/>
      <c r="AE1" s="1370"/>
      <c r="AF1" s="1370"/>
    </row>
    <row r="2" spans="2:32" ht="3" customHeight="1">
      <c r="B2" s="4273" t="s">
        <v>1989</v>
      </c>
      <c r="C2" s="4273"/>
      <c r="D2" s="4273"/>
      <c r="E2" s="4273"/>
      <c r="F2" s="4273"/>
      <c r="G2" s="4273"/>
      <c r="H2" s="4273"/>
      <c r="I2" s="4273"/>
      <c r="J2" s="4273"/>
      <c r="K2" s="4273"/>
      <c r="L2" s="4273"/>
      <c r="M2" s="4273"/>
      <c r="N2" s="4273"/>
      <c r="O2" s="4273"/>
      <c r="P2" s="4273"/>
      <c r="Q2" s="4273"/>
    </row>
    <row r="3" spans="2:32" ht="11.25" customHeight="1">
      <c r="B3" s="4273"/>
      <c r="C3" s="4273"/>
      <c r="D3" s="4273"/>
      <c r="E3" s="4273"/>
      <c r="F3" s="4273"/>
      <c r="G3" s="4273"/>
      <c r="H3" s="4273"/>
      <c r="I3" s="4273"/>
      <c r="J3" s="4273"/>
      <c r="K3" s="4273"/>
      <c r="L3" s="4273"/>
      <c r="M3" s="4273"/>
      <c r="N3" s="4273"/>
      <c r="O3" s="4273"/>
      <c r="P3" s="4273"/>
      <c r="Q3" s="4273"/>
      <c r="S3" s="1802" t="s">
        <v>30</v>
      </c>
      <c r="T3" s="1803"/>
      <c r="U3" s="4268">
        <f>氏名０</f>
        <v>0</v>
      </c>
      <c r="V3" s="4268"/>
      <c r="W3" s="4268"/>
      <c r="X3" s="4268"/>
      <c r="Y3" s="4258"/>
      <c r="AA3" s="4272" t="s">
        <v>850</v>
      </c>
    </row>
    <row r="4" spans="2:32" ht="15" customHeight="1">
      <c r="B4" s="4273"/>
      <c r="C4" s="4273"/>
      <c r="D4" s="4273"/>
      <c r="E4" s="4273"/>
      <c r="F4" s="4273"/>
      <c r="G4" s="4273"/>
      <c r="H4" s="4273"/>
      <c r="I4" s="4273"/>
      <c r="J4" s="4273"/>
      <c r="K4" s="4273"/>
      <c r="L4" s="4273"/>
      <c r="M4" s="4273"/>
      <c r="N4" s="4273"/>
      <c r="O4" s="4273"/>
      <c r="P4" s="4273"/>
      <c r="Q4" s="4273"/>
      <c r="S4" s="1802"/>
      <c r="T4" s="1803"/>
      <c r="U4" s="4268"/>
      <c r="V4" s="4268"/>
      <c r="W4" s="4268"/>
      <c r="X4" s="4268"/>
      <c r="Y4" s="4258"/>
      <c r="AA4" s="4272"/>
    </row>
    <row r="5" spans="2:32" ht="3" customHeight="1">
      <c r="S5" s="1805"/>
      <c r="T5" s="1722"/>
      <c r="U5" s="4269"/>
      <c r="V5" s="4269"/>
      <c r="W5" s="4269"/>
      <c r="X5" s="4269"/>
      <c r="Y5" s="4260"/>
      <c r="AA5" s="4272"/>
    </row>
    <row r="6" spans="2:32" ht="3.75" customHeight="1">
      <c r="AA6" s="4271">
        <v>11</v>
      </c>
    </row>
    <row r="7" spans="2:32" ht="11.25" customHeight="1">
      <c r="C7" s="4217" t="s">
        <v>1588</v>
      </c>
      <c r="D7" s="4217"/>
      <c r="E7" s="4217"/>
      <c r="F7" s="4217"/>
      <c r="G7" s="4217"/>
      <c r="H7" s="4217"/>
      <c r="I7" s="4217"/>
      <c r="J7" s="4217"/>
      <c r="K7" s="4217"/>
      <c r="L7" s="4217"/>
      <c r="M7" s="4217"/>
      <c r="N7" s="4217"/>
      <c r="O7" s="4217"/>
      <c r="P7" s="4217"/>
      <c r="Q7" s="4217"/>
      <c r="R7" s="4217"/>
      <c r="S7" s="4217"/>
      <c r="T7" s="4217"/>
      <c r="U7" s="4217"/>
      <c r="V7" s="4217"/>
      <c r="W7" s="4217"/>
      <c r="X7" s="4217"/>
      <c r="AA7" s="4271"/>
    </row>
    <row r="8" spans="2:32" ht="11.25" customHeight="1">
      <c r="C8" s="2422" t="s">
        <v>1589</v>
      </c>
      <c r="D8" s="2422"/>
      <c r="E8" s="2422"/>
      <c r="F8" s="2422"/>
      <c r="G8" s="2422"/>
      <c r="H8" s="2422"/>
      <c r="I8" s="2422"/>
      <c r="J8" s="2422"/>
      <c r="K8" s="2422"/>
      <c r="L8" s="2422"/>
      <c r="M8" s="2422"/>
      <c r="N8" s="2422"/>
      <c r="O8" s="2422"/>
      <c r="P8" s="2422"/>
      <c r="Q8" s="2422"/>
      <c r="R8" s="2422"/>
      <c r="S8" s="2422"/>
      <c r="T8" s="1375"/>
      <c r="U8" s="1375"/>
      <c r="V8" s="1375"/>
      <c r="W8" s="1375"/>
      <c r="X8" s="1375"/>
      <c r="AA8" s="1418" t="s">
        <v>110</v>
      </c>
    </row>
    <row r="9" spans="2:32" ht="4.5" customHeight="1">
      <c r="B9" s="748"/>
      <c r="C9" s="748"/>
      <c r="D9" s="748"/>
      <c r="E9" s="748"/>
      <c r="F9" s="748"/>
      <c r="G9" s="748"/>
      <c r="H9" s="748"/>
      <c r="I9" s="748"/>
      <c r="J9" s="748"/>
      <c r="K9" s="748"/>
      <c r="L9" s="748"/>
      <c r="M9" s="748"/>
      <c r="N9" s="748"/>
      <c r="O9" s="748"/>
      <c r="P9" s="748"/>
      <c r="Q9" s="748"/>
      <c r="R9" s="748"/>
      <c r="S9" s="748"/>
      <c r="T9" s="748"/>
      <c r="U9" s="748"/>
      <c r="V9" s="748"/>
      <c r="W9" s="748"/>
      <c r="X9" s="748"/>
      <c r="Y9" s="748"/>
      <c r="AA9" s="4270">
        <v>11</v>
      </c>
    </row>
    <row r="10" spans="2:32" ht="17.25" customHeight="1">
      <c r="C10" s="4231" t="s">
        <v>804</v>
      </c>
      <c r="D10" s="4231"/>
      <c r="E10" s="4231"/>
      <c r="F10" s="4231"/>
      <c r="G10" s="4231"/>
      <c r="H10" s="4231"/>
      <c r="I10" s="4231"/>
      <c r="J10" s="4231"/>
      <c r="K10" s="4231"/>
      <c r="L10" s="4231"/>
      <c r="M10" s="4231"/>
      <c r="N10" s="833"/>
      <c r="AA10" s="4270"/>
    </row>
    <row r="11" spans="2:32" ht="11.25" customHeight="1">
      <c r="C11" s="1375" t="s">
        <v>805</v>
      </c>
      <c r="D11" s="4217" t="s">
        <v>806</v>
      </c>
      <c r="E11" s="4217"/>
      <c r="F11" s="4217"/>
      <c r="G11" s="4217"/>
      <c r="H11" s="4217"/>
      <c r="I11" s="4217"/>
      <c r="J11" s="4217"/>
      <c r="K11" s="4217"/>
      <c r="L11" s="4217"/>
      <c r="M11" s="4217"/>
      <c r="N11" s="4217"/>
      <c r="O11" s="4217"/>
      <c r="P11" s="4217"/>
      <c r="Q11" s="4217"/>
      <c r="R11" s="4217"/>
      <c r="S11" s="4217"/>
      <c r="T11" s="4217"/>
      <c r="U11" s="4217"/>
      <c r="V11" s="4217"/>
      <c r="W11" s="4217"/>
      <c r="X11" s="4217"/>
      <c r="AA11" s="4288" t="s">
        <v>1579</v>
      </c>
    </row>
    <row r="12" spans="2:32" ht="11.25" customHeight="1">
      <c r="D12" s="4232" t="s">
        <v>807</v>
      </c>
      <c r="E12" s="4232"/>
      <c r="F12" s="4232"/>
      <c r="AA12" s="4288"/>
    </row>
    <row r="13" spans="2:32" ht="24.75" customHeight="1">
      <c r="B13" s="1387"/>
      <c r="C13" s="4229" t="s">
        <v>1585</v>
      </c>
      <c r="D13" s="4229"/>
      <c r="E13" s="4229"/>
      <c r="F13" s="4229"/>
      <c r="G13" s="4229"/>
      <c r="H13" s="4229"/>
      <c r="I13" s="4229"/>
      <c r="J13" s="4229"/>
      <c r="K13" s="4229"/>
      <c r="L13" s="4229"/>
      <c r="M13" s="4229"/>
      <c r="N13" s="4229"/>
      <c r="O13" s="829"/>
      <c r="P13" s="4267" t="s">
        <v>851</v>
      </c>
      <c r="Q13" s="1734"/>
      <c r="R13" s="1734"/>
      <c r="S13" s="1734"/>
      <c r="T13" s="1734"/>
      <c r="U13" s="1734"/>
      <c r="V13" s="1734"/>
      <c r="W13" s="1734"/>
      <c r="X13" s="1734"/>
      <c r="Y13" s="1734"/>
      <c r="AA13" s="4288"/>
    </row>
    <row r="14" spans="2:32" ht="24" customHeight="1">
      <c r="C14" s="4230"/>
      <c r="D14" s="4230"/>
      <c r="E14" s="4230"/>
      <c r="F14" s="4230"/>
      <c r="G14" s="4230"/>
      <c r="H14" s="4230"/>
      <c r="I14" s="4230"/>
      <c r="J14" s="4230"/>
      <c r="K14" s="4230"/>
      <c r="L14" s="4230"/>
      <c r="M14" s="4230"/>
      <c r="N14" s="4230"/>
      <c r="O14" s="834"/>
      <c r="P14" s="4233"/>
      <c r="Q14" s="4234"/>
      <c r="R14" s="4234"/>
      <c r="S14" s="4234"/>
      <c r="T14" s="4234"/>
      <c r="U14" s="4234"/>
      <c r="V14" s="4234"/>
      <c r="W14" s="4234"/>
      <c r="X14" s="4234"/>
      <c r="Y14" s="4235"/>
      <c r="AA14" s="4288"/>
    </row>
    <row r="15" spans="2:32" ht="24" customHeight="1">
      <c r="C15" s="4230"/>
      <c r="D15" s="4230"/>
      <c r="E15" s="4230"/>
      <c r="F15" s="4230"/>
      <c r="G15" s="4230"/>
      <c r="H15" s="4230"/>
      <c r="I15" s="4230"/>
      <c r="J15" s="4230"/>
      <c r="K15" s="4230"/>
      <c r="L15" s="4230"/>
      <c r="M15" s="4230"/>
      <c r="N15" s="4230"/>
      <c r="O15" s="834"/>
      <c r="P15" s="4233"/>
      <c r="Q15" s="4234"/>
      <c r="R15" s="4234"/>
      <c r="S15" s="4234"/>
      <c r="T15" s="4234"/>
      <c r="U15" s="4234"/>
      <c r="V15" s="4234"/>
      <c r="W15" s="4234"/>
      <c r="X15" s="4234"/>
      <c r="Y15" s="4235"/>
      <c r="AA15" s="4288"/>
    </row>
    <row r="16" spans="2:32" ht="12" customHeight="1">
      <c r="C16" s="4230"/>
      <c r="D16" s="4230"/>
      <c r="E16" s="4230"/>
      <c r="F16" s="4230"/>
      <c r="G16" s="4230"/>
      <c r="H16" s="4230"/>
      <c r="I16" s="4230"/>
      <c r="J16" s="4230"/>
      <c r="K16" s="4230"/>
      <c r="L16" s="4230"/>
      <c r="M16" s="4230"/>
      <c r="N16" s="4230"/>
      <c r="O16" s="834"/>
      <c r="P16" s="4236"/>
      <c r="Q16" s="4237"/>
      <c r="R16" s="4237"/>
      <c r="S16" s="4237"/>
      <c r="T16" s="4237"/>
      <c r="U16" s="4238"/>
      <c r="V16" s="4266"/>
      <c r="W16" s="4237"/>
      <c r="X16" s="4237"/>
      <c r="Y16" s="4237"/>
      <c r="AA16" s="4288"/>
    </row>
    <row r="17" spans="2:29" ht="12" customHeight="1">
      <c r="B17" s="828"/>
      <c r="C17" s="830" t="s">
        <v>1584</v>
      </c>
      <c r="D17" s="828"/>
      <c r="E17" s="828"/>
      <c r="F17" s="828"/>
      <c r="G17" s="828"/>
      <c r="H17" s="828"/>
      <c r="I17" s="828"/>
      <c r="J17" s="828"/>
      <c r="K17" s="828"/>
      <c r="L17" s="828"/>
      <c r="M17" s="828"/>
      <c r="N17" s="828"/>
      <c r="O17" s="828"/>
      <c r="P17" s="4239"/>
      <c r="Q17" s="3924"/>
      <c r="R17" s="3924"/>
      <c r="S17" s="3924"/>
      <c r="T17" s="3924"/>
      <c r="U17" s="4240"/>
      <c r="V17" s="3923"/>
      <c r="W17" s="3924"/>
      <c r="X17" s="3924"/>
      <c r="Y17" s="3924"/>
      <c r="AA17" s="4288"/>
    </row>
    <row r="18" spans="2:29" ht="17.25" customHeight="1">
      <c r="C18" s="4231" t="s">
        <v>808</v>
      </c>
      <c r="D18" s="4231"/>
      <c r="E18" s="4231"/>
      <c r="F18" s="4231"/>
      <c r="G18" s="4231"/>
      <c r="H18" s="4231"/>
      <c r="I18" s="4231"/>
      <c r="J18" s="4231"/>
      <c r="K18" s="4231"/>
      <c r="L18" s="4231"/>
      <c r="M18" s="4231"/>
      <c r="N18" s="833"/>
      <c r="AA18" s="4289" t="s">
        <v>508</v>
      </c>
      <c r="AC18" s="389">
        <f>氏名１</f>
        <v>0</v>
      </c>
    </row>
    <row r="19" spans="2:29" ht="12" customHeight="1">
      <c r="B19" s="1379"/>
      <c r="C19" s="843" t="s">
        <v>805</v>
      </c>
      <c r="D19" s="4232" t="s">
        <v>813</v>
      </c>
      <c r="E19" s="4232"/>
      <c r="F19" s="4232"/>
      <c r="G19" s="4232"/>
      <c r="H19" s="4232"/>
      <c r="I19" s="4232"/>
      <c r="J19" s="4232"/>
      <c r="K19" s="4232"/>
      <c r="L19" s="4232"/>
      <c r="M19" s="4232"/>
      <c r="N19" s="4232"/>
      <c r="O19" s="4232"/>
      <c r="P19" s="4232"/>
      <c r="Q19" s="1379"/>
      <c r="R19" s="1379"/>
      <c r="S19" s="1379"/>
      <c r="T19" s="1379"/>
      <c r="U19" s="1379"/>
      <c r="V19" s="1379"/>
      <c r="W19" s="1379"/>
      <c r="X19" s="1379"/>
      <c r="Y19" s="1379"/>
      <c r="AA19" s="4289"/>
      <c r="AC19" s="1159">
        <f>氏名２</f>
        <v>0</v>
      </c>
    </row>
    <row r="20" spans="2:29" ht="12" customHeight="1">
      <c r="C20" s="4274" t="s">
        <v>810</v>
      </c>
      <c r="D20" s="4274"/>
      <c r="E20" s="4274"/>
      <c r="F20" s="4274"/>
      <c r="G20" s="1375"/>
      <c r="H20" s="1375"/>
      <c r="I20" s="1375"/>
      <c r="J20" s="1375"/>
      <c r="K20" s="1375"/>
      <c r="L20" s="1375"/>
      <c r="M20" s="1375"/>
      <c r="N20" s="1375"/>
      <c r="O20" s="1375"/>
      <c r="P20" s="1375"/>
      <c r="Q20" s="1375"/>
      <c r="R20" s="1375"/>
      <c r="S20" s="1375"/>
      <c r="T20" s="1375"/>
      <c r="U20" s="1375"/>
      <c r="V20" s="1375"/>
      <c r="W20" s="1375"/>
      <c r="X20" s="1375"/>
      <c r="AA20" s="4289"/>
      <c r="AC20" s="1159">
        <f>氏名３</f>
        <v>0</v>
      </c>
    </row>
    <row r="21" spans="2:29" ht="12" customHeight="1">
      <c r="C21" s="1375"/>
      <c r="D21" s="4217" t="s">
        <v>852</v>
      </c>
      <c r="E21" s="4217"/>
      <c r="F21" s="4217"/>
      <c r="G21" s="4217"/>
      <c r="H21" s="4217"/>
      <c r="I21" s="4217"/>
      <c r="J21" s="4217"/>
      <c r="K21" s="4217"/>
      <c r="L21" s="4217"/>
      <c r="M21" s="4217"/>
      <c r="N21" s="4217"/>
      <c r="O21" s="4217"/>
      <c r="P21" s="4217"/>
      <c r="Q21" s="1375"/>
      <c r="R21" s="1375"/>
      <c r="S21" s="1375"/>
      <c r="T21" s="1375"/>
      <c r="U21" s="1375"/>
      <c r="V21" s="1375"/>
      <c r="W21" s="1375"/>
      <c r="X21" s="1375"/>
      <c r="AA21" s="1381">
        <v>31</v>
      </c>
      <c r="AC21" s="1159">
        <f>氏名４</f>
        <v>0</v>
      </c>
    </row>
    <row r="22" spans="2:29" ht="12" customHeight="1">
      <c r="C22" s="4217" t="s">
        <v>811</v>
      </c>
      <c r="D22" s="4217"/>
      <c r="E22" s="4217"/>
      <c r="F22" s="4217"/>
      <c r="G22" s="4217"/>
      <c r="H22" s="4217"/>
      <c r="I22" s="4217"/>
      <c r="J22" s="4217"/>
      <c r="K22" s="4217"/>
      <c r="L22" s="4217"/>
      <c r="M22" s="4217"/>
      <c r="N22" s="4217"/>
      <c r="O22" s="4217"/>
      <c r="P22" s="1375"/>
      <c r="Q22" s="1375"/>
      <c r="R22" s="1375"/>
      <c r="S22" s="1375"/>
      <c r="T22" s="1375"/>
      <c r="U22" s="1375"/>
      <c r="V22" s="1375"/>
      <c r="W22" s="1375"/>
      <c r="X22" s="1375"/>
      <c r="AA22" s="4290" t="s">
        <v>1580</v>
      </c>
      <c r="AC22" s="1159">
        <f>氏名５</f>
        <v>0</v>
      </c>
    </row>
    <row r="23" spans="2:29" ht="12" customHeight="1">
      <c r="C23" s="1375"/>
      <c r="D23" s="2422" t="s">
        <v>814</v>
      </c>
      <c r="E23" s="2422"/>
      <c r="F23" s="2422"/>
      <c r="G23" s="2422"/>
      <c r="H23" s="2422"/>
      <c r="I23" s="2422"/>
      <c r="J23" s="2422"/>
      <c r="K23" s="2422"/>
      <c r="L23" s="2422"/>
      <c r="M23" s="2422"/>
      <c r="N23" s="1375"/>
      <c r="O23" s="1375"/>
      <c r="P23" s="1375"/>
      <c r="Q23" s="1375"/>
      <c r="R23" s="1375"/>
      <c r="S23" s="1375"/>
      <c r="T23" s="1375"/>
      <c r="U23" s="1375"/>
      <c r="V23" s="1375"/>
      <c r="W23" s="1375"/>
      <c r="X23" s="1375"/>
      <c r="AA23" s="4290"/>
      <c r="AC23" s="1159">
        <f>氏名６</f>
        <v>0</v>
      </c>
    </row>
    <row r="24" spans="2:29" ht="12" customHeight="1">
      <c r="C24" s="4217" t="s">
        <v>812</v>
      </c>
      <c r="D24" s="4217"/>
      <c r="E24" s="4217"/>
      <c r="F24" s="4217"/>
      <c r="G24" s="4217"/>
      <c r="H24" s="4217"/>
      <c r="I24" s="4217"/>
      <c r="J24" s="4217"/>
      <c r="K24" s="4217"/>
      <c r="L24" s="4217"/>
      <c r="M24" s="4217"/>
      <c r="N24" s="4217"/>
      <c r="O24" s="4217"/>
      <c r="P24" s="4217"/>
      <c r="Q24" s="4217"/>
      <c r="R24" s="1375"/>
      <c r="S24" s="1375"/>
      <c r="T24" s="1375"/>
      <c r="U24" s="1375"/>
      <c r="V24" s="1375"/>
      <c r="W24" s="1375"/>
      <c r="X24" s="1375"/>
      <c r="AA24" s="4290"/>
      <c r="AC24" s="1160">
        <f>氏名７</f>
        <v>0</v>
      </c>
    </row>
    <row r="25" spans="2:29" ht="12" customHeight="1">
      <c r="C25" s="1375"/>
      <c r="D25" s="4217" t="s">
        <v>809</v>
      </c>
      <c r="E25" s="4217"/>
      <c r="F25" s="4217"/>
      <c r="G25" s="4217"/>
      <c r="H25" s="4217"/>
      <c r="I25" s="4217"/>
      <c r="J25" s="4217"/>
      <c r="K25" s="4217"/>
      <c r="L25" s="4217"/>
      <c r="M25" s="4217"/>
      <c r="N25" s="4217"/>
      <c r="O25" s="4217"/>
      <c r="P25" s="4217"/>
      <c r="Q25" s="4217"/>
      <c r="R25" s="4217"/>
      <c r="S25" s="4217"/>
      <c r="T25" s="4217"/>
      <c r="U25" s="4217"/>
      <c r="V25" s="4217"/>
      <c r="W25" s="4217"/>
      <c r="X25" s="4217"/>
      <c r="AA25" s="4290"/>
    </row>
    <row r="26" spans="2:29" ht="12" customHeight="1">
      <c r="C26" s="2422" t="s">
        <v>815</v>
      </c>
      <c r="D26" s="2422"/>
      <c r="E26" s="2422"/>
      <c r="F26" s="2422"/>
      <c r="G26" s="2422"/>
      <c r="H26" s="2422"/>
      <c r="I26" s="2422"/>
      <c r="J26" s="2422"/>
      <c r="K26" s="2422"/>
      <c r="L26" s="2422"/>
      <c r="M26" s="2422"/>
      <c r="N26" s="1375"/>
      <c r="O26" s="1375"/>
      <c r="P26" s="1375"/>
      <c r="Q26" s="1375"/>
      <c r="R26" s="1375"/>
      <c r="S26" s="1375"/>
      <c r="T26" s="1375"/>
      <c r="U26" s="1375"/>
      <c r="V26" s="1375"/>
      <c r="W26" s="1375"/>
      <c r="X26" s="1375"/>
      <c r="AA26" s="4290"/>
    </row>
    <row r="27" spans="2:29" ht="3.75" customHeight="1">
      <c r="C27" s="828"/>
      <c r="D27" s="828"/>
      <c r="E27" s="828"/>
      <c r="F27" s="828"/>
      <c r="G27" s="828"/>
      <c r="H27" s="828"/>
      <c r="I27" s="828"/>
      <c r="J27" s="828"/>
      <c r="K27" s="828"/>
      <c r="L27" s="828"/>
      <c r="M27" s="828"/>
      <c r="N27" s="828"/>
      <c r="O27" s="828"/>
      <c r="P27" s="828"/>
      <c r="Q27" s="828"/>
      <c r="R27" s="828"/>
      <c r="S27" s="828"/>
      <c r="T27" s="828"/>
      <c r="U27" s="828"/>
      <c r="V27" s="828"/>
      <c r="W27" s="828"/>
      <c r="AA27" s="4290"/>
    </row>
    <row r="28" spans="2:29" ht="18.75" customHeight="1">
      <c r="B28" s="1372"/>
      <c r="C28" s="4227" t="s">
        <v>816</v>
      </c>
      <c r="D28" s="4227"/>
      <c r="E28" s="4227"/>
      <c r="F28" s="4227"/>
      <c r="G28" s="4227"/>
      <c r="H28" s="4227"/>
      <c r="I28" s="4227"/>
      <c r="J28" s="4227"/>
      <c r="K28" s="4227"/>
      <c r="L28" s="4227"/>
      <c r="M28" s="4227"/>
      <c r="N28" s="4227"/>
      <c r="O28" s="4227"/>
      <c r="P28" s="4227"/>
      <c r="Q28" s="4227"/>
      <c r="R28" s="4227"/>
      <c r="S28" s="4227"/>
      <c r="T28" s="4227"/>
      <c r="U28" s="4227"/>
      <c r="V28" s="1369"/>
      <c r="W28" s="1369"/>
      <c r="X28" s="1372"/>
      <c r="Y28" s="1372"/>
      <c r="AA28" s="4290"/>
    </row>
    <row r="29" spans="2:29" ht="12" customHeight="1">
      <c r="C29" s="4217" t="s">
        <v>1587</v>
      </c>
      <c r="D29" s="4217"/>
      <c r="E29" s="4217"/>
      <c r="F29" s="4217"/>
      <c r="G29" s="4217"/>
      <c r="H29" s="4217"/>
      <c r="I29" s="4217"/>
      <c r="J29" s="4217"/>
      <c r="K29" s="4217"/>
      <c r="L29" s="4217"/>
      <c r="M29" s="4217"/>
      <c r="N29" s="4217"/>
      <c r="O29" s="4217"/>
      <c r="P29" s="4217"/>
      <c r="Q29" s="4217"/>
      <c r="R29" s="4217"/>
      <c r="S29" s="4217"/>
      <c r="T29" s="4217"/>
      <c r="U29" s="4217"/>
      <c r="V29" s="4217"/>
      <c r="W29" s="4217"/>
      <c r="X29" s="4217"/>
    </row>
    <row r="30" spans="2:29" ht="15.75" customHeight="1">
      <c r="C30" s="2692" t="s">
        <v>1586</v>
      </c>
      <c r="D30" s="2692"/>
      <c r="E30" s="1380"/>
      <c r="F30" s="1375"/>
      <c r="G30" s="1375"/>
      <c r="H30" s="1375"/>
      <c r="I30" s="1375"/>
      <c r="J30" s="1375"/>
      <c r="K30" s="1375"/>
      <c r="L30" s="1375"/>
      <c r="M30" s="1375"/>
      <c r="N30" s="1375"/>
      <c r="O30" s="1375"/>
      <c r="P30" s="1375"/>
      <c r="Q30" s="1375"/>
      <c r="R30" s="1375"/>
      <c r="S30" s="1375"/>
      <c r="T30" s="1375"/>
      <c r="U30" s="1375"/>
      <c r="V30" s="1375"/>
      <c r="W30" s="1375"/>
      <c r="X30" s="1375"/>
    </row>
    <row r="31" spans="2:29" ht="14.25" customHeight="1">
      <c r="B31" s="4219" t="s">
        <v>517</v>
      </c>
      <c r="C31" s="4219"/>
      <c r="D31" s="4219"/>
      <c r="E31" s="4219"/>
      <c r="F31" s="4219"/>
      <c r="G31" s="4219"/>
      <c r="H31" s="4219"/>
      <c r="I31" s="4219"/>
      <c r="J31" s="4219"/>
      <c r="K31" s="4219"/>
      <c r="L31" s="4219"/>
      <c r="M31" s="4219"/>
      <c r="N31" s="1393"/>
      <c r="O31" s="1379"/>
      <c r="P31" s="1379"/>
      <c r="Q31" s="1379"/>
      <c r="R31" s="1379"/>
      <c r="S31" s="1379"/>
      <c r="T31" s="1379"/>
      <c r="U31" s="1379"/>
      <c r="V31" s="1379"/>
      <c r="W31" s="1379"/>
      <c r="X31" s="1379"/>
      <c r="Y31" s="1379"/>
    </row>
    <row r="32" spans="2:29" ht="27" customHeight="1">
      <c r="B32" s="4247"/>
      <c r="C32" s="4247"/>
      <c r="D32" s="4247"/>
      <c r="E32" s="4247"/>
      <c r="F32" s="4277"/>
      <c r="G32" s="832" t="s">
        <v>31</v>
      </c>
      <c r="H32" s="1872" t="s">
        <v>817</v>
      </c>
      <c r="I32" s="1872"/>
      <c r="J32" s="1872"/>
      <c r="K32" s="1872"/>
      <c r="L32" s="1872"/>
      <c r="M32" s="1872"/>
      <c r="N32" s="1872"/>
      <c r="O32" s="1873"/>
      <c r="P32" s="832" t="s">
        <v>32</v>
      </c>
      <c r="Q32" s="1875" t="s">
        <v>818</v>
      </c>
      <c r="R32" s="1872"/>
      <c r="S32" s="1872"/>
      <c r="T32" s="1872"/>
      <c r="U32" s="1873"/>
      <c r="V32" s="832" t="s">
        <v>33</v>
      </c>
      <c r="W32" s="1875" t="s">
        <v>819</v>
      </c>
      <c r="X32" s="1872"/>
      <c r="Y32" s="1872"/>
    </row>
    <row r="33" spans="2:25" ht="27" customHeight="1">
      <c r="B33" s="4251"/>
      <c r="C33" s="4251"/>
      <c r="D33" s="4251"/>
      <c r="E33" s="4251"/>
      <c r="F33" s="4278"/>
      <c r="G33" s="1385"/>
      <c r="H33" s="1872" t="s">
        <v>1583</v>
      </c>
      <c r="I33" s="1872"/>
      <c r="J33" s="1872"/>
      <c r="K33" s="1872"/>
      <c r="L33" s="1872"/>
      <c r="M33" s="1872"/>
      <c r="N33" s="1872"/>
      <c r="O33" s="1873"/>
      <c r="P33" s="4275"/>
      <c r="Q33" s="4276"/>
      <c r="R33" s="4276"/>
      <c r="S33" s="4276"/>
      <c r="T33" s="1872" t="s">
        <v>109</v>
      </c>
      <c r="U33" s="1873"/>
      <c r="V33" s="4275"/>
      <c r="W33" s="4276"/>
      <c r="X33" s="1872" t="s">
        <v>109</v>
      </c>
      <c r="Y33" s="1872"/>
    </row>
    <row r="34" spans="2:25" ht="14.25" customHeight="1">
      <c r="B34" s="4279" t="s">
        <v>518</v>
      </c>
      <c r="C34" s="4279"/>
      <c r="D34" s="4279"/>
      <c r="E34" s="4279"/>
      <c r="F34" s="4279"/>
      <c r="G34" s="4279"/>
      <c r="H34" s="4279"/>
      <c r="I34" s="4279"/>
      <c r="J34" s="4279"/>
      <c r="K34" s="4279"/>
      <c r="L34" s="4279"/>
      <c r="M34" s="4279"/>
      <c r="N34" s="4279"/>
      <c r="O34" s="4279"/>
      <c r="P34" s="4279"/>
      <c r="Q34" s="4279"/>
      <c r="R34" s="4279"/>
      <c r="S34" s="4279"/>
      <c r="T34" s="1376"/>
      <c r="U34" s="1376"/>
      <c r="V34" s="1376"/>
      <c r="W34" s="1376"/>
      <c r="X34" s="1376"/>
      <c r="Y34" s="1376"/>
    </row>
    <row r="35" spans="2:25" ht="10.5" customHeight="1">
      <c r="B35" s="1382" t="s">
        <v>35</v>
      </c>
      <c r="F35" s="1388"/>
      <c r="G35" s="1382" t="s">
        <v>37</v>
      </c>
      <c r="H35" s="1382"/>
      <c r="I35" s="1382"/>
      <c r="J35" s="1382"/>
      <c r="K35" s="1382"/>
      <c r="L35" s="1382"/>
      <c r="O35" s="1388"/>
      <c r="P35" s="1382" t="s">
        <v>39</v>
      </c>
      <c r="U35" s="1388"/>
      <c r="V35" s="1382" t="s">
        <v>41</v>
      </c>
    </row>
    <row r="36" spans="2:25" ht="10.5" customHeight="1">
      <c r="C36" s="2421" t="s">
        <v>827</v>
      </c>
      <c r="D36" s="2421"/>
      <c r="E36" s="2421"/>
      <c r="F36" s="836"/>
      <c r="O36" s="836"/>
      <c r="Q36" s="4280" t="s">
        <v>823</v>
      </c>
      <c r="R36" s="4281"/>
      <c r="S36" s="4281"/>
      <c r="T36" s="4281"/>
      <c r="U36" s="836"/>
    </row>
    <row r="37" spans="2:25" ht="10.5" customHeight="1">
      <c r="C37" s="2421" t="s">
        <v>828</v>
      </c>
      <c r="D37" s="2421"/>
      <c r="E37" s="2421"/>
      <c r="F37" s="836"/>
      <c r="H37" s="4282" t="s">
        <v>825</v>
      </c>
      <c r="I37" s="4282"/>
      <c r="J37" s="4282"/>
      <c r="K37" s="4282"/>
      <c r="L37" s="4282"/>
      <c r="M37" s="4282"/>
      <c r="N37" s="4282"/>
      <c r="O37" s="836"/>
      <c r="Q37" s="4281"/>
      <c r="R37" s="4281"/>
      <c r="S37" s="4281"/>
      <c r="T37" s="4281"/>
      <c r="U37" s="836"/>
    </row>
    <row r="38" spans="2:25" ht="10.5" customHeight="1">
      <c r="C38" s="2421" t="s">
        <v>829</v>
      </c>
      <c r="D38" s="2421"/>
      <c r="E38" s="2421"/>
      <c r="F38" s="836"/>
      <c r="H38" s="4282"/>
      <c r="I38" s="4282"/>
      <c r="J38" s="4282"/>
      <c r="K38" s="4282"/>
      <c r="L38" s="4282"/>
      <c r="M38" s="4282"/>
      <c r="N38" s="4282"/>
      <c r="O38" s="836"/>
      <c r="Q38" s="4281"/>
      <c r="R38" s="4281"/>
      <c r="S38" s="4281"/>
      <c r="T38" s="4281"/>
      <c r="U38" s="836"/>
      <c r="W38" s="4283" t="s">
        <v>511</v>
      </c>
    </row>
    <row r="39" spans="2:25" ht="10.5" customHeight="1">
      <c r="C39" s="2421" t="s">
        <v>830</v>
      </c>
      <c r="D39" s="2421"/>
      <c r="E39" s="2421"/>
      <c r="F39" s="836"/>
      <c r="H39" s="2422" t="s">
        <v>824</v>
      </c>
      <c r="I39" s="2422"/>
      <c r="J39" s="2422"/>
      <c r="K39" s="2422"/>
      <c r="L39" s="2422"/>
      <c r="M39" s="2422"/>
      <c r="N39" s="1375"/>
      <c r="O39" s="836"/>
      <c r="Q39" s="4281"/>
      <c r="R39" s="4281"/>
      <c r="S39" s="4281"/>
      <c r="T39" s="4281"/>
      <c r="U39" s="836"/>
      <c r="W39" s="4284"/>
    </row>
    <row r="40" spans="2:25" ht="10.5" customHeight="1">
      <c r="C40" s="2421" t="s">
        <v>832</v>
      </c>
      <c r="D40" s="2421"/>
      <c r="E40" s="2421"/>
      <c r="F40" s="836"/>
      <c r="H40" s="1375"/>
      <c r="I40" s="1375"/>
      <c r="J40" s="1375"/>
      <c r="K40" s="1375"/>
      <c r="L40" s="1375"/>
      <c r="M40" s="1375"/>
      <c r="N40" s="1375"/>
      <c r="O40" s="836"/>
      <c r="Q40" s="4281"/>
      <c r="R40" s="4281"/>
      <c r="S40" s="4281"/>
      <c r="T40" s="4281"/>
      <c r="U40" s="836"/>
      <c r="W40" s="4284"/>
    </row>
    <row r="41" spans="2:25" ht="10.5" customHeight="1">
      <c r="C41" s="2755" t="s">
        <v>831</v>
      </c>
      <c r="D41" s="4285"/>
      <c r="F41" s="836"/>
      <c r="H41" s="1375"/>
      <c r="I41" s="4286" t="s">
        <v>512</v>
      </c>
      <c r="J41" s="4286"/>
      <c r="K41" s="845" t="s">
        <v>510</v>
      </c>
      <c r="L41" s="4241" t="s">
        <v>227</v>
      </c>
      <c r="M41" s="1375"/>
      <c r="N41" s="1375"/>
      <c r="O41" s="836"/>
      <c r="Q41" s="4281"/>
      <c r="R41" s="4281"/>
      <c r="S41" s="4281"/>
      <c r="T41" s="4281"/>
      <c r="U41" s="836"/>
    </row>
    <row r="42" spans="2:25" ht="10.5" customHeight="1">
      <c r="C42" s="2421" t="s">
        <v>826</v>
      </c>
      <c r="D42" s="2421"/>
      <c r="E42" s="2421"/>
      <c r="F42" s="836"/>
      <c r="H42" s="1375"/>
      <c r="I42" s="4286"/>
      <c r="J42" s="4286"/>
      <c r="K42" s="1391" t="s">
        <v>509</v>
      </c>
      <c r="L42" s="4241"/>
      <c r="M42" s="1375"/>
      <c r="N42" s="1375"/>
      <c r="O42" s="836"/>
      <c r="Q42" s="2422" t="s">
        <v>822</v>
      </c>
      <c r="R42" s="2422"/>
      <c r="S42" s="2422"/>
      <c r="T42" s="1375"/>
      <c r="U42" s="836"/>
    </row>
    <row r="43" spans="2:25" ht="10.5" customHeight="1">
      <c r="C43" s="2755" t="s">
        <v>833</v>
      </c>
      <c r="D43" s="2755"/>
      <c r="F43" s="836"/>
      <c r="O43" s="836"/>
      <c r="Q43" s="2422"/>
      <c r="R43" s="2422"/>
      <c r="S43" s="2422"/>
      <c r="T43" s="1375"/>
      <c r="U43" s="836"/>
    </row>
    <row r="44" spans="2:25" ht="3.75" customHeight="1">
      <c r="B44" s="1379"/>
      <c r="C44" s="1379"/>
      <c r="D44" s="1379"/>
      <c r="E44" s="1379"/>
      <c r="F44" s="837"/>
      <c r="G44" s="1369"/>
      <c r="H44" s="1369"/>
      <c r="I44" s="1369"/>
      <c r="J44" s="1369"/>
      <c r="K44" s="1369"/>
      <c r="L44" s="1369"/>
      <c r="M44" s="1369"/>
      <c r="N44" s="1369"/>
      <c r="O44" s="838"/>
      <c r="P44" s="1379"/>
      <c r="Q44" s="1379"/>
      <c r="R44" s="1379"/>
      <c r="S44" s="1379"/>
      <c r="T44" s="1379"/>
      <c r="U44" s="837"/>
      <c r="V44" s="1379"/>
      <c r="W44" s="1379"/>
      <c r="X44" s="1379"/>
      <c r="Y44" s="1379"/>
    </row>
    <row r="45" spans="2:25" ht="27" customHeight="1">
      <c r="B45" s="4220"/>
      <c r="C45" s="4220"/>
      <c r="D45" s="4220"/>
      <c r="E45" s="1376"/>
      <c r="F45" s="835" t="s">
        <v>15</v>
      </c>
      <c r="G45" s="4221"/>
      <c r="H45" s="4222"/>
      <c r="I45" s="4222"/>
      <c r="J45" s="4222"/>
      <c r="K45" s="4222"/>
      <c r="L45" s="4222"/>
      <c r="M45" s="4222"/>
      <c r="N45" s="3967" t="s">
        <v>130</v>
      </c>
      <c r="O45" s="4223"/>
      <c r="P45" s="4224"/>
      <c r="Q45" s="4220"/>
      <c r="R45" s="4220"/>
      <c r="S45" s="4220"/>
      <c r="T45" s="1777" t="s">
        <v>130</v>
      </c>
      <c r="U45" s="1778"/>
      <c r="V45" s="4287"/>
      <c r="W45" s="4220"/>
      <c r="X45" s="1777" t="s">
        <v>15</v>
      </c>
      <c r="Y45" s="1777"/>
    </row>
    <row r="46" spans="2:25" ht="13.5" customHeight="1">
      <c r="C46" s="1389" t="s">
        <v>805</v>
      </c>
      <c r="D46" s="4217" t="s">
        <v>513</v>
      </c>
      <c r="E46" s="4217"/>
      <c r="F46" s="4217"/>
      <c r="G46" s="4217"/>
      <c r="H46" s="4217"/>
      <c r="I46" s="4217"/>
      <c r="J46" s="4217"/>
      <c r="K46" s="4217"/>
      <c r="L46" s="4217"/>
      <c r="M46" s="4217"/>
      <c r="N46" s="4217"/>
      <c r="O46" s="4217"/>
      <c r="P46" s="4217"/>
      <c r="Q46" s="4217"/>
      <c r="R46" s="4217"/>
      <c r="S46" s="4217"/>
      <c r="T46" s="4217"/>
      <c r="U46" s="4217"/>
      <c r="V46" s="4217"/>
      <c r="W46" s="4217"/>
      <c r="X46" s="4217"/>
    </row>
    <row r="47" spans="2:25" ht="13.5" customHeight="1">
      <c r="C47" s="1375"/>
      <c r="D47" s="4217" t="s">
        <v>834</v>
      </c>
      <c r="E47" s="4217"/>
      <c r="F47" s="4217"/>
      <c r="G47" s="4217"/>
      <c r="H47" s="4217"/>
      <c r="I47" s="4217"/>
      <c r="J47" s="4217"/>
      <c r="K47" s="4217"/>
      <c r="L47" s="4217"/>
      <c r="M47" s="4217"/>
      <c r="N47" s="4217"/>
      <c r="O47" s="4217"/>
      <c r="P47" s="4217"/>
      <c r="Q47" s="4217"/>
      <c r="R47" s="4217"/>
      <c r="S47" s="4217"/>
      <c r="T47" s="1375"/>
      <c r="U47" s="1375"/>
      <c r="V47" s="1375"/>
      <c r="W47" s="1375"/>
      <c r="X47" s="1375"/>
    </row>
    <row r="48" spans="2:25" ht="13.5" customHeight="1">
      <c r="C48" s="1375"/>
      <c r="D48" s="4217" t="s">
        <v>514</v>
      </c>
      <c r="E48" s="4217"/>
      <c r="F48" s="4217"/>
      <c r="G48" s="4217"/>
      <c r="H48" s="4217"/>
      <c r="I48" s="4217"/>
      <c r="J48" s="4217"/>
      <c r="K48" s="4217"/>
      <c r="L48" s="4217"/>
      <c r="M48" s="4217"/>
      <c r="N48" s="4217"/>
      <c r="O48" s="4217"/>
      <c r="P48" s="4217"/>
      <c r="Q48" s="4217"/>
      <c r="R48" s="4217"/>
      <c r="S48" s="4217"/>
      <c r="T48" s="4217"/>
      <c r="U48" s="4217"/>
      <c r="V48" s="4217"/>
      <c r="W48" s="4217"/>
      <c r="X48" s="4217"/>
    </row>
    <row r="49" spans="2:25" ht="14.25" customHeight="1">
      <c r="B49" s="4219" t="s">
        <v>835</v>
      </c>
      <c r="C49" s="4219"/>
      <c r="D49" s="4219"/>
      <c r="E49" s="4219"/>
      <c r="F49" s="4219"/>
      <c r="G49" s="4219"/>
      <c r="H49" s="4219"/>
      <c r="I49" s="4219"/>
      <c r="J49" s="4219"/>
      <c r="K49" s="4219"/>
      <c r="L49" s="4219"/>
      <c r="M49" s="4219"/>
      <c r="N49" s="4219"/>
      <c r="O49" s="4219"/>
      <c r="P49" s="4219"/>
      <c r="Q49" s="4219"/>
      <c r="R49" s="4219"/>
      <c r="S49" s="4219"/>
      <c r="T49" s="4219"/>
      <c r="U49" s="4219"/>
      <c r="V49" s="4219"/>
      <c r="W49" s="1379"/>
      <c r="X49" s="1379"/>
      <c r="Y49" s="1379"/>
    </row>
    <row r="50" spans="2:25" ht="10.5" customHeight="1">
      <c r="B50" s="1382" t="s">
        <v>229</v>
      </c>
      <c r="C50" s="1382"/>
      <c r="D50" s="1382"/>
      <c r="E50" s="1382"/>
      <c r="F50" s="1388"/>
      <c r="G50" s="1382" t="s">
        <v>271</v>
      </c>
      <c r="O50" s="1388"/>
      <c r="P50" s="1382" t="s">
        <v>45</v>
      </c>
      <c r="U50" s="1388"/>
      <c r="V50" s="4246" t="s">
        <v>846</v>
      </c>
      <c r="W50" s="4247"/>
      <c r="X50" s="4247"/>
      <c r="Y50" s="4247"/>
    </row>
    <row r="51" spans="2:25" ht="10.5" customHeight="1">
      <c r="C51" s="2747" t="s">
        <v>845</v>
      </c>
      <c r="D51" s="2747"/>
      <c r="E51" s="2747"/>
      <c r="F51" s="846"/>
      <c r="H51" s="4218" t="s">
        <v>842</v>
      </c>
      <c r="I51" s="2421"/>
      <c r="J51" s="2421"/>
      <c r="K51" s="2421"/>
      <c r="L51" s="2421"/>
      <c r="M51" s="2421"/>
      <c r="N51" s="2421"/>
      <c r="O51" s="836"/>
      <c r="Q51" s="2421" t="s">
        <v>836</v>
      </c>
      <c r="R51" s="2421"/>
      <c r="S51" s="2421"/>
      <c r="T51" s="2421"/>
      <c r="U51" s="836"/>
      <c r="V51" s="4248"/>
      <c r="W51" s="4249"/>
      <c r="X51" s="4249"/>
      <c r="Y51" s="4249"/>
    </row>
    <row r="52" spans="2:25" ht="10.5" customHeight="1">
      <c r="C52" s="2747"/>
      <c r="D52" s="2747"/>
      <c r="E52" s="2747"/>
      <c r="F52" s="846"/>
      <c r="H52" s="2421" t="s">
        <v>844</v>
      </c>
      <c r="I52" s="2421"/>
      <c r="J52" s="2421"/>
      <c r="K52" s="2421"/>
      <c r="L52" s="2421"/>
      <c r="M52" s="2421"/>
      <c r="N52" s="2421"/>
      <c r="O52" s="836"/>
      <c r="Q52" s="2421" t="s">
        <v>837</v>
      </c>
      <c r="R52" s="2421"/>
      <c r="S52" s="2421"/>
      <c r="T52" s="2421"/>
      <c r="U52" s="836"/>
      <c r="V52" s="4248"/>
      <c r="W52" s="4249"/>
      <c r="X52" s="4249"/>
      <c r="Y52" s="4249"/>
    </row>
    <row r="53" spans="2:25" ht="10.5" customHeight="1">
      <c r="C53" s="2747"/>
      <c r="D53" s="2747"/>
      <c r="E53" s="2747"/>
      <c r="F53" s="846"/>
      <c r="H53" s="2755" t="s">
        <v>843</v>
      </c>
      <c r="I53" s="2755"/>
      <c r="O53" s="836"/>
      <c r="Q53" s="2421" t="s">
        <v>838</v>
      </c>
      <c r="R53" s="2421"/>
      <c r="S53" s="2421"/>
      <c r="T53" s="2421"/>
      <c r="U53" s="836"/>
      <c r="V53" s="4248"/>
      <c r="W53" s="4249"/>
      <c r="X53" s="4249"/>
      <c r="Y53" s="4249"/>
    </row>
    <row r="54" spans="2:25" ht="10.5" customHeight="1">
      <c r="C54" s="2747"/>
      <c r="D54" s="2747"/>
      <c r="E54" s="2747"/>
      <c r="F54" s="846"/>
      <c r="H54" s="2743"/>
      <c r="I54" s="1366"/>
      <c r="J54" s="2743" t="s">
        <v>515</v>
      </c>
      <c r="K54" s="1364" t="s">
        <v>821</v>
      </c>
      <c r="L54" s="4245" t="s">
        <v>136</v>
      </c>
      <c r="O54" s="836"/>
      <c r="Q54" s="2421" t="s">
        <v>839</v>
      </c>
      <c r="R54" s="2421"/>
      <c r="S54" s="2421"/>
      <c r="T54" s="2421"/>
      <c r="U54" s="836"/>
      <c r="V54" s="4248"/>
      <c r="W54" s="4249"/>
      <c r="X54" s="4249"/>
      <c r="Y54" s="4249"/>
    </row>
    <row r="55" spans="2:25" ht="10.5" customHeight="1">
      <c r="C55" s="2747" t="s">
        <v>847</v>
      </c>
      <c r="D55" s="4226"/>
      <c r="E55" s="840"/>
      <c r="F55" s="836"/>
      <c r="H55" s="2743"/>
      <c r="I55" s="1366"/>
      <c r="J55" s="2743"/>
      <c r="K55" s="1374" t="s">
        <v>820</v>
      </c>
      <c r="L55" s="4245"/>
      <c r="O55" s="836"/>
      <c r="Q55" s="2421" t="s">
        <v>840</v>
      </c>
      <c r="R55" s="2421"/>
      <c r="S55" s="2421"/>
      <c r="T55" s="2421"/>
      <c r="U55" s="836"/>
      <c r="V55" s="4248"/>
      <c r="W55" s="4249"/>
      <c r="X55" s="4249"/>
      <c r="Y55" s="4249"/>
    </row>
    <row r="56" spans="2:25" ht="10.5" customHeight="1">
      <c r="C56" s="4225"/>
      <c r="D56" s="4225"/>
      <c r="F56" s="836"/>
      <c r="O56" s="836"/>
      <c r="Q56" s="2753" t="s">
        <v>841</v>
      </c>
      <c r="R56" s="2753"/>
      <c r="S56" s="2753"/>
      <c r="U56" s="836"/>
      <c r="V56" s="4248"/>
      <c r="W56" s="4249"/>
      <c r="X56" s="4249"/>
      <c r="Y56" s="4249"/>
    </row>
    <row r="57" spans="2:25" ht="27" customHeight="1">
      <c r="B57" s="4220"/>
      <c r="C57" s="4220"/>
      <c r="D57" s="4220"/>
      <c r="E57" s="1376"/>
      <c r="F57" s="835" t="s">
        <v>15</v>
      </c>
      <c r="G57" s="4221"/>
      <c r="H57" s="4222"/>
      <c r="I57" s="4222"/>
      <c r="J57" s="4222"/>
      <c r="K57" s="4222"/>
      <c r="L57" s="4222"/>
      <c r="M57" s="4222"/>
      <c r="N57" s="3967" t="s">
        <v>130</v>
      </c>
      <c r="O57" s="4223"/>
      <c r="P57" s="4224"/>
      <c r="Q57" s="4220"/>
      <c r="R57" s="4220"/>
      <c r="S57" s="4220"/>
      <c r="T57" s="1777" t="s">
        <v>130</v>
      </c>
      <c r="U57" s="1778"/>
      <c r="V57" s="4250"/>
      <c r="W57" s="4251"/>
      <c r="X57" s="4251"/>
      <c r="Y57" s="4251"/>
    </row>
    <row r="58" spans="2:25" ht="11.25" customHeight="1">
      <c r="C58" s="1389" t="s">
        <v>805</v>
      </c>
      <c r="D58" s="4217" t="s">
        <v>1582</v>
      </c>
      <c r="E58" s="4217"/>
      <c r="F58" s="4217"/>
      <c r="G58" s="4217"/>
      <c r="H58" s="4217"/>
      <c r="I58" s="4217"/>
      <c r="J58" s="4217"/>
      <c r="K58" s="4217"/>
      <c r="L58" s="4217"/>
      <c r="M58" s="4217"/>
      <c r="N58" s="4217"/>
      <c r="O58" s="4217"/>
      <c r="P58" s="4217"/>
      <c r="Q58" s="4217"/>
      <c r="R58" s="4217"/>
      <c r="S58" s="4217"/>
      <c r="T58" s="4217"/>
      <c r="U58" s="4217"/>
      <c r="V58" s="4217"/>
      <c r="W58" s="4217"/>
      <c r="X58" s="4217"/>
    </row>
    <row r="59" spans="2:25" ht="12.75" customHeight="1">
      <c r="C59" s="1375"/>
      <c r="D59" s="4244" t="s">
        <v>849</v>
      </c>
      <c r="E59" s="4244"/>
      <c r="F59" s="4244"/>
      <c r="G59" s="4244"/>
      <c r="H59" s="4244"/>
      <c r="I59" s="1375"/>
      <c r="J59" s="1375"/>
      <c r="K59" s="1375"/>
      <c r="L59" s="1375"/>
      <c r="M59" s="1375"/>
      <c r="N59" s="1375"/>
      <c r="O59" s="1375"/>
      <c r="P59" s="1375"/>
      <c r="Q59" s="1375"/>
      <c r="R59" s="1375"/>
      <c r="S59" s="1375"/>
      <c r="T59" s="1375"/>
      <c r="U59" s="1375"/>
      <c r="V59" s="1375"/>
      <c r="W59" s="1375"/>
      <c r="X59" s="1375"/>
    </row>
    <row r="60" spans="2:25" ht="18" customHeight="1">
      <c r="D60" s="1371"/>
      <c r="E60" s="1371"/>
      <c r="F60" s="1371"/>
      <c r="G60" s="1371"/>
      <c r="H60" s="1371"/>
      <c r="I60" s="1371"/>
      <c r="J60" s="1371"/>
      <c r="K60" s="1371"/>
      <c r="L60" s="1371"/>
      <c r="M60" s="1371"/>
      <c r="N60" s="1371"/>
      <c r="O60" s="1371"/>
      <c r="P60" s="1371"/>
      <c r="Q60" s="1371"/>
      <c r="R60" s="1371"/>
      <c r="S60" s="1371"/>
      <c r="T60" s="1371"/>
      <c r="U60" s="1371"/>
      <c r="V60" s="1371"/>
    </row>
    <row r="61" spans="2:25" ht="12" customHeight="1">
      <c r="B61" s="2422" t="s">
        <v>1984</v>
      </c>
      <c r="C61" s="2422"/>
      <c r="D61" s="2422"/>
      <c r="E61" s="2422"/>
      <c r="F61" s="2422"/>
      <c r="G61" s="2422"/>
      <c r="H61" s="2422"/>
      <c r="I61" s="2422"/>
      <c r="V61" s="2423" t="s">
        <v>1581</v>
      </c>
      <c r="W61" s="2423"/>
      <c r="X61" s="2423"/>
      <c r="Y61" s="2423"/>
    </row>
    <row r="63" spans="2:25" ht="10.5">
      <c r="C63" s="2675" t="s">
        <v>597</v>
      </c>
      <c r="D63" s="2675"/>
      <c r="E63" s="2675"/>
      <c r="F63" s="2675"/>
      <c r="G63" s="2675"/>
    </row>
    <row r="64" spans="2:25" ht="12">
      <c r="C64" s="8"/>
      <c r="D64" s="1505" t="s">
        <v>1985</v>
      </c>
      <c r="E64" s="8"/>
      <c r="F64" s="8"/>
      <c r="G64" s="8"/>
      <c r="W64" s="659" t="s">
        <v>598</v>
      </c>
    </row>
  </sheetData>
  <sheetProtection algorithmName="SHA-512" hashValue="hMrzan2xWPrJgKqT6MJPGSa8q7yXiawxsS4b22gcBdOFDHvo9CgVAp349/zoFyq1aL4/cmNa1NUZTmHd/BthYw==" saltValue="55vIQ2rv4XwkHjbzsYtYvQ==" spinCount="100000" sheet="1" objects="1" scenarios="1"/>
  <mergeCells count="99">
    <mergeCell ref="V61:Y61"/>
    <mergeCell ref="C63:G63"/>
    <mergeCell ref="AA11:AA17"/>
    <mergeCell ref="AA18:AA20"/>
    <mergeCell ref="AA22:AA28"/>
    <mergeCell ref="B61:I61"/>
    <mergeCell ref="J54:J55"/>
    <mergeCell ref="D58:X58"/>
    <mergeCell ref="D59:H59"/>
    <mergeCell ref="C55:D55"/>
    <mergeCell ref="Q55:T55"/>
    <mergeCell ref="C56:D56"/>
    <mergeCell ref="Q56:S56"/>
    <mergeCell ref="B57:D57"/>
    <mergeCell ref="G57:M57"/>
    <mergeCell ref="N57:O57"/>
    <mergeCell ref="X45:Y45"/>
    <mergeCell ref="D46:X46"/>
    <mergeCell ref="D47:S47"/>
    <mergeCell ref="D48:X48"/>
    <mergeCell ref="B49:V49"/>
    <mergeCell ref="B45:D45"/>
    <mergeCell ref="G45:M45"/>
    <mergeCell ref="N45:O45"/>
    <mergeCell ref="P45:S45"/>
    <mergeCell ref="T45:U45"/>
    <mergeCell ref="V45:W45"/>
    <mergeCell ref="V50:Y57"/>
    <mergeCell ref="C51:E54"/>
    <mergeCell ref="H51:N51"/>
    <mergeCell ref="Q51:T51"/>
    <mergeCell ref="H52:N52"/>
    <mergeCell ref="P57:S57"/>
    <mergeCell ref="T57:U57"/>
    <mergeCell ref="Q52:T52"/>
    <mergeCell ref="H53:I53"/>
    <mergeCell ref="Q53:T53"/>
    <mergeCell ref="H54:H55"/>
    <mergeCell ref="L54:L55"/>
    <mergeCell ref="Q54:T54"/>
    <mergeCell ref="W38:W40"/>
    <mergeCell ref="C39:E39"/>
    <mergeCell ref="H39:M39"/>
    <mergeCell ref="C40:E40"/>
    <mergeCell ref="C41:D41"/>
    <mergeCell ref="I41:J42"/>
    <mergeCell ref="L41:L42"/>
    <mergeCell ref="C42:E42"/>
    <mergeCell ref="Q42:S43"/>
    <mergeCell ref="C43:D43"/>
    <mergeCell ref="B34:S34"/>
    <mergeCell ref="C36:E36"/>
    <mergeCell ref="Q36:T41"/>
    <mergeCell ref="C37:E37"/>
    <mergeCell ref="H37:N38"/>
    <mergeCell ref="C38:E38"/>
    <mergeCell ref="P33:S33"/>
    <mergeCell ref="T33:U33"/>
    <mergeCell ref="V33:W33"/>
    <mergeCell ref="X33:Y33"/>
    <mergeCell ref="C26:M26"/>
    <mergeCell ref="C28:U28"/>
    <mergeCell ref="C29:X29"/>
    <mergeCell ref="C30:D30"/>
    <mergeCell ref="B31:M31"/>
    <mergeCell ref="B32:F33"/>
    <mergeCell ref="H32:O32"/>
    <mergeCell ref="Q32:U32"/>
    <mergeCell ref="W32:Y32"/>
    <mergeCell ref="H33:O33"/>
    <mergeCell ref="D25:X25"/>
    <mergeCell ref="P14:U14"/>
    <mergeCell ref="V14:Y14"/>
    <mergeCell ref="P15:U15"/>
    <mergeCell ref="V15:Y15"/>
    <mergeCell ref="P16:U17"/>
    <mergeCell ref="V16:Y17"/>
    <mergeCell ref="C18:M18"/>
    <mergeCell ref="D19:P19"/>
    <mergeCell ref="C20:F20"/>
    <mergeCell ref="D21:P21"/>
    <mergeCell ref="C22:O22"/>
    <mergeCell ref="D23:M23"/>
    <mergeCell ref="D11:X11"/>
    <mergeCell ref="D12:F12"/>
    <mergeCell ref="C13:N16"/>
    <mergeCell ref="P13:Y13"/>
    <mergeCell ref="C24:Q24"/>
    <mergeCell ref="E1:F1"/>
    <mergeCell ref="N1:O1"/>
    <mergeCell ref="S3:T5"/>
    <mergeCell ref="U3:Y5"/>
    <mergeCell ref="AA9:AA10"/>
    <mergeCell ref="C10:M10"/>
    <mergeCell ref="AA6:AA7"/>
    <mergeCell ref="C7:X7"/>
    <mergeCell ref="AA3:AA5"/>
    <mergeCell ref="B2:Q4"/>
    <mergeCell ref="C8:S8"/>
  </mergeCells>
  <phoneticPr fontId="2"/>
  <dataValidations count="2">
    <dataValidation type="list" allowBlank="1" showInputMessage="1" showErrorMessage="1" sqref="P14:U17 V14:AA14 V15:Y17">
      <formula1>$AC$18:$AC$24</formula1>
    </dataValidation>
    <dataValidation imeMode="off" allowBlank="1" showInputMessage="1" showErrorMessage="1" sqref="P33:S33 V33:W33 B45:D45 G45:M45 P45:S45 V45:W45 B57:D57 G57:M57 P57:S57"/>
  </dataValidations>
  <hyperlinks>
    <hyperlink ref="D64" r:id="rId1"/>
  </hyperlinks>
  <pageMargins left="0.70866141732283472" right="0.19685039370078741" top="0.95" bottom="0.74803149606299213" header="0.31496062992125984" footer="0.31496062992125984"/>
  <pageSetup paperSize="9" scale="98" orientation="portrait" blackAndWhite="1" r:id="rId2"/>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T109"/>
  <sheetViews>
    <sheetView showGridLines="0" showRowColHeaders="0" showZeros="0" zoomScale="130" zoomScaleNormal="130" workbookViewId="0">
      <selection activeCell="B8" sqref="B8:D9"/>
    </sheetView>
  </sheetViews>
  <sheetFormatPr defaultRowHeight="10.5"/>
  <cols>
    <col min="1" max="2" width="1.875" style="754" customWidth="1"/>
    <col min="3" max="3" width="1" style="754" customWidth="1"/>
    <col min="4" max="4" width="3.75" style="754" customWidth="1"/>
    <col min="5" max="5" width="8.375" style="754" customWidth="1"/>
    <col min="6" max="6" width="2.75" style="754" customWidth="1"/>
    <col min="7" max="7" width="2.875" style="754" customWidth="1"/>
    <col min="8" max="8" width="2.375" style="754" customWidth="1"/>
    <col min="9" max="9" width="5.875" style="754" customWidth="1"/>
    <col min="10" max="10" width="1.875" style="754" customWidth="1"/>
    <col min="11" max="11" width="4" style="754" customWidth="1"/>
    <col min="12" max="12" width="2.25" style="754" customWidth="1"/>
    <col min="13" max="13" width="3" style="754" customWidth="1"/>
    <col min="14" max="14" width="1.625" style="754" customWidth="1"/>
    <col min="15" max="15" width="2" style="754" customWidth="1"/>
    <col min="16" max="16" width="1.625" style="754" customWidth="1"/>
    <col min="17" max="17" width="2" style="754" customWidth="1"/>
    <col min="18" max="19" width="0.875" style="754" customWidth="1"/>
    <col min="20" max="20" width="1.375" style="754" customWidth="1"/>
    <col min="21" max="21" width="1.75" style="754" customWidth="1"/>
    <col min="22" max="22" width="1.375" style="754" customWidth="1"/>
    <col min="23" max="23" width="1.75" style="754" customWidth="1"/>
    <col min="24" max="24" width="0.875" style="754" customWidth="1"/>
    <col min="25" max="25" width="5.75" style="754" customWidth="1"/>
    <col min="26" max="26" width="1.625" style="754" customWidth="1"/>
    <col min="27" max="27" width="2.25" style="754" customWidth="1"/>
    <col min="28" max="28" width="0.875" style="754" customWidth="1"/>
    <col min="29" max="29" width="8" style="754" customWidth="1"/>
    <col min="30" max="30" width="2.25" style="754" customWidth="1"/>
    <col min="31" max="31" width="1" style="754" customWidth="1"/>
    <col min="32" max="32" width="10.5" style="754" customWidth="1"/>
    <col min="33" max="33" width="2.25" style="754" customWidth="1"/>
    <col min="34" max="34" width="0.375" style="754" customWidth="1"/>
    <col min="35" max="35" width="3.125" style="754" customWidth="1"/>
    <col min="36" max="36" width="1.375" style="754" customWidth="1"/>
    <col min="37" max="37" width="4.75" style="754" customWidth="1"/>
    <col min="38" max="38" width="1.875" style="754" customWidth="1"/>
    <col min="39" max="39" width="1" style="754" customWidth="1"/>
    <col min="40" max="40" width="3.75" style="754" customWidth="1"/>
    <col min="41" max="41" width="8.375" style="754" customWidth="1"/>
    <col min="42" max="42" width="5.25" style="754" customWidth="1"/>
    <col min="43" max="43" width="7" style="754" customWidth="1"/>
    <col min="44" max="44" width="1.875" style="754" customWidth="1"/>
    <col min="45" max="45" width="21.375" style="754" customWidth="1"/>
    <col min="46" max="16384" width="9" style="754"/>
  </cols>
  <sheetData>
    <row r="1" spans="1:46" ht="15" customHeight="1">
      <c r="A1" s="827"/>
      <c r="B1" s="850"/>
      <c r="C1" s="826"/>
      <c r="D1" s="827"/>
      <c r="E1" s="827"/>
      <c r="F1" s="827"/>
      <c r="G1" s="827"/>
      <c r="H1" s="827"/>
      <c r="I1" s="827"/>
      <c r="J1" s="2002"/>
      <c r="K1" s="2002"/>
      <c r="L1" s="827"/>
      <c r="M1" s="827"/>
      <c r="N1" s="827"/>
      <c r="O1" s="827"/>
      <c r="P1" s="827"/>
      <c r="Q1" s="827"/>
      <c r="R1" s="826"/>
      <c r="S1" s="826"/>
      <c r="T1" s="850"/>
      <c r="U1" s="827"/>
      <c r="V1" s="851"/>
      <c r="W1" s="827"/>
      <c r="X1" s="851"/>
      <c r="Y1" s="827"/>
      <c r="Z1" s="827"/>
      <c r="AA1" s="827"/>
      <c r="AB1" s="851"/>
      <c r="AC1" s="756"/>
      <c r="AD1" s="756"/>
      <c r="AE1" s="849"/>
      <c r="AF1" s="756"/>
      <c r="AG1" s="756"/>
      <c r="AH1" s="756"/>
      <c r="AI1" s="756"/>
      <c r="AJ1" s="756"/>
    </row>
    <row r="2" spans="1:46" ht="3" customHeight="1"/>
    <row r="3" spans="1:46" ht="26.25" customHeight="1">
      <c r="D3" s="4353" t="s">
        <v>853</v>
      </c>
      <c r="E3" s="4353"/>
      <c r="F3" s="4353"/>
      <c r="G3" s="4353"/>
      <c r="H3" s="4353"/>
      <c r="I3" s="4353"/>
      <c r="J3" s="4353"/>
      <c r="K3" s="4353"/>
      <c r="L3" s="4353"/>
      <c r="M3" s="4353"/>
      <c r="N3" s="4353"/>
      <c r="O3" s="4353"/>
      <c r="P3" s="4353"/>
      <c r="Y3" s="1805" t="s">
        <v>30</v>
      </c>
      <c r="Z3" s="1722"/>
      <c r="AA3" s="1722"/>
      <c r="AB3" s="1722"/>
      <c r="AC3" s="3977">
        <f>氏名０</f>
        <v>0</v>
      </c>
      <c r="AD3" s="3977"/>
      <c r="AE3" s="3977"/>
      <c r="AF3" s="3977"/>
      <c r="AG3" s="1813"/>
      <c r="AI3" s="4405" t="s">
        <v>79</v>
      </c>
      <c r="AJ3" s="10"/>
      <c r="AK3" s="10"/>
    </row>
    <row r="4" spans="1:46" ht="28.5" customHeight="1">
      <c r="C4" s="4354" t="s">
        <v>82</v>
      </c>
      <c r="D4" s="4354"/>
      <c r="E4" s="4354"/>
      <c r="F4" s="4354"/>
      <c r="G4" s="4354"/>
      <c r="I4" s="4355" t="s">
        <v>1918</v>
      </c>
      <c r="J4" s="4356"/>
      <c r="K4" s="4356"/>
      <c r="L4" s="4356"/>
      <c r="M4" s="4356"/>
      <c r="N4" s="4356"/>
      <c r="O4" s="4356"/>
      <c r="P4" s="4356"/>
      <c r="Q4" s="4356"/>
      <c r="R4" s="4356"/>
      <c r="S4" s="4356"/>
      <c r="T4" s="4356"/>
      <c r="U4" s="4356"/>
      <c r="V4" s="4356"/>
      <c r="W4" s="4356"/>
      <c r="X4" s="4356"/>
      <c r="Y4" s="4356"/>
      <c r="Z4" s="4356"/>
      <c r="AA4" s="4356"/>
      <c r="AB4" s="4356"/>
      <c r="AC4" s="4356"/>
      <c r="AD4" s="4356"/>
      <c r="AE4" s="4356"/>
      <c r="AF4" s="4356"/>
      <c r="AI4" s="4405"/>
      <c r="AJ4" s="10"/>
      <c r="AK4" s="10"/>
    </row>
    <row r="5" spans="1:46" ht="22.5" customHeight="1">
      <c r="B5" s="4307" t="s">
        <v>854</v>
      </c>
      <c r="C5" s="4308"/>
      <c r="D5" s="4308"/>
      <c r="E5" s="4308"/>
      <c r="F5" s="4308"/>
      <c r="G5" s="4308"/>
      <c r="H5" s="4308"/>
      <c r="I5" s="4308"/>
      <c r="J5" s="4308"/>
      <c r="K5" s="4308"/>
      <c r="L5" s="4308"/>
      <c r="M5" s="4308"/>
      <c r="N5" s="4308"/>
      <c r="O5" s="4308"/>
      <c r="P5" s="4308"/>
      <c r="Q5" s="4308"/>
      <c r="R5" s="4308"/>
      <c r="S5" s="4308"/>
      <c r="T5" s="4308"/>
      <c r="U5" s="4308"/>
      <c r="V5" s="4308"/>
      <c r="W5" s="4308"/>
      <c r="X5" s="4308"/>
      <c r="Y5" s="4308"/>
      <c r="Z5" s="4308"/>
      <c r="AA5" s="4308"/>
      <c r="AB5" s="1725" t="s">
        <v>855</v>
      </c>
      <c r="AC5" s="1725"/>
      <c r="AD5" s="1725"/>
      <c r="AE5" s="1725"/>
      <c r="AF5" s="1725"/>
      <c r="AG5" s="2521"/>
      <c r="AI5" s="4290" t="s">
        <v>1791</v>
      </c>
      <c r="AJ5" s="10"/>
      <c r="AK5" s="10"/>
      <c r="AL5" s="4432" t="s">
        <v>1247</v>
      </c>
      <c r="AM5" s="4432"/>
      <c r="AN5" s="4432"/>
      <c r="AO5" s="4432"/>
    </row>
    <row r="6" spans="1:46" ht="15" customHeight="1">
      <c r="B6" s="2522" t="s">
        <v>856</v>
      </c>
      <c r="C6" s="1725"/>
      <c r="D6" s="1725"/>
      <c r="E6" s="1725" t="s">
        <v>857</v>
      </c>
      <c r="F6" s="4357" t="s">
        <v>858</v>
      </c>
      <c r="G6" s="4357"/>
      <c r="H6" s="4357"/>
      <c r="I6" s="4357"/>
      <c r="J6" s="4357"/>
      <c r="K6" s="4357"/>
      <c r="L6" s="4357"/>
      <c r="M6" s="4357"/>
      <c r="N6" s="4357"/>
      <c r="O6" s="4357"/>
      <c r="P6" s="4357"/>
      <c r="Q6" s="4357"/>
      <c r="R6" s="2521" t="s">
        <v>861</v>
      </c>
      <c r="S6" s="4364"/>
      <c r="T6" s="4364"/>
      <c r="U6" s="4364"/>
      <c r="V6" s="4364"/>
      <c r="W6" s="2522"/>
      <c r="X6" s="1826" t="s">
        <v>875</v>
      </c>
      <c r="Y6" s="1771"/>
      <c r="Z6" s="1771"/>
      <c r="AA6" s="1718"/>
      <c r="AB6" s="4306" t="s">
        <v>863</v>
      </c>
      <c r="AC6" s="1719"/>
      <c r="AD6" s="1719"/>
      <c r="AE6" s="1719"/>
      <c r="AF6" s="4306" t="s">
        <v>864</v>
      </c>
      <c r="AG6" s="1826"/>
      <c r="AI6" s="4290"/>
      <c r="AL6" s="2522" t="s">
        <v>679</v>
      </c>
      <c r="AM6" s="1725"/>
      <c r="AN6" s="1725"/>
      <c r="AO6" s="1725" t="s">
        <v>680</v>
      </c>
      <c r="AQ6" s="3272" t="s">
        <v>1264</v>
      </c>
    </row>
    <row r="7" spans="1:46" ht="15" customHeight="1">
      <c r="B7" s="2522"/>
      <c r="C7" s="1725"/>
      <c r="D7" s="1725"/>
      <c r="E7" s="1725"/>
      <c r="F7" s="1725" t="s">
        <v>859</v>
      </c>
      <c r="G7" s="1725"/>
      <c r="H7" s="1725"/>
      <c r="I7" s="1725"/>
      <c r="J7" s="4291" t="s">
        <v>860</v>
      </c>
      <c r="K7" s="1769"/>
      <c r="L7" s="1769"/>
      <c r="M7" s="1769"/>
      <c r="N7" s="1769"/>
      <c r="O7" s="1769"/>
      <c r="P7" s="1769"/>
      <c r="Q7" s="1697"/>
      <c r="R7" s="4365" t="s">
        <v>862</v>
      </c>
      <c r="S7" s="4366"/>
      <c r="T7" s="4366"/>
      <c r="U7" s="4366"/>
      <c r="V7" s="4366"/>
      <c r="W7" s="4367"/>
      <c r="X7" s="1806"/>
      <c r="Y7" s="4368"/>
      <c r="Z7" s="4368"/>
      <c r="AA7" s="1805"/>
      <c r="AB7" s="1722"/>
      <c r="AC7" s="1722"/>
      <c r="AD7" s="1722"/>
      <c r="AE7" s="1722"/>
      <c r="AF7" s="1722"/>
      <c r="AG7" s="1806"/>
      <c r="AI7" s="4290"/>
      <c r="AL7" s="2522"/>
      <c r="AM7" s="1725"/>
      <c r="AN7" s="1725"/>
      <c r="AO7" s="1725"/>
      <c r="AQ7" s="3273"/>
      <c r="AS7" s="1136" t="s">
        <v>1239</v>
      </c>
      <c r="AT7" s="1136"/>
    </row>
    <row r="8" spans="1:46" ht="12.75" customHeight="1">
      <c r="B8" s="4350"/>
      <c r="C8" s="4349"/>
      <c r="D8" s="4349"/>
      <c r="E8" s="4351"/>
      <c r="F8" s="4352"/>
      <c r="G8" s="4352"/>
      <c r="H8" s="4352"/>
      <c r="I8" s="4352"/>
      <c r="J8" s="4292"/>
      <c r="K8" s="4293"/>
      <c r="L8" s="4293"/>
      <c r="M8" s="4293"/>
      <c r="N8" s="4293"/>
      <c r="O8" s="4293"/>
      <c r="P8" s="4293"/>
      <c r="Q8" s="4294"/>
      <c r="R8" s="4358"/>
      <c r="S8" s="4359"/>
      <c r="T8" s="890" t="s">
        <v>916</v>
      </c>
      <c r="U8" s="865"/>
      <c r="V8" s="890" t="s">
        <v>80</v>
      </c>
      <c r="W8" s="889"/>
      <c r="X8" s="4340"/>
      <c r="Y8" s="4341"/>
      <c r="Z8" s="4341"/>
      <c r="AA8" s="876" t="s">
        <v>879</v>
      </c>
      <c r="AB8" s="4298"/>
      <c r="AC8" s="4299"/>
      <c r="AD8" s="4299"/>
      <c r="AE8" s="4360"/>
      <c r="AF8" s="4165">
        <f>X8</f>
        <v>0</v>
      </c>
      <c r="AG8" s="876" t="s">
        <v>879</v>
      </c>
      <c r="AI8" s="4290"/>
      <c r="AL8" s="4350" t="s">
        <v>904</v>
      </c>
      <c r="AM8" s="4349"/>
      <c r="AN8" s="4349"/>
      <c r="AO8" s="4351" t="s">
        <v>910</v>
      </c>
      <c r="AQ8" s="1161" t="str">
        <f>放棄者以外１</f>
        <v/>
      </c>
      <c r="AS8" s="4433" t="s">
        <v>1263</v>
      </c>
      <c r="AT8" s="1136"/>
    </row>
    <row r="9" spans="1:46" ht="12.75" customHeight="1">
      <c r="B9" s="4348"/>
      <c r="C9" s="4349"/>
      <c r="D9" s="4349"/>
      <c r="E9" s="4349"/>
      <c r="F9" s="4352"/>
      <c r="G9" s="4352"/>
      <c r="H9" s="4352"/>
      <c r="I9" s="4352"/>
      <c r="J9" s="4295"/>
      <c r="K9" s="4296"/>
      <c r="L9" s="4296"/>
      <c r="M9" s="4296"/>
      <c r="N9" s="4296"/>
      <c r="O9" s="4296"/>
      <c r="P9" s="4296"/>
      <c r="Q9" s="4297"/>
      <c r="R9" s="4358"/>
      <c r="S9" s="4359"/>
      <c r="T9" s="890" t="s">
        <v>80</v>
      </c>
      <c r="U9" s="865"/>
      <c r="V9" s="890" t="s">
        <v>80</v>
      </c>
      <c r="W9" s="889"/>
      <c r="X9" s="4342"/>
      <c r="Y9" s="4343"/>
      <c r="Z9" s="4343"/>
      <c r="AA9" s="860"/>
      <c r="AB9" s="4361"/>
      <c r="AC9" s="4362"/>
      <c r="AD9" s="4362"/>
      <c r="AE9" s="4363"/>
      <c r="AF9" s="4167"/>
      <c r="AG9" s="863"/>
      <c r="AI9" s="4290"/>
      <c r="AL9" s="4348"/>
      <c r="AM9" s="4349"/>
      <c r="AN9" s="4349"/>
      <c r="AO9" s="4349"/>
      <c r="AQ9" s="1162" t="str">
        <f>放棄者以外２</f>
        <v/>
      </c>
      <c r="AS9" s="4434"/>
    </row>
    <row r="10" spans="1:46" ht="12.75" customHeight="1">
      <c r="B10" s="4348"/>
      <c r="C10" s="4349"/>
      <c r="D10" s="4349"/>
      <c r="E10" s="4349"/>
      <c r="F10" s="4352"/>
      <c r="G10" s="4352"/>
      <c r="H10" s="4352"/>
      <c r="I10" s="4352"/>
      <c r="J10" s="4292"/>
      <c r="K10" s="4293"/>
      <c r="L10" s="4293"/>
      <c r="M10" s="4293"/>
      <c r="N10" s="4293"/>
      <c r="O10" s="4293"/>
      <c r="P10" s="4293"/>
      <c r="Q10" s="4294"/>
      <c r="R10" s="4330"/>
      <c r="S10" s="4330"/>
      <c r="T10" s="890" t="s">
        <v>80</v>
      </c>
      <c r="U10" s="865"/>
      <c r="V10" s="890" t="s">
        <v>80</v>
      </c>
      <c r="W10" s="889"/>
      <c r="X10" s="4340"/>
      <c r="Y10" s="4341"/>
      <c r="Z10" s="4341"/>
      <c r="AA10" s="848"/>
      <c r="AB10" s="4298"/>
      <c r="AC10" s="4299"/>
      <c r="AD10" s="4299"/>
      <c r="AE10" s="4360"/>
      <c r="AF10" s="4165">
        <f t="shared" ref="AF10" si="0">X10</f>
        <v>0</v>
      </c>
      <c r="AG10" s="847"/>
      <c r="AI10" s="4290"/>
      <c r="AL10" s="4348" t="s">
        <v>905</v>
      </c>
      <c r="AM10" s="4349"/>
      <c r="AN10" s="4349"/>
      <c r="AO10" s="4351" t="s">
        <v>911</v>
      </c>
      <c r="AQ10" s="1162" t="str">
        <f>放棄者以外３</f>
        <v/>
      </c>
      <c r="AS10" s="4435"/>
    </row>
    <row r="11" spans="1:46" ht="12.75" customHeight="1">
      <c r="B11" s="4348"/>
      <c r="C11" s="4349"/>
      <c r="D11" s="4349"/>
      <c r="E11" s="4349"/>
      <c r="F11" s="4352"/>
      <c r="G11" s="4352"/>
      <c r="H11" s="4352"/>
      <c r="I11" s="4352"/>
      <c r="J11" s="4295"/>
      <c r="K11" s="4296"/>
      <c r="L11" s="4296"/>
      <c r="M11" s="4296"/>
      <c r="N11" s="4296"/>
      <c r="O11" s="4296"/>
      <c r="P11" s="4296"/>
      <c r="Q11" s="4297"/>
      <c r="R11" s="4330"/>
      <c r="S11" s="4330"/>
      <c r="T11" s="890" t="s">
        <v>80</v>
      </c>
      <c r="U11" s="865"/>
      <c r="V11" s="890" t="s">
        <v>80</v>
      </c>
      <c r="W11" s="889"/>
      <c r="X11" s="4342"/>
      <c r="Y11" s="4343"/>
      <c r="Z11" s="4343"/>
      <c r="AA11" s="860"/>
      <c r="AB11" s="4361"/>
      <c r="AC11" s="4362"/>
      <c r="AD11" s="4362"/>
      <c r="AE11" s="4363"/>
      <c r="AF11" s="4167"/>
      <c r="AG11" s="863"/>
      <c r="AI11" s="4290"/>
      <c r="AL11" s="4348"/>
      <c r="AM11" s="4349"/>
      <c r="AN11" s="4349"/>
      <c r="AO11" s="4349"/>
      <c r="AQ11" s="1162" t="str">
        <f>放棄者以外４</f>
        <v/>
      </c>
      <c r="AS11" s="1164"/>
    </row>
    <row r="12" spans="1:46" ht="12.75" customHeight="1">
      <c r="B12" s="4348"/>
      <c r="C12" s="4349"/>
      <c r="D12" s="4349"/>
      <c r="E12" s="4349"/>
      <c r="F12" s="4352"/>
      <c r="G12" s="4352"/>
      <c r="H12" s="4352"/>
      <c r="I12" s="4352"/>
      <c r="J12" s="4292"/>
      <c r="K12" s="4293"/>
      <c r="L12" s="4293"/>
      <c r="M12" s="4293"/>
      <c r="N12" s="4293"/>
      <c r="O12" s="4293"/>
      <c r="P12" s="4293"/>
      <c r="Q12" s="4294"/>
      <c r="R12" s="4330"/>
      <c r="S12" s="4330"/>
      <c r="T12" s="890" t="s">
        <v>80</v>
      </c>
      <c r="U12" s="865"/>
      <c r="V12" s="890" t="s">
        <v>80</v>
      </c>
      <c r="W12" s="889"/>
      <c r="X12" s="4340"/>
      <c r="Y12" s="4341"/>
      <c r="Z12" s="4341"/>
      <c r="AA12" s="848"/>
      <c r="AB12" s="4298"/>
      <c r="AC12" s="4299"/>
      <c r="AD12" s="4299"/>
      <c r="AE12" s="4360"/>
      <c r="AF12" s="4165">
        <f t="shared" ref="AF12" si="1">X12</f>
        <v>0</v>
      </c>
      <c r="AG12" s="847"/>
      <c r="AI12" s="4290"/>
      <c r="AL12" s="4350" t="s">
        <v>906</v>
      </c>
      <c r="AM12" s="4349"/>
      <c r="AN12" s="4349"/>
      <c r="AO12" s="4349" t="s">
        <v>912</v>
      </c>
      <c r="AQ12" s="1162" t="str">
        <f>放棄者以外５</f>
        <v/>
      </c>
    </row>
    <row r="13" spans="1:46" ht="12.75" customHeight="1">
      <c r="B13" s="4348"/>
      <c r="C13" s="4349"/>
      <c r="D13" s="4349"/>
      <c r="E13" s="4349"/>
      <c r="F13" s="4352"/>
      <c r="G13" s="4352"/>
      <c r="H13" s="4352"/>
      <c r="I13" s="4352"/>
      <c r="J13" s="4295"/>
      <c r="K13" s="4296"/>
      <c r="L13" s="4296"/>
      <c r="M13" s="4296"/>
      <c r="N13" s="4296"/>
      <c r="O13" s="4296"/>
      <c r="P13" s="4296"/>
      <c r="Q13" s="4297"/>
      <c r="R13" s="4330"/>
      <c r="S13" s="4330"/>
      <c r="T13" s="890" t="s">
        <v>80</v>
      </c>
      <c r="U13" s="865"/>
      <c r="V13" s="890" t="s">
        <v>80</v>
      </c>
      <c r="W13" s="889"/>
      <c r="X13" s="4342"/>
      <c r="Y13" s="4343"/>
      <c r="Z13" s="4343"/>
      <c r="AA13" s="860"/>
      <c r="AB13" s="4361"/>
      <c r="AC13" s="4362"/>
      <c r="AD13" s="4362"/>
      <c r="AE13" s="4363"/>
      <c r="AF13" s="4167"/>
      <c r="AG13" s="863"/>
      <c r="AI13" s="4290"/>
      <c r="AL13" s="4348"/>
      <c r="AM13" s="4349"/>
      <c r="AN13" s="4349"/>
      <c r="AO13" s="4349"/>
      <c r="AQ13" s="1162" t="str">
        <f>放棄者以外６</f>
        <v/>
      </c>
    </row>
    <row r="14" spans="1:46" ht="12.75" customHeight="1">
      <c r="B14" s="4348"/>
      <c r="C14" s="4349"/>
      <c r="D14" s="4349"/>
      <c r="E14" s="4349"/>
      <c r="F14" s="4352"/>
      <c r="G14" s="4352"/>
      <c r="H14" s="4352"/>
      <c r="I14" s="4352"/>
      <c r="J14" s="4292"/>
      <c r="K14" s="4293"/>
      <c r="L14" s="4293"/>
      <c r="M14" s="4293"/>
      <c r="N14" s="4293"/>
      <c r="O14" s="4293"/>
      <c r="P14" s="4293"/>
      <c r="Q14" s="4294"/>
      <c r="R14" s="4330"/>
      <c r="S14" s="4330"/>
      <c r="T14" s="890" t="s">
        <v>80</v>
      </c>
      <c r="U14" s="865"/>
      <c r="V14" s="890" t="s">
        <v>80</v>
      </c>
      <c r="W14" s="889"/>
      <c r="X14" s="4340"/>
      <c r="Y14" s="4341"/>
      <c r="Z14" s="4341"/>
      <c r="AA14" s="848"/>
      <c r="AB14" s="4298"/>
      <c r="AC14" s="4299"/>
      <c r="AD14" s="4299"/>
      <c r="AE14" s="4360"/>
      <c r="AF14" s="4165">
        <f t="shared" ref="AF14" si="2">X14</f>
        <v>0</v>
      </c>
      <c r="AG14" s="847"/>
      <c r="AI14" s="1514"/>
      <c r="AL14" s="4350" t="s">
        <v>906</v>
      </c>
      <c r="AM14" s="4349"/>
      <c r="AN14" s="4349"/>
      <c r="AO14" s="4349" t="s">
        <v>913</v>
      </c>
      <c r="AQ14" s="1163" t="str">
        <f>放棄者以外７</f>
        <v/>
      </c>
    </row>
    <row r="15" spans="1:46" ht="12.75" customHeight="1">
      <c r="B15" s="4348"/>
      <c r="C15" s="4349"/>
      <c r="D15" s="4349"/>
      <c r="E15" s="4349"/>
      <c r="F15" s="4352"/>
      <c r="G15" s="4352"/>
      <c r="H15" s="4352"/>
      <c r="I15" s="4352"/>
      <c r="J15" s="4295"/>
      <c r="K15" s="4296"/>
      <c r="L15" s="4296"/>
      <c r="M15" s="4296"/>
      <c r="N15" s="4296"/>
      <c r="O15" s="4296"/>
      <c r="P15" s="4296"/>
      <c r="Q15" s="4297"/>
      <c r="R15" s="4330"/>
      <c r="S15" s="4330"/>
      <c r="T15" s="890" t="s">
        <v>80</v>
      </c>
      <c r="U15" s="865"/>
      <c r="V15" s="890" t="s">
        <v>80</v>
      </c>
      <c r="W15" s="889"/>
      <c r="X15" s="4342"/>
      <c r="Y15" s="4343"/>
      <c r="Z15" s="4343"/>
      <c r="AA15" s="860"/>
      <c r="AB15" s="4361"/>
      <c r="AC15" s="4362"/>
      <c r="AD15" s="4362"/>
      <c r="AE15" s="4363"/>
      <c r="AF15" s="4167"/>
      <c r="AG15" s="863"/>
      <c r="AI15" s="856"/>
      <c r="AK15" s="1138"/>
      <c r="AL15" s="4348"/>
      <c r="AM15" s="4349"/>
      <c r="AN15" s="4349"/>
      <c r="AO15" s="4349"/>
      <c r="AQ15" s="1163" t="s">
        <v>1262</v>
      </c>
    </row>
    <row r="16" spans="1:46" ht="12.75" customHeight="1">
      <c r="B16" s="4348"/>
      <c r="C16" s="4349"/>
      <c r="D16" s="4349"/>
      <c r="E16" s="4349"/>
      <c r="F16" s="4352"/>
      <c r="G16" s="4352"/>
      <c r="H16" s="4352"/>
      <c r="I16" s="4352"/>
      <c r="J16" s="4292"/>
      <c r="K16" s="4293"/>
      <c r="L16" s="4293"/>
      <c r="M16" s="4293"/>
      <c r="N16" s="4293"/>
      <c r="O16" s="4293"/>
      <c r="P16" s="4293"/>
      <c r="Q16" s="4294"/>
      <c r="R16" s="4330"/>
      <c r="S16" s="4330"/>
      <c r="T16" s="890" t="s">
        <v>80</v>
      </c>
      <c r="U16" s="865"/>
      <c r="V16" s="890" t="s">
        <v>80</v>
      </c>
      <c r="W16" s="889"/>
      <c r="X16" s="4340"/>
      <c r="Y16" s="4341"/>
      <c r="Z16" s="4341"/>
      <c r="AA16" s="848"/>
      <c r="AB16" s="4298"/>
      <c r="AC16" s="4299"/>
      <c r="AD16" s="4299"/>
      <c r="AE16" s="4360"/>
      <c r="AF16" s="4165">
        <f t="shared" ref="AF16" si="3">X16</f>
        <v>0</v>
      </c>
      <c r="AG16" s="847"/>
      <c r="AI16" s="856"/>
      <c r="AK16" s="1138"/>
      <c r="AL16" s="4348" t="s">
        <v>907</v>
      </c>
      <c r="AM16" s="4349"/>
      <c r="AN16" s="4349"/>
      <c r="AO16" s="4349" t="s">
        <v>1246</v>
      </c>
    </row>
    <row r="17" spans="2:45" ht="12.75" customHeight="1">
      <c r="B17" s="4348"/>
      <c r="C17" s="4349"/>
      <c r="D17" s="4349"/>
      <c r="E17" s="4349"/>
      <c r="F17" s="4352"/>
      <c r="G17" s="4352"/>
      <c r="H17" s="4352"/>
      <c r="I17" s="4352"/>
      <c r="J17" s="4295"/>
      <c r="K17" s="4296"/>
      <c r="L17" s="4296"/>
      <c r="M17" s="4296"/>
      <c r="N17" s="4296"/>
      <c r="O17" s="4296"/>
      <c r="P17" s="4296"/>
      <c r="Q17" s="4297"/>
      <c r="R17" s="4330"/>
      <c r="S17" s="4330"/>
      <c r="T17" s="890" t="s">
        <v>80</v>
      </c>
      <c r="U17" s="865"/>
      <c r="V17" s="890" t="s">
        <v>80</v>
      </c>
      <c r="W17" s="889"/>
      <c r="X17" s="4342"/>
      <c r="Y17" s="4343"/>
      <c r="Z17" s="4343"/>
      <c r="AA17" s="860"/>
      <c r="AB17" s="4361"/>
      <c r="AC17" s="4362"/>
      <c r="AD17" s="4362"/>
      <c r="AE17" s="4363"/>
      <c r="AF17" s="4167"/>
      <c r="AG17" s="863"/>
      <c r="AI17" s="852"/>
      <c r="AL17" s="4348"/>
      <c r="AM17" s="4349"/>
      <c r="AN17" s="4349"/>
      <c r="AO17" s="4349"/>
    </row>
    <row r="18" spans="2:45" ht="12.75" customHeight="1">
      <c r="B18" s="4350"/>
      <c r="C18" s="4349"/>
      <c r="D18" s="4349"/>
      <c r="E18" s="4351"/>
      <c r="F18" s="4352"/>
      <c r="G18" s="4352"/>
      <c r="H18" s="4352"/>
      <c r="I18" s="4352"/>
      <c r="J18" s="4292"/>
      <c r="K18" s="4293"/>
      <c r="L18" s="4293"/>
      <c r="M18" s="4293"/>
      <c r="N18" s="4293"/>
      <c r="O18" s="4293"/>
      <c r="P18" s="4293"/>
      <c r="Q18" s="4294"/>
      <c r="R18" s="4330"/>
      <c r="S18" s="4330"/>
      <c r="T18" s="890" t="s">
        <v>80</v>
      </c>
      <c r="U18" s="865"/>
      <c r="V18" s="890" t="s">
        <v>80</v>
      </c>
      <c r="W18" s="889"/>
      <c r="X18" s="4340"/>
      <c r="Y18" s="4341"/>
      <c r="Z18" s="4341"/>
      <c r="AA18" s="848"/>
      <c r="AB18" s="4298"/>
      <c r="AC18" s="4299"/>
      <c r="AD18" s="4299"/>
      <c r="AE18" s="4360"/>
      <c r="AF18" s="4165">
        <f t="shared" ref="AF18" si="4">X18</f>
        <v>0</v>
      </c>
      <c r="AG18" s="847"/>
      <c r="AI18" s="888"/>
      <c r="AL18" s="4350" t="s">
        <v>908</v>
      </c>
      <c r="AM18" s="4349"/>
      <c r="AN18" s="4349"/>
      <c r="AO18" s="4351" t="s">
        <v>914</v>
      </c>
    </row>
    <row r="19" spans="2:45" ht="12.75" customHeight="1">
      <c r="B19" s="4348"/>
      <c r="C19" s="4349"/>
      <c r="D19" s="4349"/>
      <c r="E19" s="4349"/>
      <c r="F19" s="4352"/>
      <c r="G19" s="4352"/>
      <c r="H19" s="4352"/>
      <c r="I19" s="4352"/>
      <c r="J19" s="4295"/>
      <c r="K19" s="4296"/>
      <c r="L19" s="4296"/>
      <c r="M19" s="4296"/>
      <c r="N19" s="4296"/>
      <c r="O19" s="4296"/>
      <c r="P19" s="4296"/>
      <c r="Q19" s="4297"/>
      <c r="R19" s="4330"/>
      <c r="S19" s="4330"/>
      <c r="T19" s="890" t="s">
        <v>80</v>
      </c>
      <c r="U19" s="865"/>
      <c r="V19" s="890" t="s">
        <v>80</v>
      </c>
      <c r="W19" s="889"/>
      <c r="X19" s="4342"/>
      <c r="Y19" s="4343"/>
      <c r="Z19" s="4343"/>
      <c r="AA19" s="861"/>
      <c r="AB19" s="4361"/>
      <c r="AC19" s="4362"/>
      <c r="AD19" s="4362"/>
      <c r="AE19" s="4363"/>
      <c r="AF19" s="4167"/>
      <c r="AG19" s="863"/>
      <c r="AL19" s="4348"/>
      <c r="AM19" s="4349"/>
      <c r="AN19" s="4349"/>
      <c r="AO19" s="4349"/>
    </row>
    <row r="20" spans="2:45" ht="12.75" customHeight="1">
      <c r="B20" s="1697" t="s">
        <v>877</v>
      </c>
      <c r="C20" s="1698"/>
      <c r="D20" s="1698"/>
      <c r="E20" s="1698"/>
      <c r="F20" s="3920"/>
      <c r="G20" s="3920"/>
      <c r="H20" s="3920"/>
      <c r="I20" s="3920"/>
      <c r="J20" s="4084"/>
      <c r="K20" s="4085"/>
      <c r="L20" s="4085"/>
      <c r="M20" s="4085"/>
      <c r="N20" s="4085"/>
      <c r="O20" s="4085"/>
      <c r="P20" s="4085"/>
      <c r="Q20" s="4335"/>
      <c r="R20" s="4319"/>
      <c r="S20" s="4314"/>
      <c r="T20" s="4314"/>
      <c r="U20" s="4314"/>
      <c r="V20" s="4314"/>
      <c r="W20" s="4314"/>
      <c r="X20" s="4344">
        <f>SUM(X8:Z19)+X74</f>
        <v>0</v>
      </c>
      <c r="Y20" s="4345"/>
      <c r="Z20" s="4345"/>
      <c r="AA20" s="862"/>
      <c r="AB20" s="4313"/>
      <c r="AC20" s="4314"/>
      <c r="AD20" s="4314"/>
      <c r="AE20" s="4315"/>
      <c r="AF20" s="4319"/>
      <c r="AG20" s="4314"/>
      <c r="AL20" s="4348" t="s">
        <v>909</v>
      </c>
      <c r="AM20" s="4349"/>
      <c r="AN20" s="4349"/>
      <c r="AO20" s="4349" t="s">
        <v>915</v>
      </c>
    </row>
    <row r="21" spans="2:45" ht="12.75" customHeight="1">
      <c r="B21" s="1718"/>
      <c r="C21" s="1719"/>
      <c r="D21" s="1719"/>
      <c r="E21" s="1719"/>
      <c r="F21" s="3914"/>
      <c r="G21" s="3914"/>
      <c r="H21" s="3914"/>
      <c r="I21" s="3914"/>
      <c r="J21" s="4091"/>
      <c r="K21" s="4092"/>
      <c r="L21" s="4092"/>
      <c r="M21" s="4092"/>
      <c r="N21" s="4092"/>
      <c r="O21" s="4092"/>
      <c r="P21" s="4092"/>
      <c r="Q21" s="4336"/>
      <c r="R21" s="4320"/>
      <c r="S21" s="4317"/>
      <c r="T21" s="4317"/>
      <c r="U21" s="4317"/>
      <c r="V21" s="4317"/>
      <c r="W21" s="4317"/>
      <c r="X21" s="4346"/>
      <c r="Y21" s="4347"/>
      <c r="Z21" s="4347"/>
      <c r="AA21" s="864"/>
      <c r="AB21" s="4316"/>
      <c r="AC21" s="4317"/>
      <c r="AD21" s="4317"/>
      <c r="AE21" s="4318"/>
      <c r="AF21" s="4320"/>
      <c r="AG21" s="4317"/>
      <c r="AL21" s="4348"/>
      <c r="AM21" s="4349"/>
      <c r="AN21" s="4349"/>
      <c r="AO21" s="4349"/>
    </row>
    <row r="22" spans="2:45" ht="5.25" customHeight="1"/>
    <row r="23" spans="2:45" ht="14.25" customHeight="1">
      <c r="C23" s="4227" t="s">
        <v>865</v>
      </c>
      <c r="D23" s="4227"/>
      <c r="E23" s="4227"/>
      <c r="F23" s="4227"/>
      <c r="G23" s="4227"/>
      <c r="H23" s="4227"/>
      <c r="I23" s="4227"/>
      <c r="J23" s="4370" t="s">
        <v>878</v>
      </c>
      <c r="K23" s="4309" t="s">
        <v>868</v>
      </c>
      <c r="L23" s="4309"/>
      <c r="M23" s="4309"/>
      <c r="N23" s="4309"/>
      <c r="O23" s="4309"/>
      <c r="P23" s="4309"/>
      <c r="Q23" s="4309"/>
      <c r="R23" s="4309"/>
      <c r="S23" s="4309"/>
      <c r="T23" s="4309"/>
      <c r="U23" s="4309"/>
      <c r="V23" s="4309"/>
      <c r="W23" s="4309"/>
      <c r="X23" s="4309"/>
      <c r="Y23" s="4309"/>
      <c r="Z23" s="4309"/>
      <c r="AA23" s="4309"/>
      <c r="AB23" s="4309"/>
      <c r="AC23" s="4309"/>
      <c r="AD23" s="4309"/>
      <c r="AE23" s="4309"/>
      <c r="AF23" s="4309"/>
      <c r="AG23" s="4311" t="s">
        <v>870</v>
      </c>
    </row>
    <row r="24" spans="2:45" ht="14.25" customHeight="1">
      <c r="C24" s="4310"/>
      <c r="D24" s="4310"/>
      <c r="E24" s="4310"/>
      <c r="F24" s="4310"/>
      <c r="G24" s="4310"/>
      <c r="H24" s="4310"/>
      <c r="I24" s="4310"/>
      <c r="J24" s="4371"/>
      <c r="K24" s="4369" t="s">
        <v>869</v>
      </c>
      <c r="L24" s="4369"/>
      <c r="M24" s="4369"/>
      <c r="N24" s="4369"/>
      <c r="O24" s="4369"/>
      <c r="P24" s="4369"/>
      <c r="Q24" s="4369"/>
      <c r="R24" s="868"/>
      <c r="S24" s="868"/>
      <c r="T24" s="868"/>
      <c r="U24" s="868"/>
      <c r="V24" s="868"/>
      <c r="W24" s="868"/>
      <c r="X24" s="868"/>
      <c r="Y24" s="868"/>
      <c r="Z24" s="868"/>
      <c r="AA24" s="868"/>
      <c r="AB24" s="868"/>
      <c r="AC24" s="868"/>
      <c r="AD24" s="868"/>
      <c r="AE24" s="868"/>
      <c r="AF24" s="868"/>
      <c r="AG24" s="4312"/>
    </row>
    <row r="25" spans="2:45" ht="22.5" customHeight="1">
      <c r="B25" s="4307" t="s">
        <v>867</v>
      </c>
      <c r="C25" s="4308"/>
      <c r="D25" s="4308"/>
      <c r="E25" s="4308"/>
      <c r="F25" s="4308"/>
      <c r="G25" s="4308"/>
      <c r="H25" s="4308"/>
      <c r="I25" s="4308"/>
      <c r="J25" s="4308"/>
      <c r="K25" s="4308"/>
      <c r="L25" s="4308"/>
      <c r="M25" s="4308"/>
      <c r="N25" s="4308"/>
      <c r="O25" s="4308"/>
      <c r="P25" s="4308"/>
      <c r="Q25" s="4308"/>
      <c r="R25" s="4308"/>
      <c r="S25" s="4308"/>
      <c r="T25" s="4308"/>
      <c r="U25" s="4308"/>
      <c r="V25" s="4308"/>
      <c r="W25" s="4308"/>
      <c r="X25" s="4308"/>
      <c r="Y25" s="4308"/>
      <c r="Z25" s="4308"/>
      <c r="AA25" s="4308"/>
      <c r="AB25" s="1725" t="s">
        <v>866</v>
      </c>
      <c r="AC25" s="1725"/>
      <c r="AD25" s="1725"/>
      <c r="AE25" s="1725"/>
      <c r="AF25" s="1725"/>
      <c r="AG25" s="2521"/>
    </row>
    <row r="26" spans="2:45" ht="15" customHeight="1">
      <c r="B26" s="4337" t="s">
        <v>871</v>
      </c>
      <c r="C26" s="4338"/>
      <c r="D26" s="4338"/>
      <c r="E26" s="4338"/>
      <c r="F26" s="4338"/>
      <c r="G26" s="4338"/>
      <c r="H26" s="4338"/>
      <c r="I26" s="4338"/>
      <c r="J26" s="4338"/>
      <c r="K26" s="4338"/>
      <c r="L26" s="4338"/>
      <c r="M26" s="1725" t="s">
        <v>874</v>
      </c>
      <c r="N26" s="1725"/>
      <c r="O26" s="1725"/>
      <c r="P26" s="1725"/>
      <c r="Q26" s="1725"/>
      <c r="R26" s="1725"/>
      <c r="S26" s="4339" t="s">
        <v>876</v>
      </c>
      <c r="T26" s="4339"/>
      <c r="U26" s="4339"/>
      <c r="V26" s="4339"/>
      <c r="W26" s="4339"/>
      <c r="X26" s="4339"/>
      <c r="Y26" s="4339"/>
      <c r="Z26" s="4339"/>
      <c r="AA26" s="4339"/>
      <c r="AB26" s="4306" t="s">
        <v>863</v>
      </c>
      <c r="AC26" s="1719"/>
      <c r="AD26" s="1719"/>
      <c r="AE26" s="1719"/>
      <c r="AF26" s="4306" t="s">
        <v>864</v>
      </c>
      <c r="AG26" s="1826"/>
    </row>
    <row r="27" spans="2:45" ht="15" customHeight="1">
      <c r="B27" s="1697" t="s">
        <v>872</v>
      </c>
      <c r="C27" s="1698"/>
      <c r="D27" s="1698"/>
      <c r="E27" s="1698"/>
      <c r="F27" s="1698"/>
      <c r="G27" s="1697" t="s">
        <v>873</v>
      </c>
      <c r="H27" s="1698"/>
      <c r="I27" s="1698"/>
      <c r="J27" s="1698"/>
      <c r="K27" s="1698"/>
      <c r="L27" s="1698"/>
      <c r="M27" s="1725"/>
      <c r="N27" s="1725"/>
      <c r="O27" s="1725"/>
      <c r="P27" s="1725"/>
      <c r="Q27" s="1725"/>
      <c r="R27" s="1725"/>
      <c r="S27" s="4339"/>
      <c r="T27" s="4339"/>
      <c r="U27" s="4339"/>
      <c r="V27" s="4339"/>
      <c r="W27" s="4339"/>
      <c r="X27" s="4339"/>
      <c r="Y27" s="4339"/>
      <c r="Z27" s="4339"/>
      <c r="AA27" s="4339"/>
      <c r="AB27" s="1722"/>
      <c r="AC27" s="1722"/>
      <c r="AD27" s="1722"/>
      <c r="AE27" s="1722"/>
      <c r="AF27" s="1722"/>
      <c r="AG27" s="1806"/>
      <c r="AQ27" s="1165" t="s">
        <v>1265</v>
      </c>
      <c r="AS27" s="1136" t="s">
        <v>1239</v>
      </c>
    </row>
    <row r="28" spans="2:45" ht="12.75" customHeight="1">
      <c r="B28" s="4293"/>
      <c r="C28" s="4293"/>
      <c r="D28" s="4293"/>
      <c r="E28" s="4293"/>
      <c r="F28" s="4294"/>
      <c r="G28" s="4292"/>
      <c r="H28" s="4293"/>
      <c r="I28" s="4293"/>
      <c r="J28" s="4293"/>
      <c r="K28" s="4293"/>
      <c r="L28" s="4294"/>
      <c r="M28" s="4326"/>
      <c r="N28" s="4328" t="s">
        <v>80</v>
      </c>
      <c r="O28" s="4330"/>
      <c r="P28" s="4328" t="s">
        <v>80</v>
      </c>
      <c r="Q28" s="4330"/>
      <c r="R28" s="891"/>
      <c r="S28" s="3610"/>
      <c r="T28" s="3611"/>
      <c r="U28" s="3611"/>
      <c r="V28" s="3611"/>
      <c r="W28" s="3611"/>
      <c r="X28" s="3611"/>
      <c r="Y28" s="3611"/>
      <c r="Z28" s="3611"/>
      <c r="AA28" s="876" t="s">
        <v>879</v>
      </c>
      <c r="AB28" s="4298"/>
      <c r="AC28" s="4299"/>
      <c r="AD28" s="4299"/>
      <c r="AE28" s="4299"/>
      <c r="AF28" s="4165">
        <f>S28</f>
        <v>0</v>
      </c>
      <c r="AG28" s="876" t="s">
        <v>879</v>
      </c>
      <c r="AQ28" s="1161" t="str">
        <f>法定相続人１</f>
        <v/>
      </c>
      <c r="AS28" s="4433" t="s">
        <v>1266</v>
      </c>
    </row>
    <row r="29" spans="2:45" ht="12.75" customHeight="1">
      <c r="B29" s="4332"/>
      <c r="C29" s="4332"/>
      <c r="D29" s="4332"/>
      <c r="E29" s="4332"/>
      <c r="F29" s="4333"/>
      <c r="G29" s="4334"/>
      <c r="H29" s="4332"/>
      <c r="I29" s="4332"/>
      <c r="J29" s="4332"/>
      <c r="K29" s="4332"/>
      <c r="L29" s="4333"/>
      <c r="M29" s="4327"/>
      <c r="N29" s="4329"/>
      <c r="O29" s="4331"/>
      <c r="P29" s="4329"/>
      <c r="Q29" s="4331"/>
      <c r="R29" s="892"/>
      <c r="S29" s="4321"/>
      <c r="T29" s="4322"/>
      <c r="U29" s="4322"/>
      <c r="V29" s="4322"/>
      <c r="W29" s="4322"/>
      <c r="X29" s="4322"/>
      <c r="Y29" s="4322"/>
      <c r="Z29" s="4322"/>
      <c r="AA29" s="860"/>
      <c r="AB29" s="4300"/>
      <c r="AC29" s="4301"/>
      <c r="AD29" s="4301"/>
      <c r="AE29" s="4301"/>
      <c r="AF29" s="4167"/>
      <c r="AG29" s="863"/>
      <c r="AQ29" s="1162" t="str">
        <f>法定相続人２</f>
        <v/>
      </c>
      <c r="AS29" s="4434"/>
    </row>
    <row r="30" spans="2:45" ht="12.75" customHeight="1">
      <c r="B30" s="4293"/>
      <c r="C30" s="4293"/>
      <c r="D30" s="4293"/>
      <c r="E30" s="4293"/>
      <c r="F30" s="4294"/>
      <c r="G30" s="4292"/>
      <c r="H30" s="4293"/>
      <c r="I30" s="4293"/>
      <c r="J30" s="4293"/>
      <c r="K30" s="4293"/>
      <c r="L30" s="4294"/>
      <c r="M30" s="4326"/>
      <c r="N30" s="4328" t="s">
        <v>80</v>
      </c>
      <c r="O30" s="4330"/>
      <c r="P30" s="4328" t="s">
        <v>80</v>
      </c>
      <c r="Q30" s="4330"/>
      <c r="R30" s="891"/>
      <c r="S30" s="3610"/>
      <c r="T30" s="3611"/>
      <c r="U30" s="3611"/>
      <c r="V30" s="3611"/>
      <c r="W30" s="3611"/>
      <c r="X30" s="3611"/>
      <c r="Y30" s="3611"/>
      <c r="Z30" s="3611"/>
      <c r="AA30" s="848"/>
      <c r="AB30" s="4298"/>
      <c r="AC30" s="4299"/>
      <c r="AD30" s="4299"/>
      <c r="AE30" s="4299"/>
      <c r="AF30" s="4165">
        <f t="shared" ref="AF30" si="5">S30</f>
        <v>0</v>
      </c>
      <c r="AG30" s="847"/>
      <c r="AQ30" s="1162" t="str">
        <f>法定相続人３</f>
        <v/>
      </c>
      <c r="AS30" s="4434"/>
    </row>
    <row r="31" spans="2:45" ht="12.75" customHeight="1">
      <c r="B31" s="4332"/>
      <c r="C31" s="4332"/>
      <c r="D31" s="4332"/>
      <c r="E31" s="4332"/>
      <c r="F31" s="4333"/>
      <c r="G31" s="4334"/>
      <c r="H31" s="4332"/>
      <c r="I31" s="4332"/>
      <c r="J31" s="4332"/>
      <c r="K31" s="4332"/>
      <c r="L31" s="4333"/>
      <c r="M31" s="4327"/>
      <c r="N31" s="4329"/>
      <c r="O31" s="4331"/>
      <c r="P31" s="4329"/>
      <c r="Q31" s="4331"/>
      <c r="R31" s="892"/>
      <c r="S31" s="4321"/>
      <c r="T31" s="4322"/>
      <c r="U31" s="4322"/>
      <c r="V31" s="4322"/>
      <c r="W31" s="4322"/>
      <c r="X31" s="4322"/>
      <c r="Y31" s="4322"/>
      <c r="Z31" s="4322"/>
      <c r="AA31" s="860"/>
      <c r="AB31" s="4300"/>
      <c r="AC31" s="4301"/>
      <c r="AD31" s="4301"/>
      <c r="AE31" s="4301"/>
      <c r="AF31" s="4167"/>
      <c r="AG31" s="863"/>
      <c r="AQ31" s="1162" t="str">
        <f>法定相続人４</f>
        <v/>
      </c>
      <c r="AS31" s="4435"/>
    </row>
    <row r="32" spans="2:45" ht="12.75" customHeight="1">
      <c r="B32" s="4293"/>
      <c r="C32" s="4293"/>
      <c r="D32" s="4293"/>
      <c r="E32" s="4293"/>
      <c r="F32" s="4294"/>
      <c r="G32" s="4292"/>
      <c r="H32" s="4293"/>
      <c r="I32" s="4293"/>
      <c r="J32" s="4293"/>
      <c r="K32" s="4293"/>
      <c r="L32" s="4294"/>
      <c r="M32" s="4326"/>
      <c r="N32" s="4328" t="s">
        <v>80</v>
      </c>
      <c r="O32" s="4330"/>
      <c r="P32" s="4328" t="s">
        <v>80</v>
      </c>
      <c r="Q32" s="4330"/>
      <c r="R32" s="891"/>
      <c r="S32" s="3610"/>
      <c r="T32" s="3611"/>
      <c r="U32" s="3611"/>
      <c r="V32" s="3611"/>
      <c r="W32" s="3611"/>
      <c r="X32" s="3611"/>
      <c r="Y32" s="3611"/>
      <c r="Z32" s="3611"/>
      <c r="AA32" s="848"/>
      <c r="AB32" s="4298"/>
      <c r="AC32" s="4299"/>
      <c r="AD32" s="4299"/>
      <c r="AE32" s="4299"/>
      <c r="AF32" s="4165">
        <f t="shared" ref="AF32" si="6">S32</f>
        <v>0</v>
      </c>
      <c r="AG32" s="847"/>
      <c r="AQ32" s="1162" t="str">
        <f>法定相続人５</f>
        <v/>
      </c>
    </row>
    <row r="33" spans="2:43" ht="12.75" customHeight="1">
      <c r="B33" s="4332"/>
      <c r="C33" s="4332"/>
      <c r="D33" s="4332"/>
      <c r="E33" s="4332"/>
      <c r="F33" s="4333"/>
      <c r="G33" s="4334"/>
      <c r="H33" s="4332"/>
      <c r="I33" s="4332"/>
      <c r="J33" s="4332"/>
      <c r="K33" s="4332"/>
      <c r="L33" s="4333"/>
      <c r="M33" s="4327"/>
      <c r="N33" s="4329"/>
      <c r="O33" s="4331"/>
      <c r="P33" s="4329"/>
      <c r="Q33" s="4331"/>
      <c r="R33" s="892"/>
      <c r="S33" s="4321"/>
      <c r="T33" s="4322"/>
      <c r="U33" s="4322"/>
      <c r="V33" s="4322"/>
      <c r="W33" s="4322"/>
      <c r="X33" s="4322"/>
      <c r="Y33" s="4322"/>
      <c r="Z33" s="4322"/>
      <c r="AA33" s="860"/>
      <c r="AB33" s="4300"/>
      <c r="AC33" s="4301"/>
      <c r="AD33" s="4301"/>
      <c r="AE33" s="4301"/>
      <c r="AF33" s="4167"/>
      <c r="AG33" s="863"/>
      <c r="AQ33" s="1162" t="str">
        <f>法定相続人６</f>
        <v/>
      </c>
    </row>
    <row r="34" spans="2:43" ht="12.75" customHeight="1">
      <c r="B34" s="4293"/>
      <c r="C34" s="4293"/>
      <c r="D34" s="4293"/>
      <c r="E34" s="4293"/>
      <c r="F34" s="4294"/>
      <c r="G34" s="4292"/>
      <c r="H34" s="4293"/>
      <c r="I34" s="4293"/>
      <c r="J34" s="4293"/>
      <c r="K34" s="4293"/>
      <c r="L34" s="4294"/>
      <c r="M34" s="4326"/>
      <c r="N34" s="4328" t="s">
        <v>80</v>
      </c>
      <c r="O34" s="4330"/>
      <c r="P34" s="4328" t="s">
        <v>80</v>
      </c>
      <c r="Q34" s="4330"/>
      <c r="R34" s="891"/>
      <c r="S34" s="3610"/>
      <c r="T34" s="3611"/>
      <c r="U34" s="3611"/>
      <c r="V34" s="3611"/>
      <c r="W34" s="3611"/>
      <c r="X34" s="3611"/>
      <c r="Y34" s="3611"/>
      <c r="Z34" s="3611"/>
      <c r="AA34" s="848"/>
      <c r="AB34" s="4298"/>
      <c r="AC34" s="4299"/>
      <c r="AD34" s="4299"/>
      <c r="AE34" s="4299"/>
      <c r="AF34" s="4165">
        <f t="shared" ref="AF34" si="7">S34</f>
        <v>0</v>
      </c>
      <c r="AG34" s="847"/>
      <c r="AQ34" s="1163" t="str">
        <f>法定相続人７</f>
        <v/>
      </c>
    </row>
    <row r="35" spans="2:43" ht="12.75" customHeight="1">
      <c r="B35" s="4332"/>
      <c r="C35" s="4332"/>
      <c r="D35" s="4332"/>
      <c r="E35" s="4332"/>
      <c r="F35" s="4333"/>
      <c r="G35" s="4334"/>
      <c r="H35" s="4332"/>
      <c r="I35" s="4332"/>
      <c r="J35" s="4332"/>
      <c r="K35" s="4332"/>
      <c r="L35" s="4333"/>
      <c r="M35" s="4327"/>
      <c r="N35" s="4329"/>
      <c r="O35" s="4331"/>
      <c r="P35" s="4329"/>
      <c r="Q35" s="4331"/>
      <c r="R35" s="892"/>
      <c r="S35" s="4321"/>
      <c r="T35" s="4322"/>
      <c r="U35" s="4322"/>
      <c r="V35" s="4322"/>
      <c r="W35" s="4322"/>
      <c r="X35" s="4322"/>
      <c r="Y35" s="4322"/>
      <c r="Z35" s="4322"/>
      <c r="AA35" s="860"/>
      <c r="AB35" s="4300"/>
      <c r="AC35" s="4301"/>
      <c r="AD35" s="4301"/>
      <c r="AE35" s="4301"/>
      <c r="AF35" s="4167"/>
      <c r="AG35" s="863"/>
      <c r="AQ35" s="1163" t="s">
        <v>1262</v>
      </c>
    </row>
    <row r="36" spans="2:43" ht="12.75" customHeight="1">
      <c r="B36" s="4293"/>
      <c r="C36" s="4293"/>
      <c r="D36" s="4293"/>
      <c r="E36" s="4293"/>
      <c r="F36" s="4294"/>
      <c r="G36" s="4292"/>
      <c r="H36" s="4293"/>
      <c r="I36" s="4293"/>
      <c r="J36" s="4293"/>
      <c r="K36" s="4293"/>
      <c r="L36" s="4294"/>
      <c r="M36" s="4326"/>
      <c r="N36" s="4328" t="s">
        <v>80</v>
      </c>
      <c r="O36" s="4330"/>
      <c r="P36" s="4328" t="s">
        <v>80</v>
      </c>
      <c r="Q36" s="4330"/>
      <c r="R36" s="891"/>
      <c r="S36" s="3610"/>
      <c r="T36" s="3611"/>
      <c r="U36" s="3611"/>
      <c r="V36" s="3611"/>
      <c r="W36" s="3611"/>
      <c r="X36" s="3611"/>
      <c r="Y36" s="3611"/>
      <c r="Z36" s="3611"/>
      <c r="AA36" s="848"/>
      <c r="AB36" s="4298"/>
      <c r="AC36" s="4299"/>
      <c r="AD36" s="4299"/>
      <c r="AE36" s="4299"/>
      <c r="AF36" s="4165">
        <f t="shared" ref="AF36" si="8">S36</f>
        <v>0</v>
      </c>
      <c r="AG36" s="847"/>
    </row>
    <row r="37" spans="2:43" ht="12.75" customHeight="1">
      <c r="B37" s="4332"/>
      <c r="C37" s="4332"/>
      <c r="D37" s="4332"/>
      <c r="E37" s="4332"/>
      <c r="F37" s="4333"/>
      <c r="G37" s="4334"/>
      <c r="H37" s="4332"/>
      <c r="I37" s="4332"/>
      <c r="J37" s="4332"/>
      <c r="K37" s="4332"/>
      <c r="L37" s="4333"/>
      <c r="M37" s="4327"/>
      <c r="N37" s="4329"/>
      <c r="O37" s="4331"/>
      <c r="P37" s="4329"/>
      <c r="Q37" s="4331"/>
      <c r="R37" s="892"/>
      <c r="S37" s="4321"/>
      <c r="T37" s="4322"/>
      <c r="U37" s="4322"/>
      <c r="V37" s="4322"/>
      <c r="W37" s="4322"/>
      <c r="X37" s="4322"/>
      <c r="Y37" s="4322"/>
      <c r="Z37" s="4322"/>
      <c r="AA37" s="860"/>
      <c r="AB37" s="4300"/>
      <c r="AC37" s="4301"/>
      <c r="AD37" s="4301"/>
      <c r="AE37" s="4301"/>
      <c r="AF37" s="4167"/>
      <c r="AG37" s="863"/>
    </row>
    <row r="38" spans="2:43" ht="12.75" customHeight="1">
      <c r="B38" s="4293"/>
      <c r="C38" s="4293"/>
      <c r="D38" s="4293"/>
      <c r="E38" s="4293"/>
      <c r="F38" s="4294"/>
      <c r="G38" s="4292"/>
      <c r="H38" s="4293"/>
      <c r="I38" s="4293"/>
      <c r="J38" s="4293"/>
      <c r="K38" s="4293"/>
      <c r="L38" s="4294"/>
      <c r="M38" s="4326"/>
      <c r="N38" s="4328" t="s">
        <v>80</v>
      </c>
      <c r="O38" s="4330"/>
      <c r="P38" s="4328" t="s">
        <v>80</v>
      </c>
      <c r="Q38" s="4330"/>
      <c r="R38" s="891"/>
      <c r="S38" s="3610"/>
      <c r="T38" s="3611"/>
      <c r="U38" s="3611"/>
      <c r="V38" s="3611"/>
      <c r="W38" s="3611"/>
      <c r="X38" s="3611"/>
      <c r="Y38" s="3611"/>
      <c r="Z38" s="3611"/>
      <c r="AA38" s="848"/>
      <c r="AB38" s="4298"/>
      <c r="AC38" s="4299"/>
      <c r="AD38" s="4299"/>
      <c r="AE38" s="4299"/>
      <c r="AF38" s="4165">
        <f t="shared" ref="AF38" si="9">S38</f>
        <v>0</v>
      </c>
      <c r="AG38" s="847"/>
    </row>
    <row r="39" spans="2:43" ht="12.75" customHeight="1">
      <c r="B39" s="4332"/>
      <c r="C39" s="4332"/>
      <c r="D39" s="4332"/>
      <c r="E39" s="4332"/>
      <c r="F39" s="4333"/>
      <c r="G39" s="4334"/>
      <c r="H39" s="4332"/>
      <c r="I39" s="4332"/>
      <c r="J39" s="4332"/>
      <c r="K39" s="4332"/>
      <c r="L39" s="4333"/>
      <c r="M39" s="4327"/>
      <c r="N39" s="4329"/>
      <c r="O39" s="4331"/>
      <c r="P39" s="4329"/>
      <c r="Q39" s="4331"/>
      <c r="R39" s="892"/>
      <c r="S39" s="4321"/>
      <c r="T39" s="4322"/>
      <c r="U39" s="4322"/>
      <c r="V39" s="4322"/>
      <c r="W39" s="4322"/>
      <c r="X39" s="4322"/>
      <c r="Y39" s="4322"/>
      <c r="Z39" s="4322"/>
      <c r="AA39" s="861"/>
      <c r="AB39" s="4300"/>
      <c r="AC39" s="4301"/>
      <c r="AD39" s="4301"/>
      <c r="AE39" s="4301"/>
      <c r="AF39" s="4167"/>
      <c r="AG39" s="863"/>
    </row>
    <row r="40" spans="2:43" ht="12.75" customHeight="1">
      <c r="B40" s="1771" t="s">
        <v>877</v>
      </c>
      <c r="C40" s="1771"/>
      <c r="D40" s="1771"/>
      <c r="E40" s="1771"/>
      <c r="F40" s="1718"/>
      <c r="G40" s="4084"/>
      <c r="H40" s="4085"/>
      <c r="I40" s="4085"/>
      <c r="J40" s="4085"/>
      <c r="K40" s="4085"/>
      <c r="L40" s="4335"/>
      <c r="M40" s="4319"/>
      <c r="N40" s="4314"/>
      <c r="O40" s="4314"/>
      <c r="P40" s="4314"/>
      <c r="Q40" s="4314"/>
      <c r="R40" s="4314"/>
      <c r="S40" s="4323">
        <f>SUM(S28:Z39)+S94</f>
        <v>0</v>
      </c>
      <c r="T40" s="4324"/>
      <c r="U40" s="4324"/>
      <c r="V40" s="4324"/>
      <c r="W40" s="4324"/>
      <c r="X40" s="4324"/>
      <c r="Y40" s="4324"/>
      <c r="Z40" s="4324"/>
      <c r="AA40" s="862"/>
      <c r="AB40" s="4302"/>
      <c r="AC40" s="4303"/>
      <c r="AD40" s="4303"/>
      <c r="AE40" s="4303"/>
      <c r="AF40" s="4303"/>
      <c r="AG40" s="4319"/>
    </row>
    <row r="41" spans="2:43" ht="12.75" customHeight="1">
      <c r="B41" s="1827"/>
      <c r="C41" s="1827"/>
      <c r="D41" s="1827"/>
      <c r="E41" s="1827"/>
      <c r="F41" s="1802"/>
      <c r="G41" s="4091"/>
      <c r="H41" s="4092"/>
      <c r="I41" s="4092"/>
      <c r="J41" s="4092"/>
      <c r="K41" s="4092"/>
      <c r="L41" s="4336"/>
      <c r="M41" s="4320"/>
      <c r="N41" s="4317"/>
      <c r="O41" s="4317"/>
      <c r="P41" s="4317"/>
      <c r="Q41" s="4317"/>
      <c r="R41" s="4317"/>
      <c r="S41" s="4325"/>
      <c r="T41" s="2805"/>
      <c r="U41" s="2805"/>
      <c r="V41" s="2805"/>
      <c r="W41" s="2805"/>
      <c r="X41" s="2805"/>
      <c r="Y41" s="2805"/>
      <c r="Z41" s="2805"/>
      <c r="AA41" s="864"/>
      <c r="AB41" s="4304"/>
      <c r="AC41" s="4305"/>
      <c r="AD41" s="4305"/>
      <c r="AE41" s="4305"/>
      <c r="AF41" s="4305"/>
      <c r="AG41" s="4320"/>
    </row>
    <row r="42" spans="2:43" ht="4.5" customHeight="1"/>
    <row r="43" spans="2:43" s="858" customFormat="1" ht="28.5" customHeight="1">
      <c r="B43" s="863"/>
      <c r="C43" s="4310" t="s">
        <v>880</v>
      </c>
      <c r="D43" s="4310"/>
      <c r="E43" s="4310"/>
      <c r="F43" s="4310"/>
      <c r="G43" s="4310"/>
      <c r="H43" s="4310"/>
      <c r="I43" s="4227"/>
      <c r="J43" s="4227"/>
      <c r="K43" s="878"/>
      <c r="L43" s="878"/>
      <c r="M43" s="877"/>
      <c r="N43" s="877"/>
      <c r="O43" s="877"/>
      <c r="P43" s="877"/>
      <c r="Q43" s="877"/>
      <c r="R43" s="877"/>
      <c r="S43" s="877"/>
      <c r="T43" s="877"/>
      <c r="U43" s="877"/>
      <c r="V43" s="877"/>
      <c r="W43" s="877"/>
      <c r="X43" s="877"/>
      <c r="Y43" s="877"/>
      <c r="Z43" s="877"/>
      <c r="AA43" s="877"/>
      <c r="AB43" s="877"/>
      <c r="AC43" s="877"/>
      <c r="AD43" s="877"/>
      <c r="AE43" s="877"/>
      <c r="AF43" s="877"/>
      <c r="AG43" s="863"/>
    </row>
    <row r="44" spans="2:43" ht="25.5" customHeight="1">
      <c r="B44" s="2522" t="s">
        <v>882</v>
      </c>
      <c r="C44" s="1725"/>
      <c r="D44" s="1725"/>
      <c r="E44" s="1725"/>
      <c r="F44" s="1725"/>
      <c r="G44" s="1725"/>
      <c r="H44" s="2521"/>
      <c r="I44" s="4372" t="s">
        <v>881</v>
      </c>
      <c r="J44" s="4373"/>
      <c r="K44" s="4373"/>
      <c r="L44" s="4374"/>
      <c r="M44" s="4375"/>
      <c r="N44" s="4376"/>
      <c r="O44" s="4376"/>
      <c r="P44" s="4376"/>
      <c r="Q44" s="4376"/>
      <c r="R44" s="4376"/>
      <c r="S44" s="4376"/>
      <c r="T44" s="4376"/>
      <c r="U44" s="4376"/>
      <c r="V44" s="4376"/>
      <c r="W44" s="4376"/>
      <c r="X44" s="4376"/>
      <c r="Y44" s="4376"/>
      <c r="Z44" s="4376"/>
      <c r="AA44" s="4376"/>
      <c r="AB44" s="4376"/>
      <c r="AC44" s="4376"/>
      <c r="AD44" s="4376"/>
      <c r="AE44" s="4376"/>
      <c r="AF44" s="4376"/>
      <c r="AG44" s="4377"/>
    </row>
    <row r="45" spans="2:43" ht="25.5" customHeight="1">
      <c r="B45" s="4378" t="s">
        <v>887</v>
      </c>
      <c r="C45" s="4379"/>
      <c r="D45" s="2772" t="s">
        <v>897</v>
      </c>
      <c r="E45" s="1771"/>
      <c r="F45" s="1771"/>
      <c r="G45" s="1771"/>
      <c r="H45" s="857" t="s">
        <v>890</v>
      </c>
      <c r="I45" s="4384">
        <f>SUM(M45:AF45)+I99</f>
        <v>0</v>
      </c>
      <c r="J45" s="4385"/>
      <c r="K45" s="4385"/>
      <c r="L45" s="887" t="s">
        <v>879</v>
      </c>
      <c r="M45" s="3611"/>
      <c r="N45" s="3611"/>
      <c r="O45" s="3611"/>
      <c r="P45" s="3611"/>
      <c r="Q45" s="3611"/>
      <c r="R45" s="3611"/>
      <c r="S45" s="4397" t="s">
        <v>883</v>
      </c>
      <c r="T45" s="4397"/>
      <c r="U45" s="3612"/>
      <c r="V45" s="3613"/>
      <c r="W45" s="3613"/>
      <c r="X45" s="3613"/>
      <c r="Y45" s="3613"/>
      <c r="Z45" s="883" t="s">
        <v>879</v>
      </c>
      <c r="AA45" s="3612"/>
      <c r="AB45" s="3613"/>
      <c r="AC45" s="3613"/>
      <c r="AD45" s="884" t="s">
        <v>884</v>
      </c>
      <c r="AE45" s="3612"/>
      <c r="AF45" s="3613"/>
      <c r="AG45" s="885" t="s">
        <v>884</v>
      </c>
    </row>
    <row r="46" spans="2:43" ht="25.5" customHeight="1">
      <c r="B46" s="4378"/>
      <c r="C46" s="4379"/>
      <c r="D46" s="2772" t="s">
        <v>898</v>
      </c>
      <c r="E46" s="1771"/>
      <c r="F46" s="1771"/>
      <c r="G46" s="1771"/>
      <c r="H46" s="857" t="s">
        <v>891</v>
      </c>
      <c r="I46" s="4386">
        <f>SUM(M46:AF46)+I100</f>
        <v>0</v>
      </c>
      <c r="J46" s="4387"/>
      <c r="K46" s="4387"/>
      <c r="L46" s="879"/>
      <c r="M46" s="3611"/>
      <c r="N46" s="3611"/>
      <c r="O46" s="3611"/>
      <c r="P46" s="3611"/>
      <c r="Q46" s="3611"/>
      <c r="R46" s="3611"/>
      <c r="S46" s="4022"/>
      <c r="T46" s="4022"/>
      <c r="U46" s="3612"/>
      <c r="V46" s="3613"/>
      <c r="W46" s="3613"/>
      <c r="X46" s="3613"/>
      <c r="Y46" s="3613"/>
      <c r="Z46" s="759"/>
      <c r="AA46" s="3612"/>
      <c r="AB46" s="3613"/>
      <c r="AC46" s="3613"/>
      <c r="AD46" s="759"/>
      <c r="AE46" s="3612"/>
      <c r="AF46" s="3613"/>
      <c r="AG46" s="760"/>
    </row>
    <row r="47" spans="2:43" ht="25.5" customHeight="1">
      <c r="B47" s="4378"/>
      <c r="C47" s="4379"/>
      <c r="D47" s="4022" t="s">
        <v>885</v>
      </c>
      <c r="E47" s="4022"/>
      <c r="F47" s="4022"/>
      <c r="G47" s="4022"/>
      <c r="H47" s="857" t="s">
        <v>892</v>
      </c>
      <c r="I47" s="4388">
        <f>I45+I46</f>
        <v>0</v>
      </c>
      <c r="J47" s="4389"/>
      <c r="K47" s="4389"/>
      <c r="L47" s="879"/>
      <c r="M47" s="4394">
        <f>M45+M46</f>
        <v>0</v>
      </c>
      <c r="N47" s="4391"/>
      <c r="O47" s="4391"/>
      <c r="P47" s="4391"/>
      <c r="Q47" s="4391"/>
      <c r="R47" s="4391"/>
      <c r="S47" s="4022"/>
      <c r="T47" s="4022"/>
      <c r="U47" s="4395">
        <f>U45+U46</f>
        <v>0</v>
      </c>
      <c r="V47" s="4385"/>
      <c r="W47" s="4385"/>
      <c r="X47" s="4385"/>
      <c r="Y47" s="4385"/>
      <c r="Z47" s="759"/>
      <c r="AA47" s="4395">
        <f>AA45+AA46</f>
        <v>0</v>
      </c>
      <c r="AB47" s="4385"/>
      <c r="AC47" s="4385"/>
      <c r="AD47" s="759"/>
      <c r="AE47" s="4395">
        <f>AE45+AE46</f>
        <v>0</v>
      </c>
      <c r="AF47" s="4385"/>
      <c r="AG47" s="760"/>
    </row>
    <row r="48" spans="2:43" ht="25.5" customHeight="1">
      <c r="B48" s="4380" t="s">
        <v>888</v>
      </c>
      <c r="C48" s="4381"/>
      <c r="D48" s="2772" t="s">
        <v>899</v>
      </c>
      <c r="E48" s="1771"/>
      <c r="F48" s="1771"/>
      <c r="G48" s="1771"/>
      <c r="H48" s="857" t="s">
        <v>893</v>
      </c>
      <c r="I48" s="4390">
        <f>SUM(M48:AF48)+I102</f>
        <v>0</v>
      </c>
      <c r="J48" s="4391"/>
      <c r="K48" s="4391"/>
      <c r="L48" s="879"/>
      <c r="M48" s="3611"/>
      <c r="N48" s="3611"/>
      <c r="O48" s="3611"/>
      <c r="P48" s="3611"/>
      <c r="Q48" s="3611"/>
      <c r="R48" s="3611"/>
      <c r="S48" s="4022"/>
      <c r="T48" s="4022"/>
      <c r="U48" s="3612"/>
      <c r="V48" s="3613"/>
      <c r="W48" s="3613"/>
      <c r="X48" s="3613"/>
      <c r="Y48" s="3613"/>
      <c r="Z48" s="759"/>
      <c r="AA48" s="3612"/>
      <c r="AB48" s="3613"/>
      <c r="AC48" s="3613"/>
      <c r="AD48" s="759"/>
      <c r="AE48" s="3612"/>
      <c r="AF48" s="3613"/>
      <c r="AG48" s="760"/>
    </row>
    <row r="49" spans="2:41" ht="25.5" customHeight="1">
      <c r="B49" s="4380"/>
      <c r="C49" s="4381"/>
      <c r="D49" s="2772" t="s">
        <v>900</v>
      </c>
      <c r="E49" s="1771"/>
      <c r="F49" s="1771"/>
      <c r="G49" s="1771"/>
      <c r="H49" s="857" t="s">
        <v>894</v>
      </c>
      <c r="I49" s="4390">
        <f>SUM(M49:AF49)+I103</f>
        <v>0</v>
      </c>
      <c r="J49" s="4391"/>
      <c r="K49" s="4391"/>
      <c r="L49" s="879"/>
      <c r="M49" s="3611"/>
      <c r="N49" s="3611"/>
      <c r="O49" s="3611"/>
      <c r="P49" s="3611"/>
      <c r="Q49" s="3611"/>
      <c r="R49" s="3611"/>
      <c r="S49" s="4022"/>
      <c r="T49" s="4022"/>
      <c r="U49" s="3612"/>
      <c r="V49" s="3613"/>
      <c r="W49" s="3613"/>
      <c r="X49" s="3613"/>
      <c r="Y49" s="3613"/>
      <c r="Z49" s="759"/>
      <c r="AA49" s="3612"/>
      <c r="AB49" s="3613"/>
      <c r="AC49" s="3613"/>
      <c r="AD49" s="759"/>
      <c r="AE49" s="3612"/>
      <c r="AF49" s="3613"/>
      <c r="AG49" s="760"/>
    </row>
    <row r="50" spans="2:41" ht="25.5" customHeight="1">
      <c r="B50" s="4382"/>
      <c r="C50" s="4383"/>
      <c r="D50" s="4022" t="s">
        <v>886</v>
      </c>
      <c r="E50" s="4022"/>
      <c r="F50" s="4022"/>
      <c r="G50" s="4022"/>
      <c r="H50" s="859" t="s">
        <v>895</v>
      </c>
      <c r="I50" s="4388">
        <f>I48+I49</f>
        <v>0</v>
      </c>
      <c r="J50" s="4389"/>
      <c r="K50" s="4389"/>
      <c r="L50" s="880"/>
      <c r="M50" s="4394">
        <f>M48+M49</f>
        <v>0</v>
      </c>
      <c r="N50" s="4391"/>
      <c r="O50" s="4391"/>
      <c r="P50" s="4391"/>
      <c r="Q50" s="4391"/>
      <c r="R50" s="4391"/>
      <c r="S50" s="4022"/>
      <c r="T50" s="4022"/>
      <c r="U50" s="4396">
        <f>U48+U49</f>
        <v>0</v>
      </c>
      <c r="V50" s="4391"/>
      <c r="W50" s="4391"/>
      <c r="X50" s="4391"/>
      <c r="Y50" s="4391"/>
      <c r="Z50" s="853"/>
      <c r="AA50" s="4396">
        <f>AA48+AA49</f>
        <v>0</v>
      </c>
      <c r="AB50" s="4391"/>
      <c r="AC50" s="4391"/>
      <c r="AD50" s="853"/>
      <c r="AE50" s="4396">
        <f>AE48+AE49</f>
        <v>0</v>
      </c>
      <c r="AF50" s="4391"/>
      <c r="AG50" s="854"/>
    </row>
    <row r="51" spans="2:41" ht="25.5" customHeight="1">
      <c r="B51" s="2435" t="s">
        <v>889</v>
      </c>
      <c r="C51" s="2435"/>
      <c r="D51" s="2435"/>
      <c r="E51" s="2435"/>
      <c r="F51" s="2435"/>
      <c r="G51" s="2435"/>
      <c r="H51" s="886" t="s">
        <v>896</v>
      </c>
      <c r="I51" s="4401">
        <f>I47+I50</f>
        <v>0</v>
      </c>
      <c r="J51" s="4402"/>
      <c r="K51" s="4402"/>
      <c r="L51" s="881"/>
      <c r="M51" s="4403">
        <f>M47+M50</f>
        <v>0</v>
      </c>
      <c r="N51" s="4393"/>
      <c r="O51" s="4393"/>
      <c r="P51" s="4393"/>
      <c r="Q51" s="4393"/>
      <c r="R51" s="4393"/>
      <c r="S51" s="2435"/>
      <c r="T51" s="2435"/>
      <c r="U51" s="4392">
        <f>U47+U50</f>
        <v>0</v>
      </c>
      <c r="V51" s="4393"/>
      <c r="W51" s="4393"/>
      <c r="X51" s="4393"/>
      <c r="Y51" s="4393"/>
      <c r="Z51" s="882"/>
      <c r="AA51" s="4392">
        <f>AA47+AA50</f>
        <v>0</v>
      </c>
      <c r="AB51" s="4393"/>
      <c r="AC51" s="4393"/>
      <c r="AD51" s="882"/>
      <c r="AE51" s="4392">
        <f>AE47+AE50</f>
        <v>0</v>
      </c>
      <c r="AF51" s="4393"/>
      <c r="AG51" s="789"/>
    </row>
    <row r="52" spans="2:41" ht="15" customHeight="1">
      <c r="B52" s="4398" t="s">
        <v>901</v>
      </c>
      <c r="C52" s="4398"/>
      <c r="D52" s="4399" t="s">
        <v>902</v>
      </c>
      <c r="E52" s="4399"/>
      <c r="F52" s="4399"/>
      <c r="G52" s="4399"/>
      <c r="H52" s="4399"/>
      <c r="I52" s="4399"/>
      <c r="J52" s="4399"/>
      <c r="K52" s="4399"/>
      <c r="L52" s="4399"/>
      <c r="M52" s="4399"/>
      <c r="N52" s="4399"/>
      <c r="O52" s="4399"/>
      <c r="P52" s="4399"/>
      <c r="Q52" s="4399"/>
      <c r="R52" s="4399"/>
      <c r="S52" s="4399"/>
      <c r="T52" s="4399"/>
      <c r="U52" s="4399"/>
      <c r="V52" s="4399"/>
      <c r="W52" s="4399"/>
      <c r="X52" s="4399"/>
      <c r="Y52" s="4399"/>
      <c r="Z52" s="4399"/>
      <c r="AA52" s="4399"/>
      <c r="AB52" s="4399"/>
    </row>
    <row r="53" spans="2:41" ht="15" customHeight="1">
      <c r="B53" s="855"/>
      <c r="C53" s="855"/>
      <c r="D53" s="4244" t="s">
        <v>1794</v>
      </c>
      <c r="E53" s="4244"/>
      <c r="F53" s="4244"/>
      <c r="G53" s="4244"/>
      <c r="H53" s="4244"/>
      <c r="I53" s="4244"/>
      <c r="J53" s="4244"/>
      <c r="K53" s="4244"/>
      <c r="L53" s="4244"/>
      <c r="M53" s="4244"/>
      <c r="N53" s="4244"/>
      <c r="O53" s="4244"/>
      <c r="P53" s="4244"/>
      <c r="Q53" s="4244"/>
      <c r="R53" s="4244"/>
      <c r="S53" s="4244"/>
      <c r="T53" s="4244"/>
      <c r="U53" s="4244"/>
      <c r="V53" s="4244"/>
      <c r="W53" s="4244"/>
      <c r="X53" s="4244"/>
      <c r="Y53" s="4244"/>
    </row>
    <row r="54" spans="2:41" ht="3" customHeight="1"/>
    <row r="55" spans="2:41" ht="15" customHeight="1">
      <c r="B55" s="4400" t="s">
        <v>1986</v>
      </c>
      <c r="C55" s="4400"/>
      <c r="D55" s="4400"/>
      <c r="E55" s="4400"/>
      <c r="AC55" s="4404" t="s">
        <v>903</v>
      </c>
      <c r="AD55" s="4404"/>
      <c r="AE55" s="4404"/>
      <c r="AF55" s="4404"/>
      <c r="AG55" s="4404"/>
    </row>
    <row r="56" spans="2:41" s="858" customFormat="1" ht="3" customHeight="1"/>
    <row r="57" spans="2:41" s="858" customFormat="1" ht="26.25" customHeight="1">
      <c r="D57" s="4353" t="s">
        <v>853</v>
      </c>
      <c r="E57" s="4353"/>
      <c r="F57" s="4353"/>
      <c r="G57" s="4353"/>
      <c r="H57" s="4353"/>
      <c r="I57" s="4353"/>
      <c r="J57" s="4353"/>
      <c r="K57" s="4353"/>
      <c r="L57" s="4353"/>
      <c r="M57" s="4353"/>
      <c r="N57" s="4353"/>
      <c r="O57" s="4353"/>
      <c r="P57" s="4353"/>
      <c r="Y57" s="1805" t="s">
        <v>30</v>
      </c>
      <c r="Z57" s="1722"/>
      <c r="AA57" s="1722"/>
      <c r="AB57" s="1722"/>
      <c r="AC57" s="3977">
        <f>氏名０</f>
        <v>0</v>
      </c>
      <c r="AD57" s="3977"/>
      <c r="AE57" s="3977"/>
      <c r="AF57" s="3977"/>
      <c r="AG57" s="1813"/>
      <c r="AI57" s="4405" t="s">
        <v>79</v>
      </c>
      <c r="AJ57" s="10"/>
      <c r="AK57" s="10"/>
    </row>
    <row r="58" spans="2:41" s="858" customFormat="1" ht="28.5" customHeight="1">
      <c r="C58" s="4354" t="s">
        <v>82</v>
      </c>
      <c r="D58" s="4354"/>
      <c r="E58" s="4354"/>
      <c r="F58" s="4354"/>
      <c r="G58" s="4354"/>
      <c r="I58" s="4355" t="s">
        <v>1918</v>
      </c>
      <c r="J58" s="4356"/>
      <c r="K58" s="4356"/>
      <c r="L58" s="4356"/>
      <c r="M58" s="4356"/>
      <c r="N58" s="4356"/>
      <c r="O58" s="4356"/>
      <c r="P58" s="4356"/>
      <c r="Q58" s="4356"/>
      <c r="R58" s="4356"/>
      <c r="S58" s="4356"/>
      <c r="T58" s="4356"/>
      <c r="U58" s="4356"/>
      <c r="V58" s="4356"/>
      <c r="W58" s="4356"/>
      <c r="X58" s="4356"/>
      <c r="Y58" s="4356"/>
      <c r="Z58" s="4356"/>
      <c r="AA58" s="4356"/>
      <c r="AB58" s="4356"/>
      <c r="AC58" s="4356"/>
      <c r="AD58" s="4356"/>
      <c r="AE58" s="4356"/>
      <c r="AF58" s="4356"/>
      <c r="AI58" s="4405"/>
      <c r="AJ58" s="10"/>
      <c r="AK58" s="10"/>
    </row>
    <row r="59" spans="2:41" s="858" customFormat="1" ht="22.5" customHeight="1">
      <c r="B59" s="4307" t="s">
        <v>854</v>
      </c>
      <c r="C59" s="4308"/>
      <c r="D59" s="4308"/>
      <c r="E59" s="4308"/>
      <c r="F59" s="4308"/>
      <c r="G59" s="4308"/>
      <c r="H59" s="4308"/>
      <c r="I59" s="4308"/>
      <c r="J59" s="4308"/>
      <c r="K59" s="4308"/>
      <c r="L59" s="4308"/>
      <c r="M59" s="4308"/>
      <c r="N59" s="4308"/>
      <c r="O59" s="4308"/>
      <c r="P59" s="4308"/>
      <c r="Q59" s="4308"/>
      <c r="R59" s="4308"/>
      <c r="S59" s="4308"/>
      <c r="T59" s="4308"/>
      <c r="U59" s="4308"/>
      <c r="V59" s="4308"/>
      <c r="W59" s="4308"/>
      <c r="X59" s="4308"/>
      <c r="Y59" s="4308"/>
      <c r="Z59" s="4308"/>
      <c r="AA59" s="4308"/>
      <c r="AB59" s="1725" t="s">
        <v>855</v>
      </c>
      <c r="AC59" s="1725"/>
      <c r="AD59" s="1725"/>
      <c r="AE59" s="1725"/>
      <c r="AF59" s="1725"/>
      <c r="AG59" s="2521"/>
      <c r="AI59" s="4290" t="s">
        <v>1791</v>
      </c>
      <c r="AJ59" s="10"/>
      <c r="AK59" s="10"/>
      <c r="AL59" s="4432" t="s">
        <v>1247</v>
      </c>
      <c r="AM59" s="4432"/>
      <c r="AN59" s="4432"/>
      <c r="AO59" s="4432"/>
    </row>
    <row r="60" spans="2:41" s="858" customFormat="1" ht="15" customHeight="1">
      <c r="B60" s="2522" t="s">
        <v>679</v>
      </c>
      <c r="C60" s="1725"/>
      <c r="D60" s="1725"/>
      <c r="E60" s="1725" t="s">
        <v>680</v>
      </c>
      <c r="F60" s="4357" t="s">
        <v>858</v>
      </c>
      <c r="G60" s="4357"/>
      <c r="H60" s="4357"/>
      <c r="I60" s="4357"/>
      <c r="J60" s="4357"/>
      <c r="K60" s="4357"/>
      <c r="L60" s="4357"/>
      <c r="M60" s="4357"/>
      <c r="N60" s="4357"/>
      <c r="O60" s="4357"/>
      <c r="P60" s="4357"/>
      <c r="Q60" s="4357"/>
      <c r="R60" s="2521" t="s">
        <v>861</v>
      </c>
      <c r="S60" s="4364"/>
      <c r="T60" s="4364"/>
      <c r="U60" s="4364"/>
      <c r="V60" s="4364"/>
      <c r="W60" s="2522"/>
      <c r="X60" s="1826" t="s">
        <v>390</v>
      </c>
      <c r="Y60" s="1771"/>
      <c r="Z60" s="1771"/>
      <c r="AA60" s="1718"/>
      <c r="AB60" s="4306" t="s">
        <v>863</v>
      </c>
      <c r="AC60" s="1719"/>
      <c r="AD60" s="1719"/>
      <c r="AE60" s="1719"/>
      <c r="AF60" s="4306" t="s">
        <v>864</v>
      </c>
      <c r="AG60" s="1826"/>
      <c r="AI60" s="4290"/>
      <c r="AL60" s="2522" t="s">
        <v>679</v>
      </c>
      <c r="AM60" s="1725"/>
      <c r="AN60" s="1725"/>
      <c r="AO60" s="1725" t="s">
        <v>680</v>
      </c>
    </row>
    <row r="61" spans="2:41" s="858" customFormat="1" ht="15" customHeight="1">
      <c r="B61" s="2522"/>
      <c r="C61" s="1725"/>
      <c r="D61" s="1725"/>
      <c r="E61" s="1725"/>
      <c r="F61" s="1725" t="s">
        <v>859</v>
      </c>
      <c r="G61" s="1725"/>
      <c r="H61" s="1725"/>
      <c r="I61" s="1725"/>
      <c r="J61" s="4291" t="s">
        <v>860</v>
      </c>
      <c r="K61" s="1769"/>
      <c r="L61" s="1769"/>
      <c r="M61" s="1769"/>
      <c r="N61" s="1769"/>
      <c r="O61" s="1769"/>
      <c r="P61" s="1769"/>
      <c r="Q61" s="1697"/>
      <c r="R61" s="4365" t="s">
        <v>862</v>
      </c>
      <c r="S61" s="4366"/>
      <c r="T61" s="4366"/>
      <c r="U61" s="4366"/>
      <c r="V61" s="4366"/>
      <c r="W61" s="4367"/>
      <c r="X61" s="1806"/>
      <c r="Y61" s="4368"/>
      <c r="Z61" s="4368"/>
      <c r="AA61" s="1805"/>
      <c r="AB61" s="1722"/>
      <c r="AC61" s="1722"/>
      <c r="AD61" s="1722"/>
      <c r="AE61" s="1722"/>
      <c r="AF61" s="1722"/>
      <c r="AG61" s="1806"/>
      <c r="AI61" s="4290"/>
      <c r="AK61" s="1511"/>
      <c r="AL61" s="2522"/>
      <c r="AM61" s="1725"/>
      <c r="AN61" s="1725"/>
      <c r="AO61" s="1725"/>
    </row>
    <row r="62" spans="2:41" s="858" customFormat="1" ht="12.75" customHeight="1">
      <c r="B62" s="4348"/>
      <c r="C62" s="4349"/>
      <c r="D62" s="4349"/>
      <c r="E62" s="4349"/>
      <c r="F62" s="4352"/>
      <c r="G62" s="4352"/>
      <c r="H62" s="4352"/>
      <c r="I62" s="4352"/>
      <c r="J62" s="4292"/>
      <c r="K62" s="4293"/>
      <c r="L62" s="4293"/>
      <c r="M62" s="4293"/>
      <c r="N62" s="4293"/>
      <c r="O62" s="4293"/>
      <c r="P62" s="4293"/>
      <c r="Q62" s="4294"/>
      <c r="R62" s="4358"/>
      <c r="S62" s="4359"/>
      <c r="T62" s="890" t="s">
        <v>916</v>
      </c>
      <c r="U62" s="866"/>
      <c r="V62" s="890" t="s">
        <v>80</v>
      </c>
      <c r="W62" s="867"/>
      <c r="X62" s="4340"/>
      <c r="Y62" s="4341"/>
      <c r="Z62" s="4341"/>
      <c r="AA62" s="876" t="s">
        <v>879</v>
      </c>
      <c r="AB62" s="4298"/>
      <c r="AC62" s="4299"/>
      <c r="AD62" s="4299"/>
      <c r="AE62" s="4360"/>
      <c r="AF62" s="4165">
        <f>X62</f>
        <v>0</v>
      </c>
      <c r="AG62" s="876" t="s">
        <v>879</v>
      </c>
      <c r="AI62" s="4290"/>
      <c r="AK62" s="1511"/>
      <c r="AL62" s="4350" t="s">
        <v>904</v>
      </c>
      <c r="AM62" s="4349"/>
      <c r="AN62" s="4349"/>
      <c r="AO62" s="4351" t="s">
        <v>910</v>
      </c>
    </row>
    <row r="63" spans="2:41" s="858" customFormat="1" ht="12.75" customHeight="1">
      <c r="B63" s="4348"/>
      <c r="C63" s="4349"/>
      <c r="D63" s="4349"/>
      <c r="E63" s="4349"/>
      <c r="F63" s="4352"/>
      <c r="G63" s="4352"/>
      <c r="H63" s="4352"/>
      <c r="I63" s="4352"/>
      <c r="J63" s="4295"/>
      <c r="K63" s="4296"/>
      <c r="L63" s="4296"/>
      <c r="M63" s="4296"/>
      <c r="N63" s="4296"/>
      <c r="O63" s="4296"/>
      <c r="P63" s="4296"/>
      <c r="Q63" s="4297"/>
      <c r="R63" s="4358"/>
      <c r="S63" s="4359"/>
      <c r="T63" s="890" t="s">
        <v>80</v>
      </c>
      <c r="U63" s="866"/>
      <c r="V63" s="890" t="s">
        <v>80</v>
      </c>
      <c r="W63" s="867"/>
      <c r="X63" s="4342"/>
      <c r="Y63" s="4343"/>
      <c r="Z63" s="4343"/>
      <c r="AA63" s="860"/>
      <c r="AB63" s="4361"/>
      <c r="AC63" s="4362"/>
      <c r="AD63" s="4362"/>
      <c r="AE63" s="4363"/>
      <c r="AF63" s="4167"/>
      <c r="AG63" s="863"/>
      <c r="AI63" s="4290"/>
      <c r="AK63" s="1511"/>
      <c r="AL63" s="4348"/>
      <c r="AM63" s="4349"/>
      <c r="AN63" s="4349"/>
      <c r="AO63" s="4349"/>
    </row>
    <row r="64" spans="2:41" s="858" customFormat="1" ht="12.75" customHeight="1">
      <c r="B64" s="4348"/>
      <c r="C64" s="4349"/>
      <c r="D64" s="4349"/>
      <c r="E64" s="4349"/>
      <c r="F64" s="4352"/>
      <c r="G64" s="4352"/>
      <c r="H64" s="4352"/>
      <c r="I64" s="4352"/>
      <c r="J64" s="4292"/>
      <c r="K64" s="4293"/>
      <c r="L64" s="4293"/>
      <c r="M64" s="4293"/>
      <c r="N64" s="4293"/>
      <c r="O64" s="4293"/>
      <c r="P64" s="4293"/>
      <c r="Q64" s="4294"/>
      <c r="R64" s="4330"/>
      <c r="S64" s="4330"/>
      <c r="T64" s="890" t="s">
        <v>80</v>
      </c>
      <c r="U64" s="866"/>
      <c r="V64" s="890" t="s">
        <v>80</v>
      </c>
      <c r="W64" s="867"/>
      <c r="X64" s="4340"/>
      <c r="Y64" s="4341"/>
      <c r="Z64" s="4341"/>
      <c r="AA64" s="853"/>
      <c r="AB64" s="4298"/>
      <c r="AC64" s="4299"/>
      <c r="AD64" s="4299"/>
      <c r="AE64" s="4360"/>
      <c r="AF64" s="4165">
        <f t="shared" ref="AF64" si="10">X64</f>
        <v>0</v>
      </c>
      <c r="AG64" s="854"/>
      <c r="AI64" s="4290"/>
      <c r="AK64" s="1511"/>
      <c r="AL64" s="4348" t="s">
        <v>905</v>
      </c>
      <c r="AM64" s="4349"/>
      <c r="AN64" s="4349"/>
      <c r="AO64" s="4351" t="s">
        <v>911</v>
      </c>
    </row>
    <row r="65" spans="2:41" s="858" customFormat="1" ht="12.75" customHeight="1">
      <c r="B65" s="4348"/>
      <c r="C65" s="4349"/>
      <c r="D65" s="4349"/>
      <c r="E65" s="4349"/>
      <c r="F65" s="4352"/>
      <c r="G65" s="4352"/>
      <c r="H65" s="4352"/>
      <c r="I65" s="4352"/>
      <c r="J65" s="4295"/>
      <c r="K65" s="4296"/>
      <c r="L65" s="4296"/>
      <c r="M65" s="4296"/>
      <c r="N65" s="4296"/>
      <c r="O65" s="4296"/>
      <c r="P65" s="4296"/>
      <c r="Q65" s="4297"/>
      <c r="R65" s="4330"/>
      <c r="S65" s="4330"/>
      <c r="T65" s="890" t="s">
        <v>80</v>
      </c>
      <c r="U65" s="866"/>
      <c r="V65" s="890" t="s">
        <v>80</v>
      </c>
      <c r="W65" s="867"/>
      <c r="X65" s="4342"/>
      <c r="Y65" s="4343"/>
      <c r="Z65" s="4343"/>
      <c r="AA65" s="860"/>
      <c r="AB65" s="4361"/>
      <c r="AC65" s="4362"/>
      <c r="AD65" s="4362"/>
      <c r="AE65" s="4363"/>
      <c r="AF65" s="4167"/>
      <c r="AG65" s="863"/>
      <c r="AI65" s="4290"/>
      <c r="AK65" s="1511"/>
      <c r="AL65" s="4348"/>
      <c r="AM65" s="4349"/>
      <c r="AN65" s="4349"/>
      <c r="AO65" s="4349"/>
    </row>
    <row r="66" spans="2:41" s="858" customFormat="1" ht="12.75" customHeight="1">
      <c r="B66" s="4348"/>
      <c r="C66" s="4349"/>
      <c r="D66" s="4349"/>
      <c r="E66" s="4349"/>
      <c r="F66" s="4352"/>
      <c r="G66" s="4352"/>
      <c r="H66" s="4352"/>
      <c r="I66" s="4352"/>
      <c r="J66" s="4292"/>
      <c r="K66" s="4293"/>
      <c r="L66" s="4293"/>
      <c r="M66" s="4293"/>
      <c r="N66" s="4293"/>
      <c r="O66" s="4293"/>
      <c r="P66" s="4293"/>
      <c r="Q66" s="4294"/>
      <c r="R66" s="4330"/>
      <c r="S66" s="4330"/>
      <c r="T66" s="890" t="s">
        <v>80</v>
      </c>
      <c r="U66" s="866"/>
      <c r="V66" s="890" t="s">
        <v>80</v>
      </c>
      <c r="W66" s="867"/>
      <c r="X66" s="4340"/>
      <c r="Y66" s="4341"/>
      <c r="Z66" s="4341"/>
      <c r="AA66" s="853"/>
      <c r="AB66" s="4298"/>
      <c r="AC66" s="4299"/>
      <c r="AD66" s="4299"/>
      <c r="AE66" s="4360"/>
      <c r="AF66" s="4165">
        <f t="shared" ref="AF66" si="11">X66</f>
        <v>0</v>
      </c>
      <c r="AG66" s="854"/>
      <c r="AI66" s="4290"/>
      <c r="AK66" s="1511"/>
      <c r="AL66" s="4350" t="s">
        <v>906</v>
      </c>
      <c r="AM66" s="4349"/>
      <c r="AN66" s="4349"/>
      <c r="AO66" s="4349" t="s">
        <v>912</v>
      </c>
    </row>
    <row r="67" spans="2:41" s="858" customFormat="1" ht="12.75" customHeight="1">
      <c r="B67" s="4348"/>
      <c r="C67" s="4349"/>
      <c r="D67" s="4349"/>
      <c r="E67" s="4349"/>
      <c r="F67" s="4352"/>
      <c r="G67" s="4352"/>
      <c r="H67" s="4352"/>
      <c r="I67" s="4352"/>
      <c r="J67" s="4295"/>
      <c r="K67" s="4296"/>
      <c r="L67" s="4296"/>
      <c r="M67" s="4296"/>
      <c r="N67" s="4296"/>
      <c r="O67" s="4296"/>
      <c r="P67" s="4296"/>
      <c r="Q67" s="4297"/>
      <c r="R67" s="4330"/>
      <c r="S67" s="4330"/>
      <c r="T67" s="890" t="s">
        <v>80</v>
      </c>
      <c r="U67" s="866"/>
      <c r="V67" s="890" t="s">
        <v>80</v>
      </c>
      <c r="W67" s="867"/>
      <c r="X67" s="4342"/>
      <c r="Y67" s="4343"/>
      <c r="Z67" s="4343"/>
      <c r="AA67" s="860"/>
      <c r="AB67" s="4361"/>
      <c r="AC67" s="4362"/>
      <c r="AD67" s="4362"/>
      <c r="AE67" s="4363"/>
      <c r="AF67" s="4167"/>
      <c r="AG67" s="863"/>
      <c r="AI67" s="4290"/>
      <c r="AK67" s="1511"/>
      <c r="AL67" s="4348"/>
      <c r="AM67" s="4349"/>
      <c r="AN67" s="4349"/>
      <c r="AO67" s="4349"/>
    </row>
    <row r="68" spans="2:41" s="858" customFormat="1" ht="12.75" customHeight="1">
      <c r="B68" s="4348"/>
      <c r="C68" s="4349"/>
      <c r="D68" s="4349"/>
      <c r="E68" s="4349"/>
      <c r="F68" s="4352"/>
      <c r="G68" s="4352"/>
      <c r="H68" s="4352"/>
      <c r="I68" s="4352"/>
      <c r="J68" s="4292"/>
      <c r="K68" s="4293"/>
      <c r="L68" s="4293"/>
      <c r="M68" s="4293"/>
      <c r="N68" s="4293"/>
      <c r="O68" s="4293"/>
      <c r="P68" s="4293"/>
      <c r="Q68" s="4294"/>
      <c r="R68" s="4330"/>
      <c r="S68" s="4330"/>
      <c r="T68" s="890" t="s">
        <v>80</v>
      </c>
      <c r="U68" s="866"/>
      <c r="V68" s="890" t="s">
        <v>80</v>
      </c>
      <c r="W68" s="867"/>
      <c r="X68" s="4340"/>
      <c r="Y68" s="4341"/>
      <c r="Z68" s="4341"/>
      <c r="AA68" s="853"/>
      <c r="AB68" s="4298"/>
      <c r="AC68" s="4299"/>
      <c r="AD68" s="4299"/>
      <c r="AE68" s="4360"/>
      <c r="AF68" s="4165">
        <f t="shared" ref="AF68" si="12">X68</f>
        <v>0</v>
      </c>
      <c r="AG68" s="854"/>
      <c r="AI68" s="1514"/>
      <c r="AK68" s="1511"/>
      <c r="AL68" s="4350" t="s">
        <v>906</v>
      </c>
      <c r="AM68" s="4349"/>
      <c r="AN68" s="4349"/>
      <c r="AO68" s="4349" t="s">
        <v>913</v>
      </c>
    </row>
    <row r="69" spans="2:41" s="858" customFormat="1" ht="12.75" customHeight="1">
      <c r="B69" s="4348"/>
      <c r="C69" s="4349"/>
      <c r="D69" s="4349"/>
      <c r="E69" s="4349"/>
      <c r="F69" s="4352"/>
      <c r="G69" s="4352"/>
      <c r="H69" s="4352"/>
      <c r="I69" s="4352"/>
      <c r="J69" s="4295"/>
      <c r="K69" s="4296"/>
      <c r="L69" s="4296"/>
      <c r="M69" s="4296"/>
      <c r="N69" s="4296"/>
      <c r="O69" s="4296"/>
      <c r="P69" s="4296"/>
      <c r="Q69" s="4297"/>
      <c r="R69" s="4330"/>
      <c r="S69" s="4330"/>
      <c r="T69" s="890" t="s">
        <v>80</v>
      </c>
      <c r="U69" s="866"/>
      <c r="V69" s="890" t="s">
        <v>80</v>
      </c>
      <c r="W69" s="867"/>
      <c r="X69" s="4342"/>
      <c r="Y69" s="4343"/>
      <c r="Z69" s="4343"/>
      <c r="AA69" s="860"/>
      <c r="AB69" s="4361"/>
      <c r="AC69" s="4362"/>
      <c r="AD69" s="4362"/>
      <c r="AE69" s="4363"/>
      <c r="AF69" s="4167"/>
      <c r="AG69" s="863"/>
      <c r="AI69" s="856"/>
      <c r="AK69" s="1511"/>
      <c r="AL69" s="4348"/>
      <c r="AM69" s="4349"/>
      <c r="AN69" s="4349"/>
      <c r="AO69" s="4349"/>
    </row>
    <row r="70" spans="2:41" s="858" customFormat="1" ht="12.75" customHeight="1">
      <c r="B70" s="4348"/>
      <c r="C70" s="4349"/>
      <c r="D70" s="4349"/>
      <c r="E70" s="4349"/>
      <c r="F70" s="4352"/>
      <c r="G70" s="4352"/>
      <c r="H70" s="4352"/>
      <c r="I70" s="4352"/>
      <c r="J70" s="4292"/>
      <c r="K70" s="4293"/>
      <c r="L70" s="4293"/>
      <c r="M70" s="4293"/>
      <c r="N70" s="4293"/>
      <c r="O70" s="4293"/>
      <c r="P70" s="4293"/>
      <c r="Q70" s="4294"/>
      <c r="R70" s="4330"/>
      <c r="S70" s="4330"/>
      <c r="T70" s="890" t="s">
        <v>80</v>
      </c>
      <c r="U70" s="866"/>
      <c r="V70" s="890" t="s">
        <v>80</v>
      </c>
      <c r="W70" s="867"/>
      <c r="X70" s="4340"/>
      <c r="Y70" s="4341"/>
      <c r="Z70" s="4341"/>
      <c r="AA70" s="853"/>
      <c r="AB70" s="4298"/>
      <c r="AC70" s="4299"/>
      <c r="AD70" s="4299"/>
      <c r="AE70" s="4360"/>
      <c r="AF70" s="4165">
        <f t="shared" ref="AF70" si="13">X70</f>
        <v>0</v>
      </c>
      <c r="AG70" s="854"/>
      <c r="AI70" s="856"/>
      <c r="AK70" s="1511"/>
      <c r="AL70" s="4348" t="s">
        <v>907</v>
      </c>
      <c r="AM70" s="4349"/>
      <c r="AN70" s="4349"/>
      <c r="AO70" s="4349" t="s">
        <v>1246</v>
      </c>
    </row>
    <row r="71" spans="2:41" s="858" customFormat="1" ht="12.75" customHeight="1">
      <c r="B71" s="4348"/>
      <c r="C71" s="4349"/>
      <c r="D71" s="4349"/>
      <c r="E71" s="4349"/>
      <c r="F71" s="4352"/>
      <c r="G71" s="4352"/>
      <c r="H71" s="4352"/>
      <c r="I71" s="4352"/>
      <c r="J71" s="4295"/>
      <c r="K71" s="4296"/>
      <c r="L71" s="4296"/>
      <c r="M71" s="4296"/>
      <c r="N71" s="4296"/>
      <c r="O71" s="4296"/>
      <c r="P71" s="4296"/>
      <c r="Q71" s="4297"/>
      <c r="R71" s="4330"/>
      <c r="S71" s="4330"/>
      <c r="T71" s="890" t="s">
        <v>80</v>
      </c>
      <c r="U71" s="866"/>
      <c r="V71" s="890" t="s">
        <v>80</v>
      </c>
      <c r="W71" s="867"/>
      <c r="X71" s="4342"/>
      <c r="Y71" s="4343"/>
      <c r="Z71" s="4343"/>
      <c r="AA71" s="860"/>
      <c r="AB71" s="4361"/>
      <c r="AC71" s="4362"/>
      <c r="AD71" s="4362"/>
      <c r="AE71" s="4363"/>
      <c r="AF71" s="4167"/>
      <c r="AG71" s="863"/>
      <c r="AI71" s="852"/>
      <c r="AK71" s="1511"/>
      <c r="AL71" s="4348"/>
      <c r="AM71" s="4349"/>
      <c r="AN71" s="4349"/>
      <c r="AO71" s="4349"/>
    </row>
    <row r="72" spans="2:41" s="858" customFormat="1" ht="12.75" customHeight="1">
      <c r="B72" s="4348"/>
      <c r="C72" s="4349"/>
      <c r="D72" s="4349"/>
      <c r="E72" s="4349"/>
      <c r="F72" s="4352"/>
      <c r="G72" s="4352"/>
      <c r="H72" s="4352"/>
      <c r="I72" s="4352"/>
      <c r="J72" s="4292"/>
      <c r="K72" s="4293"/>
      <c r="L72" s="4293"/>
      <c r="M72" s="4293"/>
      <c r="N72" s="4293"/>
      <c r="O72" s="4293"/>
      <c r="P72" s="4293"/>
      <c r="Q72" s="4294"/>
      <c r="R72" s="4330"/>
      <c r="S72" s="4330"/>
      <c r="T72" s="890" t="s">
        <v>80</v>
      </c>
      <c r="U72" s="866"/>
      <c r="V72" s="890" t="s">
        <v>80</v>
      </c>
      <c r="W72" s="867"/>
      <c r="X72" s="4340"/>
      <c r="Y72" s="4341"/>
      <c r="Z72" s="4341"/>
      <c r="AA72" s="853"/>
      <c r="AB72" s="4298"/>
      <c r="AC72" s="4299"/>
      <c r="AD72" s="4299"/>
      <c r="AE72" s="4360"/>
      <c r="AF72" s="4165">
        <f t="shared" ref="AF72" si="14">X72</f>
        <v>0</v>
      </c>
      <c r="AG72" s="854"/>
      <c r="AI72" s="888"/>
      <c r="AK72" s="1511"/>
      <c r="AL72" s="4350" t="s">
        <v>908</v>
      </c>
      <c r="AM72" s="4349"/>
      <c r="AN72" s="4349"/>
      <c r="AO72" s="4351" t="s">
        <v>914</v>
      </c>
    </row>
    <row r="73" spans="2:41" s="858" customFormat="1" ht="12.75" customHeight="1">
      <c r="B73" s="4348"/>
      <c r="C73" s="4349"/>
      <c r="D73" s="4349"/>
      <c r="E73" s="4349"/>
      <c r="F73" s="4352"/>
      <c r="G73" s="4352"/>
      <c r="H73" s="4352"/>
      <c r="I73" s="4352"/>
      <c r="J73" s="4295"/>
      <c r="K73" s="4296"/>
      <c r="L73" s="4296"/>
      <c r="M73" s="4296"/>
      <c r="N73" s="4296"/>
      <c r="O73" s="4296"/>
      <c r="P73" s="4296"/>
      <c r="Q73" s="4297"/>
      <c r="R73" s="4330"/>
      <c r="S73" s="4330"/>
      <c r="T73" s="890" t="s">
        <v>80</v>
      </c>
      <c r="U73" s="866"/>
      <c r="V73" s="890" t="s">
        <v>80</v>
      </c>
      <c r="W73" s="867"/>
      <c r="X73" s="4342"/>
      <c r="Y73" s="4343"/>
      <c r="Z73" s="4343"/>
      <c r="AA73" s="861"/>
      <c r="AB73" s="4361"/>
      <c r="AC73" s="4362"/>
      <c r="AD73" s="4362"/>
      <c r="AE73" s="4363"/>
      <c r="AF73" s="4167"/>
      <c r="AG73" s="863"/>
      <c r="AL73" s="4348"/>
      <c r="AM73" s="4349"/>
      <c r="AN73" s="4349"/>
      <c r="AO73" s="4349"/>
    </row>
    <row r="74" spans="2:41" s="858" customFormat="1" ht="12.75" customHeight="1">
      <c r="B74" s="1697" t="s">
        <v>877</v>
      </c>
      <c r="C74" s="1698"/>
      <c r="D74" s="1698"/>
      <c r="E74" s="1698"/>
      <c r="F74" s="3920"/>
      <c r="G74" s="3920"/>
      <c r="H74" s="3920"/>
      <c r="I74" s="3920"/>
      <c r="J74" s="4084"/>
      <c r="K74" s="4085"/>
      <c r="L74" s="4085"/>
      <c r="M74" s="4085"/>
      <c r="N74" s="4085"/>
      <c r="O74" s="4085"/>
      <c r="P74" s="4085"/>
      <c r="Q74" s="4335"/>
      <c r="R74" s="4319"/>
      <c r="S74" s="4314"/>
      <c r="T74" s="4314"/>
      <c r="U74" s="4314"/>
      <c r="V74" s="4314"/>
      <c r="W74" s="4314"/>
      <c r="X74" s="4406">
        <f>SUM(X62:Z73)</f>
        <v>0</v>
      </c>
      <c r="Y74" s="4407"/>
      <c r="Z74" s="4407"/>
      <c r="AA74" s="862"/>
      <c r="AB74" s="4313"/>
      <c r="AC74" s="4314"/>
      <c r="AD74" s="4314"/>
      <c r="AE74" s="4315"/>
      <c r="AF74" s="4319"/>
      <c r="AG74" s="4314"/>
      <c r="AL74" s="4348" t="s">
        <v>576</v>
      </c>
      <c r="AM74" s="4349"/>
      <c r="AN74" s="4349"/>
      <c r="AO74" s="4349" t="s">
        <v>576</v>
      </c>
    </row>
    <row r="75" spans="2:41" s="858" customFormat="1" ht="12.75" customHeight="1">
      <c r="B75" s="1718"/>
      <c r="C75" s="1719"/>
      <c r="D75" s="1719"/>
      <c r="E75" s="1719"/>
      <c r="F75" s="3914"/>
      <c r="G75" s="3914"/>
      <c r="H75" s="3914"/>
      <c r="I75" s="3914"/>
      <c r="J75" s="4091"/>
      <c r="K75" s="4092"/>
      <c r="L75" s="4092"/>
      <c r="M75" s="4092"/>
      <c r="N75" s="4092"/>
      <c r="O75" s="4092"/>
      <c r="P75" s="4092"/>
      <c r="Q75" s="4336"/>
      <c r="R75" s="4320"/>
      <c r="S75" s="4317"/>
      <c r="T75" s="4317"/>
      <c r="U75" s="4317"/>
      <c r="V75" s="4317"/>
      <c r="W75" s="4317"/>
      <c r="X75" s="4408"/>
      <c r="Y75" s="4409"/>
      <c r="Z75" s="4409"/>
      <c r="AA75" s="864"/>
      <c r="AB75" s="4316"/>
      <c r="AC75" s="4317"/>
      <c r="AD75" s="4317"/>
      <c r="AE75" s="4318"/>
      <c r="AF75" s="4320"/>
      <c r="AG75" s="4317"/>
      <c r="AL75" s="4348"/>
      <c r="AM75" s="4349"/>
      <c r="AN75" s="4349"/>
      <c r="AO75" s="4349"/>
    </row>
    <row r="76" spans="2:41" s="858" customFormat="1" ht="5.25" customHeight="1"/>
    <row r="77" spans="2:41" s="858" customFormat="1" ht="14.25" customHeight="1">
      <c r="C77" s="4227" t="s">
        <v>865</v>
      </c>
      <c r="D77" s="4227"/>
      <c r="E77" s="4227"/>
      <c r="F77" s="4227"/>
      <c r="G77" s="4227"/>
      <c r="H77" s="4227"/>
      <c r="I77" s="4227"/>
      <c r="J77" s="4370" t="s">
        <v>878</v>
      </c>
      <c r="K77" s="4309" t="s">
        <v>81</v>
      </c>
      <c r="L77" s="4309"/>
      <c r="M77" s="4309"/>
      <c r="N77" s="4309"/>
      <c r="O77" s="4309"/>
      <c r="P77" s="4309"/>
      <c r="Q77" s="4309"/>
      <c r="R77" s="4309"/>
      <c r="S77" s="4309"/>
      <c r="T77" s="4309"/>
      <c r="U77" s="4309"/>
      <c r="V77" s="4309"/>
      <c r="W77" s="4309"/>
      <c r="X77" s="4309"/>
      <c r="Y77" s="4309"/>
      <c r="Z77" s="4309"/>
      <c r="AA77" s="4309"/>
      <c r="AB77" s="4309"/>
      <c r="AC77" s="4309"/>
      <c r="AD77" s="4309"/>
      <c r="AE77" s="4309"/>
      <c r="AF77" s="4309"/>
      <c r="AG77" s="4311" t="s">
        <v>227</v>
      </c>
    </row>
    <row r="78" spans="2:41" s="858" customFormat="1" ht="14.25" customHeight="1">
      <c r="C78" s="4310"/>
      <c r="D78" s="4310"/>
      <c r="E78" s="4310"/>
      <c r="F78" s="4310"/>
      <c r="G78" s="4310"/>
      <c r="H78" s="4310"/>
      <c r="I78" s="4310"/>
      <c r="J78" s="4371"/>
      <c r="K78" s="4369" t="s">
        <v>869</v>
      </c>
      <c r="L78" s="4369"/>
      <c r="M78" s="4369"/>
      <c r="N78" s="4369"/>
      <c r="O78" s="4369"/>
      <c r="P78" s="4369"/>
      <c r="Q78" s="4369"/>
      <c r="R78" s="868"/>
      <c r="S78" s="868"/>
      <c r="T78" s="868"/>
      <c r="U78" s="868"/>
      <c r="V78" s="868"/>
      <c r="W78" s="868"/>
      <c r="X78" s="868"/>
      <c r="Y78" s="868"/>
      <c r="Z78" s="868"/>
      <c r="AA78" s="868"/>
      <c r="AB78" s="868"/>
      <c r="AC78" s="868"/>
      <c r="AD78" s="868"/>
      <c r="AE78" s="868"/>
      <c r="AF78" s="868"/>
      <c r="AG78" s="4312"/>
    </row>
    <row r="79" spans="2:41" s="858" customFormat="1" ht="22.5" customHeight="1">
      <c r="B79" s="4307" t="s">
        <v>867</v>
      </c>
      <c r="C79" s="4308"/>
      <c r="D79" s="4308"/>
      <c r="E79" s="4308"/>
      <c r="F79" s="4308"/>
      <c r="G79" s="4308"/>
      <c r="H79" s="4308"/>
      <c r="I79" s="4308"/>
      <c r="J79" s="4308"/>
      <c r="K79" s="4308"/>
      <c r="L79" s="4308"/>
      <c r="M79" s="4308"/>
      <c r="N79" s="4308"/>
      <c r="O79" s="4308"/>
      <c r="P79" s="4308"/>
      <c r="Q79" s="4308"/>
      <c r="R79" s="4308"/>
      <c r="S79" s="4308"/>
      <c r="T79" s="4308"/>
      <c r="U79" s="4308"/>
      <c r="V79" s="4308"/>
      <c r="W79" s="4308"/>
      <c r="X79" s="4308"/>
      <c r="Y79" s="4308"/>
      <c r="Z79" s="4308"/>
      <c r="AA79" s="4308"/>
      <c r="AB79" s="1725" t="s">
        <v>866</v>
      </c>
      <c r="AC79" s="1725"/>
      <c r="AD79" s="1725"/>
      <c r="AE79" s="1725"/>
      <c r="AF79" s="1725"/>
      <c r="AG79" s="2521"/>
    </row>
    <row r="80" spans="2:41" s="858" customFormat="1" ht="15" customHeight="1">
      <c r="B80" s="4337" t="s">
        <v>871</v>
      </c>
      <c r="C80" s="4338"/>
      <c r="D80" s="4338"/>
      <c r="E80" s="4338"/>
      <c r="F80" s="4338"/>
      <c r="G80" s="4338"/>
      <c r="H80" s="4338"/>
      <c r="I80" s="4338"/>
      <c r="J80" s="4338"/>
      <c r="K80" s="4338"/>
      <c r="L80" s="4338"/>
      <c r="M80" s="1725" t="s">
        <v>874</v>
      </c>
      <c r="N80" s="1725"/>
      <c r="O80" s="1725"/>
      <c r="P80" s="1725"/>
      <c r="Q80" s="1725"/>
      <c r="R80" s="1725"/>
      <c r="S80" s="4339" t="s">
        <v>390</v>
      </c>
      <c r="T80" s="4339"/>
      <c r="U80" s="4339"/>
      <c r="V80" s="4339"/>
      <c r="W80" s="4339"/>
      <c r="X80" s="4339"/>
      <c r="Y80" s="4339"/>
      <c r="Z80" s="4339"/>
      <c r="AA80" s="4339"/>
      <c r="AB80" s="4306" t="s">
        <v>863</v>
      </c>
      <c r="AC80" s="1719"/>
      <c r="AD80" s="1719"/>
      <c r="AE80" s="1719"/>
      <c r="AF80" s="4306" t="s">
        <v>864</v>
      </c>
      <c r="AG80" s="1826"/>
    </row>
    <row r="81" spans="2:33" s="858" customFormat="1" ht="15" customHeight="1">
      <c r="B81" s="1697" t="s">
        <v>859</v>
      </c>
      <c r="C81" s="1698"/>
      <c r="D81" s="1698"/>
      <c r="E81" s="1698"/>
      <c r="F81" s="1698"/>
      <c r="G81" s="1697" t="s">
        <v>860</v>
      </c>
      <c r="H81" s="1698"/>
      <c r="I81" s="1698"/>
      <c r="J81" s="1698"/>
      <c r="K81" s="1698"/>
      <c r="L81" s="1698"/>
      <c r="M81" s="1725"/>
      <c r="N81" s="1725"/>
      <c r="O81" s="1725"/>
      <c r="P81" s="1725"/>
      <c r="Q81" s="1725"/>
      <c r="R81" s="1725"/>
      <c r="S81" s="4339"/>
      <c r="T81" s="4339"/>
      <c r="U81" s="4339"/>
      <c r="V81" s="4339"/>
      <c r="W81" s="4339"/>
      <c r="X81" s="4339"/>
      <c r="Y81" s="4339"/>
      <c r="Z81" s="4339"/>
      <c r="AA81" s="4339"/>
      <c r="AB81" s="1722"/>
      <c r="AC81" s="1722"/>
      <c r="AD81" s="1722"/>
      <c r="AE81" s="1722"/>
      <c r="AF81" s="1722"/>
      <c r="AG81" s="1806"/>
    </row>
    <row r="82" spans="2:33" s="858" customFormat="1" ht="12.75" customHeight="1">
      <c r="B82" s="4293"/>
      <c r="C82" s="4293"/>
      <c r="D82" s="4293"/>
      <c r="E82" s="4293"/>
      <c r="F82" s="4294"/>
      <c r="G82" s="4292"/>
      <c r="H82" s="4293"/>
      <c r="I82" s="4293"/>
      <c r="J82" s="4293"/>
      <c r="K82" s="4293"/>
      <c r="L82" s="4294"/>
      <c r="M82" s="4326"/>
      <c r="N82" s="4328" t="s">
        <v>80</v>
      </c>
      <c r="O82" s="4330"/>
      <c r="P82" s="4328" t="s">
        <v>80</v>
      </c>
      <c r="Q82" s="4330"/>
      <c r="R82" s="891"/>
      <c r="S82" s="3610"/>
      <c r="T82" s="3611"/>
      <c r="U82" s="3611"/>
      <c r="V82" s="3611"/>
      <c r="W82" s="3611"/>
      <c r="X82" s="3611"/>
      <c r="Y82" s="3611"/>
      <c r="Z82" s="3611"/>
      <c r="AA82" s="876" t="s">
        <v>879</v>
      </c>
      <c r="AB82" s="4298"/>
      <c r="AC82" s="4299"/>
      <c r="AD82" s="4299"/>
      <c r="AE82" s="4299"/>
      <c r="AF82" s="4165">
        <f>S82</f>
        <v>0</v>
      </c>
      <c r="AG82" s="876" t="s">
        <v>879</v>
      </c>
    </row>
    <row r="83" spans="2:33" s="858" customFormat="1" ht="12.75" customHeight="1">
      <c r="B83" s="4332"/>
      <c r="C83" s="4332"/>
      <c r="D83" s="4332"/>
      <c r="E83" s="4332"/>
      <c r="F83" s="4333"/>
      <c r="G83" s="4334"/>
      <c r="H83" s="4332"/>
      <c r="I83" s="4332"/>
      <c r="J83" s="4332"/>
      <c r="K83" s="4332"/>
      <c r="L83" s="4333"/>
      <c r="M83" s="4327"/>
      <c r="N83" s="4329"/>
      <c r="O83" s="4331"/>
      <c r="P83" s="4329"/>
      <c r="Q83" s="4331"/>
      <c r="R83" s="892"/>
      <c r="S83" s="4321"/>
      <c r="T83" s="4322"/>
      <c r="U83" s="4322"/>
      <c r="V83" s="4322"/>
      <c r="W83" s="4322"/>
      <c r="X83" s="4322"/>
      <c r="Y83" s="4322"/>
      <c r="Z83" s="4322"/>
      <c r="AA83" s="860"/>
      <c r="AB83" s="4300"/>
      <c r="AC83" s="4301"/>
      <c r="AD83" s="4301"/>
      <c r="AE83" s="4301"/>
      <c r="AF83" s="4167"/>
      <c r="AG83" s="863"/>
    </row>
    <row r="84" spans="2:33" s="858" customFormat="1" ht="12.75" customHeight="1">
      <c r="B84" s="4293"/>
      <c r="C84" s="4293"/>
      <c r="D84" s="4293"/>
      <c r="E84" s="4293"/>
      <c r="F84" s="4294"/>
      <c r="G84" s="4292"/>
      <c r="H84" s="4293"/>
      <c r="I84" s="4293"/>
      <c r="J84" s="4293"/>
      <c r="K84" s="4293"/>
      <c r="L84" s="4294"/>
      <c r="M84" s="4326"/>
      <c r="N84" s="4328" t="s">
        <v>80</v>
      </c>
      <c r="O84" s="4330"/>
      <c r="P84" s="4328" t="s">
        <v>80</v>
      </c>
      <c r="Q84" s="4330"/>
      <c r="R84" s="891"/>
      <c r="S84" s="3610"/>
      <c r="T84" s="3611"/>
      <c r="U84" s="3611"/>
      <c r="V84" s="3611"/>
      <c r="W84" s="3611"/>
      <c r="X84" s="3611"/>
      <c r="Y84" s="3611"/>
      <c r="Z84" s="3611"/>
      <c r="AA84" s="853"/>
      <c r="AB84" s="4298"/>
      <c r="AC84" s="4299"/>
      <c r="AD84" s="4299"/>
      <c r="AE84" s="4299"/>
      <c r="AF84" s="4165">
        <f t="shared" ref="AF84" si="15">S84</f>
        <v>0</v>
      </c>
      <c r="AG84" s="854"/>
    </row>
    <row r="85" spans="2:33" s="858" customFormat="1" ht="12.75" customHeight="1">
      <c r="B85" s="4332"/>
      <c r="C85" s="4332"/>
      <c r="D85" s="4332"/>
      <c r="E85" s="4332"/>
      <c r="F85" s="4333"/>
      <c r="G85" s="4334"/>
      <c r="H85" s="4332"/>
      <c r="I85" s="4332"/>
      <c r="J85" s="4332"/>
      <c r="K85" s="4332"/>
      <c r="L85" s="4333"/>
      <c r="M85" s="4327"/>
      <c r="N85" s="4329"/>
      <c r="O85" s="4331"/>
      <c r="P85" s="4329"/>
      <c r="Q85" s="4331"/>
      <c r="R85" s="892"/>
      <c r="S85" s="4321"/>
      <c r="T85" s="4322"/>
      <c r="U85" s="4322"/>
      <c r="V85" s="4322"/>
      <c r="W85" s="4322"/>
      <c r="X85" s="4322"/>
      <c r="Y85" s="4322"/>
      <c r="Z85" s="4322"/>
      <c r="AA85" s="860"/>
      <c r="AB85" s="4300"/>
      <c r="AC85" s="4301"/>
      <c r="AD85" s="4301"/>
      <c r="AE85" s="4301"/>
      <c r="AF85" s="4167"/>
      <c r="AG85" s="863"/>
    </row>
    <row r="86" spans="2:33" s="858" customFormat="1" ht="12.75" customHeight="1">
      <c r="B86" s="4293"/>
      <c r="C86" s="4293"/>
      <c r="D86" s="4293"/>
      <c r="E86" s="4293"/>
      <c r="F86" s="4294"/>
      <c r="G86" s="4292"/>
      <c r="H86" s="4293"/>
      <c r="I86" s="4293"/>
      <c r="J86" s="4293"/>
      <c r="K86" s="4293"/>
      <c r="L86" s="4294"/>
      <c r="M86" s="4326"/>
      <c r="N86" s="4328" t="s">
        <v>80</v>
      </c>
      <c r="O86" s="4330"/>
      <c r="P86" s="4328" t="s">
        <v>80</v>
      </c>
      <c r="Q86" s="4330"/>
      <c r="R86" s="891"/>
      <c r="S86" s="3610"/>
      <c r="T86" s="3611"/>
      <c r="U86" s="3611"/>
      <c r="V86" s="3611"/>
      <c r="W86" s="3611"/>
      <c r="X86" s="3611"/>
      <c r="Y86" s="3611"/>
      <c r="Z86" s="3611"/>
      <c r="AA86" s="853"/>
      <c r="AB86" s="4298"/>
      <c r="AC86" s="4299"/>
      <c r="AD86" s="4299"/>
      <c r="AE86" s="4299"/>
      <c r="AF86" s="4165">
        <f t="shared" ref="AF86" si="16">S86</f>
        <v>0</v>
      </c>
      <c r="AG86" s="854"/>
    </row>
    <row r="87" spans="2:33" s="858" customFormat="1" ht="12.75" customHeight="1">
      <c r="B87" s="4332"/>
      <c r="C87" s="4332"/>
      <c r="D87" s="4332"/>
      <c r="E87" s="4332"/>
      <c r="F87" s="4333"/>
      <c r="G87" s="4334"/>
      <c r="H87" s="4332"/>
      <c r="I87" s="4332"/>
      <c r="J87" s="4332"/>
      <c r="K87" s="4332"/>
      <c r="L87" s="4333"/>
      <c r="M87" s="4327"/>
      <c r="N87" s="4329"/>
      <c r="O87" s="4331"/>
      <c r="P87" s="4329"/>
      <c r="Q87" s="4331"/>
      <c r="R87" s="892"/>
      <c r="S87" s="4321"/>
      <c r="T87" s="4322"/>
      <c r="U87" s="4322"/>
      <c r="V87" s="4322"/>
      <c r="W87" s="4322"/>
      <c r="X87" s="4322"/>
      <c r="Y87" s="4322"/>
      <c r="Z87" s="4322"/>
      <c r="AA87" s="860"/>
      <c r="AB87" s="4300"/>
      <c r="AC87" s="4301"/>
      <c r="AD87" s="4301"/>
      <c r="AE87" s="4301"/>
      <c r="AF87" s="4167"/>
      <c r="AG87" s="863"/>
    </row>
    <row r="88" spans="2:33" s="858" customFormat="1" ht="12.75" customHeight="1">
      <c r="B88" s="4293"/>
      <c r="C88" s="4293"/>
      <c r="D88" s="4293"/>
      <c r="E88" s="4293"/>
      <c r="F88" s="4294"/>
      <c r="G88" s="4292"/>
      <c r="H88" s="4293"/>
      <c r="I88" s="4293"/>
      <c r="J88" s="4293"/>
      <c r="K88" s="4293"/>
      <c r="L88" s="4294"/>
      <c r="M88" s="4326"/>
      <c r="N88" s="4328" t="s">
        <v>80</v>
      </c>
      <c r="O88" s="4330"/>
      <c r="P88" s="4328" t="s">
        <v>80</v>
      </c>
      <c r="Q88" s="4330"/>
      <c r="R88" s="891"/>
      <c r="S88" s="3610"/>
      <c r="T88" s="3611"/>
      <c r="U88" s="3611"/>
      <c r="V88" s="3611"/>
      <c r="W88" s="3611"/>
      <c r="X88" s="3611"/>
      <c r="Y88" s="3611"/>
      <c r="Z88" s="3611"/>
      <c r="AA88" s="853"/>
      <c r="AB88" s="4298"/>
      <c r="AC88" s="4299"/>
      <c r="AD88" s="4299"/>
      <c r="AE88" s="4299"/>
      <c r="AF88" s="4165">
        <f t="shared" ref="AF88" si="17">S88</f>
        <v>0</v>
      </c>
      <c r="AG88" s="854"/>
    </row>
    <row r="89" spans="2:33" s="858" customFormat="1" ht="12.75" customHeight="1">
      <c r="B89" s="4332"/>
      <c r="C89" s="4332"/>
      <c r="D89" s="4332"/>
      <c r="E89" s="4332"/>
      <c r="F89" s="4333"/>
      <c r="G89" s="4334"/>
      <c r="H89" s="4332"/>
      <c r="I89" s="4332"/>
      <c r="J89" s="4332"/>
      <c r="K89" s="4332"/>
      <c r="L89" s="4333"/>
      <c r="M89" s="4327"/>
      <c r="N89" s="4329"/>
      <c r="O89" s="4331"/>
      <c r="P89" s="4329"/>
      <c r="Q89" s="4331"/>
      <c r="R89" s="892"/>
      <c r="S89" s="4321"/>
      <c r="T89" s="4322"/>
      <c r="U89" s="4322"/>
      <c r="V89" s="4322"/>
      <c r="W89" s="4322"/>
      <c r="X89" s="4322"/>
      <c r="Y89" s="4322"/>
      <c r="Z89" s="4322"/>
      <c r="AA89" s="860"/>
      <c r="AB89" s="4300"/>
      <c r="AC89" s="4301"/>
      <c r="AD89" s="4301"/>
      <c r="AE89" s="4301"/>
      <c r="AF89" s="4167"/>
      <c r="AG89" s="863"/>
    </row>
    <row r="90" spans="2:33" s="858" customFormat="1" ht="12.75" customHeight="1">
      <c r="B90" s="4293"/>
      <c r="C90" s="4293"/>
      <c r="D90" s="4293"/>
      <c r="E90" s="4293"/>
      <c r="F90" s="4294"/>
      <c r="G90" s="4292"/>
      <c r="H90" s="4293"/>
      <c r="I90" s="4293"/>
      <c r="J90" s="4293"/>
      <c r="K90" s="4293"/>
      <c r="L90" s="4294"/>
      <c r="M90" s="4326"/>
      <c r="N90" s="4328" t="s">
        <v>80</v>
      </c>
      <c r="O90" s="4330"/>
      <c r="P90" s="4328" t="s">
        <v>80</v>
      </c>
      <c r="Q90" s="4330"/>
      <c r="R90" s="891"/>
      <c r="S90" s="3610"/>
      <c r="T90" s="3611"/>
      <c r="U90" s="3611"/>
      <c r="V90" s="3611"/>
      <c r="W90" s="3611"/>
      <c r="X90" s="3611"/>
      <c r="Y90" s="3611"/>
      <c r="Z90" s="3611"/>
      <c r="AA90" s="853"/>
      <c r="AB90" s="4298"/>
      <c r="AC90" s="4299"/>
      <c r="AD90" s="4299"/>
      <c r="AE90" s="4299"/>
      <c r="AF90" s="4165">
        <f t="shared" ref="AF90" si="18">S90</f>
        <v>0</v>
      </c>
      <c r="AG90" s="854"/>
    </row>
    <row r="91" spans="2:33" s="858" customFormat="1" ht="12.75" customHeight="1">
      <c r="B91" s="4332"/>
      <c r="C91" s="4332"/>
      <c r="D91" s="4332"/>
      <c r="E91" s="4332"/>
      <c r="F91" s="4333"/>
      <c r="G91" s="4334"/>
      <c r="H91" s="4332"/>
      <c r="I91" s="4332"/>
      <c r="J91" s="4332"/>
      <c r="K91" s="4332"/>
      <c r="L91" s="4333"/>
      <c r="M91" s="4327"/>
      <c r="N91" s="4329"/>
      <c r="O91" s="4331"/>
      <c r="P91" s="4329"/>
      <c r="Q91" s="4331"/>
      <c r="R91" s="892"/>
      <c r="S91" s="4321"/>
      <c r="T91" s="4322"/>
      <c r="U91" s="4322"/>
      <c r="V91" s="4322"/>
      <c r="W91" s="4322"/>
      <c r="X91" s="4322"/>
      <c r="Y91" s="4322"/>
      <c r="Z91" s="4322"/>
      <c r="AA91" s="860"/>
      <c r="AB91" s="4300"/>
      <c r="AC91" s="4301"/>
      <c r="AD91" s="4301"/>
      <c r="AE91" s="4301"/>
      <c r="AF91" s="4167"/>
      <c r="AG91" s="863"/>
    </row>
    <row r="92" spans="2:33" s="858" customFormat="1" ht="12.75" customHeight="1">
      <c r="B92" s="4293"/>
      <c r="C92" s="4293"/>
      <c r="D92" s="4293"/>
      <c r="E92" s="4293"/>
      <c r="F92" s="4294"/>
      <c r="G92" s="4292"/>
      <c r="H92" s="4293"/>
      <c r="I92" s="4293"/>
      <c r="J92" s="4293"/>
      <c r="K92" s="4293"/>
      <c r="L92" s="4294"/>
      <c r="M92" s="4326"/>
      <c r="N92" s="4328" t="s">
        <v>80</v>
      </c>
      <c r="O92" s="4330"/>
      <c r="P92" s="4328" t="s">
        <v>80</v>
      </c>
      <c r="Q92" s="4330"/>
      <c r="R92" s="891"/>
      <c r="S92" s="3610"/>
      <c r="T92" s="3611"/>
      <c r="U92" s="3611"/>
      <c r="V92" s="3611"/>
      <c r="W92" s="3611"/>
      <c r="X92" s="3611"/>
      <c r="Y92" s="3611"/>
      <c r="Z92" s="3611"/>
      <c r="AA92" s="853"/>
      <c r="AB92" s="4298"/>
      <c r="AC92" s="4299"/>
      <c r="AD92" s="4299"/>
      <c r="AE92" s="4299"/>
      <c r="AF92" s="4165">
        <f t="shared" ref="AF92" si="19">S92</f>
        <v>0</v>
      </c>
      <c r="AG92" s="854"/>
    </row>
    <row r="93" spans="2:33" s="858" customFormat="1" ht="12.75" customHeight="1">
      <c r="B93" s="4332"/>
      <c r="C93" s="4332"/>
      <c r="D93" s="4332"/>
      <c r="E93" s="4332"/>
      <c r="F93" s="4333"/>
      <c r="G93" s="4334"/>
      <c r="H93" s="4332"/>
      <c r="I93" s="4332"/>
      <c r="J93" s="4332"/>
      <c r="K93" s="4332"/>
      <c r="L93" s="4333"/>
      <c r="M93" s="4327"/>
      <c r="N93" s="4329"/>
      <c r="O93" s="4331"/>
      <c r="P93" s="4329"/>
      <c r="Q93" s="4331"/>
      <c r="R93" s="892"/>
      <c r="S93" s="4321"/>
      <c r="T93" s="4322"/>
      <c r="U93" s="4322"/>
      <c r="V93" s="4322"/>
      <c r="W93" s="4322"/>
      <c r="X93" s="4322"/>
      <c r="Y93" s="4322"/>
      <c r="Z93" s="4322"/>
      <c r="AA93" s="861"/>
      <c r="AB93" s="4300"/>
      <c r="AC93" s="4301"/>
      <c r="AD93" s="4301"/>
      <c r="AE93" s="4301"/>
      <c r="AF93" s="4167"/>
      <c r="AG93" s="863"/>
    </row>
    <row r="94" spans="2:33" s="858" customFormat="1" ht="12.75" customHeight="1">
      <c r="B94" s="1771" t="s">
        <v>877</v>
      </c>
      <c r="C94" s="1771"/>
      <c r="D94" s="1771"/>
      <c r="E94" s="1771"/>
      <c r="F94" s="1718"/>
      <c r="G94" s="4084"/>
      <c r="H94" s="4085"/>
      <c r="I94" s="4085"/>
      <c r="J94" s="4085"/>
      <c r="K94" s="4085"/>
      <c r="L94" s="4335"/>
      <c r="M94" s="4319"/>
      <c r="N94" s="4314"/>
      <c r="O94" s="4314"/>
      <c r="P94" s="4314"/>
      <c r="Q94" s="4314"/>
      <c r="R94" s="4314"/>
      <c r="S94" s="4410">
        <f>SUM(S82:Z93)</f>
        <v>0</v>
      </c>
      <c r="T94" s="4411"/>
      <c r="U94" s="4411"/>
      <c r="V94" s="4411"/>
      <c r="W94" s="4411"/>
      <c r="X94" s="4411"/>
      <c r="Y94" s="4411"/>
      <c r="Z94" s="4411"/>
      <c r="AA94" s="862"/>
      <c r="AB94" s="4302"/>
      <c r="AC94" s="4303"/>
      <c r="AD94" s="4303"/>
      <c r="AE94" s="4303"/>
      <c r="AF94" s="4303"/>
      <c r="AG94" s="4319"/>
    </row>
    <row r="95" spans="2:33" s="858" customFormat="1" ht="12.75" customHeight="1">
      <c r="B95" s="1827"/>
      <c r="C95" s="1827"/>
      <c r="D95" s="1827"/>
      <c r="E95" s="1827"/>
      <c r="F95" s="1802"/>
      <c r="G95" s="4091"/>
      <c r="H95" s="4092"/>
      <c r="I95" s="4092"/>
      <c r="J95" s="4092"/>
      <c r="K95" s="4092"/>
      <c r="L95" s="4336"/>
      <c r="M95" s="4320"/>
      <c r="N95" s="4317"/>
      <c r="O95" s="4317"/>
      <c r="P95" s="4317"/>
      <c r="Q95" s="4317"/>
      <c r="R95" s="4317"/>
      <c r="S95" s="4412"/>
      <c r="T95" s="4413"/>
      <c r="U95" s="4413"/>
      <c r="V95" s="4413"/>
      <c r="W95" s="4413"/>
      <c r="X95" s="4413"/>
      <c r="Y95" s="4413"/>
      <c r="Z95" s="4413"/>
      <c r="AA95" s="864"/>
      <c r="AB95" s="4304"/>
      <c r="AC95" s="4305"/>
      <c r="AD95" s="4305"/>
      <c r="AE95" s="4305"/>
      <c r="AF95" s="4305"/>
      <c r="AG95" s="4320"/>
    </row>
    <row r="96" spans="2:33" s="858" customFormat="1" ht="4.5" customHeight="1"/>
    <row r="97" spans="2:33" s="858" customFormat="1" ht="28.5" customHeight="1">
      <c r="B97" s="863"/>
      <c r="C97" s="4310" t="s">
        <v>880</v>
      </c>
      <c r="D97" s="4310"/>
      <c r="E97" s="4310"/>
      <c r="F97" s="4310"/>
      <c r="G97" s="4310"/>
      <c r="H97" s="4310"/>
      <c r="I97" s="4227"/>
      <c r="J97" s="4227"/>
      <c r="K97" s="878"/>
      <c r="L97" s="878"/>
      <c r="M97" s="877"/>
      <c r="N97" s="877"/>
      <c r="O97" s="877"/>
      <c r="P97" s="877"/>
      <c r="Q97" s="877"/>
      <c r="R97" s="877"/>
      <c r="S97" s="877"/>
      <c r="T97" s="877"/>
      <c r="U97" s="877"/>
      <c r="V97" s="877"/>
      <c r="W97" s="877"/>
      <c r="X97" s="877"/>
      <c r="Y97" s="877"/>
      <c r="Z97" s="877"/>
      <c r="AA97" s="877"/>
      <c r="AB97" s="877"/>
      <c r="AC97" s="877"/>
      <c r="AD97" s="877"/>
      <c r="AE97" s="877"/>
      <c r="AF97" s="877"/>
      <c r="AG97" s="863"/>
    </row>
    <row r="98" spans="2:33" s="858" customFormat="1" ht="25.5" customHeight="1">
      <c r="B98" s="2522" t="s">
        <v>882</v>
      </c>
      <c r="C98" s="1725"/>
      <c r="D98" s="1725"/>
      <c r="E98" s="1725"/>
      <c r="F98" s="1725"/>
      <c r="G98" s="1725"/>
      <c r="H98" s="2521"/>
      <c r="I98" s="4372" t="s">
        <v>881</v>
      </c>
      <c r="J98" s="4373"/>
      <c r="K98" s="4373"/>
      <c r="L98" s="4374"/>
      <c r="M98" s="4375"/>
      <c r="N98" s="4376"/>
      <c r="O98" s="4376"/>
      <c r="P98" s="4376"/>
      <c r="Q98" s="4376"/>
      <c r="R98" s="4376"/>
      <c r="S98" s="4376"/>
      <c r="T98" s="4376"/>
      <c r="U98" s="4376"/>
      <c r="V98" s="4376"/>
      <c r="W98" s="4376"/>
      <c r="X98" s="4376"/>
      <c r="Y98" s="4376"/>
      <c r="Z98" s="4376"/>
      <c r="AA98" s="4376"/>
      <c r="AB98" s="4376"/>
      <c r="AC98" s="4376"/>
      <c r="AD98" s="4376"/>
      <c r="AE98" s="4414"/>
      <c r="AF98" s="4414"/>
      <c r="AG98" s="4415"/>
    </row>
    <row r="99" spans="2:33" s="858" customFormat="1" ht="25.5" customHeight="1">
      <c r="B99" s="4378" t="s">
        <v>887</v>
      </c>
      <c r="C99" s="4379"/>
      <c r="D99" s="2772" t="s">
        <v>897</v>
      </c>
      <c r="E99" s="1771"/>
      <c r="F99" s="1771"/>
      <c r="G99" s="1771"/>
      <c r="H99" s="857" t="s">
        <v>890</v>
      </c>
      <c r="I99" s="4416">
        <f>SUM(M99:AC99)</f>
        <v>0</v>
      </c>
      <c r="J99" s="4417"/>
      <c r="K99" s="4417"/>
      <c r="L99" s="887" t="s">
        <v>879</v>
      </c>
      <c r="M99" s="3611"/>
      <c r="N99" s="3611"/>
      <c r="O99" s="3611"/>
      <c r="P99" s="3611"/>
      <c r="Q99" s="3611"/>
      <c r="R99" s="3611"/>
      <c r="S99" s="4397" t="s">
        <v>883</v>
      </c>
      <c r="T99" s="4397"/>
      <c r="U99" s="3612"/>
      <c r="V99" s="3613"/>
      <c r="W99" s="3613"/>
      <c r="X99" s="3613"/>
      <c r="Y99" s="3613"/>
      <c r="Z99" s="883" t="s">
        <v>879</v>
      </c>
      <c r="AA99" s="3612"/>
      <c r="AB99" s="3613"/>
      <c r="AC99" s="3613"/>
      <c r="AD99" s="884" t="s">
        <v>884</v>
      </c>
      <c r="AE99" s="4418"/>
      <c r="AF99" s="4419"/>
      <c r="AG99" s="885" t="s">
        <v>884</v>
      </c>
    </row>
    <row r="100" spans="2:33" s="858" customFormat="1" ht="25.5" customHeight="1">
      <c r="B100" s="4378"/>
      <c r="C100" s="4379"/>
      <c r="D100" s="2772" t="s">
        <v>898</v>
      </c>
      <c r="E100" s="1771"/>
      <c r="F100" s="1771"/>
      <c r="G100" s="1771"/>
      <c r="H100" s="857" t="s">
        <v>891</v>
      </c>
      <c r="I100" s="4420">
        <f>SUM(M100:AC100)</f>
        <v>0</v>
      </c>
      <c r="J100" s="4421"/>
      <c r="K100" s="4421"/>
      <c r="L100" s="879"/>
      <c r="M100" s="3611"/>
      <c r="N100" s="3611"/>
      <c r="O100" s="3611"/>
      <c r="P100" s="3611"/>
      <c r="Q100" s="3611"/>
      <c r="R100" s="3611"/>
      <c r="S100" s="4022"/>
      <c r="T100" s="4022"/>
      <c r="U100" s="3612"/>
      <c r="V100" s="3613"/>
      <c r="W100" s="3613"/>
      <c r="X100" s="3613"/>
      <c r="Y100" s="3613"/>
      <c r="Z100" s="759"/>
      <c r="AA100" s="3612"/>
      <c r="AB100" s="3613"/>
      <c r="AC100" s="3613"/>
      <c r="AD100" s="759"/>
      <c r="AE100" s="4418"/>
      <c r="AF100" s="4419"/>
      <c r="AG100" s="760"/>
    </row>
    <row r="101" spans="2:33" s="858" customFormat="1" ht="25.5" customHeight="1">
      <c r="B101" s="4378"/>
      <c r="C101" s="4379"/>
      <c r="D101" s="4022" t="s">
        <v>885</v>
      </c>
      <c r="E101" s="4022"/>
      <c r="F101" s="4022"/>
      <c r="G101" s="4022"/>
      <c r="H101" s="857" t="s">
        <v>892</v>
      </c>
      <c r="I101" s="4422">
        <f>I99+I100</f>
        <v>0</v>
      </c>
      <c r="J101" s="4423"/>
      <c r="K101" s="4423"/>
      <c r="L101" s="879"/>
      <c r="M101" s="4394">
        <f>M99+M100</f>
        <v>0</v>
      </c>
      <c r="N101" s="4391"/>
      <c r="O101" s="4391"/>
      <c r="P101" s="4391"/>
      <c r="Q101" s="4391"/>
      <c r="R101" s="4391"/>
      <c r="S101" s="4022"/>
      <c r="T101" s="4022"/>
      <c r="U101" s="4395">
        <f>U99+U100</f>
        <v>0</v>
      </c>
      <c r="V101" s="4385"/>
      <c r="W101" s="4385"/>
      <c r="X101" s="4385"/>
      <c r="Y101" s="4385"/>
      <c r="Z101" s="759"/>
      <c r="AA101" s="4395">
        <f>AA99+AA100</f>
        <v>0</v>
      </c>
      <c r="AB101" s="4385"/>
      <c r="AC101" s="4385"/>
      <c r="AD101" s="759"/>
      <c r="AE101" s="4424"/>
      <c r="AF101" s="4425"/>
      <c r="AG101" s="760"/>
    </row>
    <row r="102" spans="2:33" s="858" customFormat="1" ht="25.5" customHeight="1">
      <c r="B102" s="4380" t="s">
        <v>888</v>
      </c>
      <c r="C102" s="4381"/>
      <c r="D102" s="2772" t="s">
        <v>899</v>
      </c>
      <c r="E102" s="1771"/>
      <c r="F102" s="1771"/>
      <c r="G102" s="1771"/>
      <c r="H102" s="857" t="s">
        <v>893</v>
      </c>
      <c r="I102" s="4422">
        <f>SUM(M102:AC102)</f>
        <v>0</v>
      </c>
      <c r="J102" s="4423"/>
      <c r="K102" s="4423"/>
      <c r="L102" s="879"/>
      <c r="M102" s="3611"/>
      <c r="N102" s="3611"/>
      <c r="O102" s="3611"/>
      <c r="P102" s="3611"/>
      <c r="Q102" s="3611"/>
      <c r="R102" s="3611"/>
      <c r="S102" s="4022"/>
      <c r="T102" s="4022"/>
      <c r="U102" s="3612"/>
      <c r="V102" s="3613"/>
      <c r="W102" s="3613"/>
      <c r="X102" s="3613"/>
      <c r="Y102" s="3613"/>
      <c r="Z102" s="759"/>
      <c r="AA102" s="3612"/>
      <c r="AB102" s="3613"/>
      <c r="AC102" s="3613"/>
      <c r="AD102" s="759"/>
      <c r="AE102" s="4418"/>
      <c r="AF102" s="4419"/>
      <c r="AG102" s="760"/>
    </row>
    <row r="103" spans="2:33" s="858" customFormat="1" ht="25.5" customHeight="1">
      <c r="B103" s="4380"/>
      <c r="C103" s="4381"/>
      <c r="D103" s="2772" t="s">
        <v>900</v>
      </c>
      <c r="E103" s="1771"/>
      <c r="F103" s="1771"/>
      <c r="G103" s="1771"/>
      <c r="H103" s="857" t="s">
        <v>894</v>
      </c>
      <c r="I103" s="4422">
        <f>SUM(M103:AC103)</f>
        <v>0</v>
      </c>
      <c r="J103" s="4423"/>
      <c r="K103" s="4423"/>
      <c r="L103" s="879"/>
      <c r="M103" s="3611"/>
      <c r="N103" s="3611"/>
      <c r="O103" s="3611"/>
      <c r="P103" s="3611"/>
      <c r="Q103" s="3611"/>
      <c r="R103" s="3611"/>
      <c r="S103" s="4022"/>
      <c r="T103" s="4022"/>
      <c r="U103" s="3612"/>
      <c r="V103" s="3613"/>
      <c r="W103" s="3613"/>
      <c r="X103" s="3613"/>
      <c r="Y103" s="3613"/>
      <c r="Z103" s="759"/>
      <c r="AA103" s="3612"/>
      <c r="AB103" s="3613"/>
      <c r="AC103" s="3613"/>
      <c r="AD103" s="759"/>
      <c r="AE103" s="4418"/>
      <c r="AF103" s="4419"/>
      <c r="AG103" s="760"/>
    </row>
    <row r="104" spans="2:33" s="858" customFormat="1" ht="25.5" customHeight="1">
      <c r="B104" s="4382"/>
      <c r="C104" s="4383"/>
      <c r="D104" s="4022" t="s">
        <v>886</v>
      </c>
      <c r="E104" s="4022"/>
      <c r="F104" s="4022"/>
      <c r="G104" s="4022"/>
      <c r="H104" s="859" t="s">
        <v>895</v>
      </c>
      <c r="I104" s="4422">
        <f>I102+I103</f>
        <v>0</v>
      </c>
      <c r="J104" s="4423"/>
      <c r="K104" s="4423"/>
      <c r="L104" s="880"/>
      <c r="M104" s="4394">
        <f>M102+M103</f>
        <v>0</v>
      </c>
      <c r="N104" s="4391"/>
      <c r="O104" s="4391"/>
      <c r="P104" s="4391"/>
      <c r="Q104" s="4391"/>
      <c r="R104" s="4391"/>
      <c r="S104" s="4022"/>
      <c r="T104" s="4022"/>
      <c r="U104" s="4396">
        <f>U102+U103</f>
        <v>0</v>
      </c>
      <c r="V104" s="4391"/>
      <c r="W104" s="4391"/>
      <c r="X104" s="4391"/>
      <c r="Y104" s="4391"/>
      <c r="Z104" s="853"/>
      <c r="AA104" s="4396">
        <f>AA102+AA103</f>
        <v>0</v>
      </c>
      <c r="AB104" s="4391"/>
      <c r="AC104" s="4391"/>
      <c r="AD104" s="853"/>
      <c r="AE104" s="4426"/>
      <c r="AF104" s="4427"/>
      <c r="AG104" s="854"/>
    </row>
    <row r="105" spans="2:33" s="858" customFormat="1" ht="25.5" customHeight="1">
      <c r="B105" s="2435" t="s">
        <v>889</v>
      </c>
      <c r="C105" s="2435"/>
      <c r="D105" s="2435"/>
      <c r="E105" s="2435"/>
      <c r="F105" s="2435"/>
      <c r="G105" s="2435"/>
      <c r="H105" s="886" t="s">
        <v>896</v>
      </c>
      <c r="I105" s="4428">
        <f>I101+I104</f>
        <v>0</v>
      </c>
      <c r="J105" s="4429"/>
      <c r="K105" s="4429"/>
      <c r="L105" s="881"/>
      <c r="M105" s="4403">
        <f>M101+M104</f>
        <v>0</v>
      </c>
      <c r="N105" s="4393"/>
      <c r="O105" s="4393"/>
      <c r="P105" s="4393"/>
      <c r="Q105" s="4393"/>
      <c r="R105" s="4393"/>
      <c r="S105" s="2435"/>
      <c r="T105" s="2435"/>
      <c r="U105" s="4392">
        <f>U101+U104</f>
        <v>0</v>
      </c>
      <c r="V105" s="4393"/>
      <c r="W105" s="4393"/>
      <c r="X105" s="4393"/>
      <c r="Y105" s="4393"/>
      <c r="Z105" s="882"/>
      <c r="AA105" s="4392">
        <f>AA101+AA104</f>
        <v>0</v>
      </c>
      <c r="AB105" s="4393"/>
      <c r="AC105" s="4393"/>
      <c r="AD105" s="882"/>
      <c r="AE105" s="4430"/>
      <c r="AF105" s="4431"/>
      <c r="AG105" s="789"/>
    </row>
    <row r="106" spans="2:33" s="858" customFormat="1" ht="15" customHeight="1">
      <c r="B106" s="4398" t="s">
        <v>901</v>
      </c>
      <c r="C106" s="4398"/>
      <c r="D106" s="4399" t="s">
        <v>902</v>
      </c>
      <c r="E106" s="4399"/>
      <c r="F106" s="4399"/>
      <c r="G106" s="4399"/>
      <c r="H106" s="4399"/>
      <c r="I106" s="4399"/>
      <c r="J106" s="4399"/>
      <c r="K106" s="4399"/>
      <c r="L106" s="4399"/>
      <c r="M106" s="4399"/>
      <c r="N106" s="4399"/>
      <c r="O106" s="4399"/>
      <c r="P106" s="4399"/>
      <c r="Q106" s="4399"/>
      <c r="R106" s="4399"/>
      <c r="S106" s="4399"/>
      <c r="T106" s="4399"/>
      <c r="U106" s="4399"/>
      <c r="V106" s="4399"/>
      <c r="W106" s="4399"/>
      <c r="X106" s="4399"/>
      <c r="Y106" s="4399"/>
      <c r="Z106" s="4399"/>
      <c r="AA106" s="4399"/>
      <c r="AB106" s="4399"/>
    </row>
    <row r="107" spans="2:33" s="858" customFormat="1" ht="15" customHeight="1">
      <c r="B107" s="855"/>
      <c r="C107" s="855"/>
      <c r="D107" s="4244" t="s">
        <v>1793</v>
      </c>
      <c r="E107" s="4244"/>
      <c r="F107" s="4244"/>
      <c r="G107" s="4244"/>
      <c r="H107" s="4244"/>
      <c r="I107" s="4244"/>
      <c r="J107" s="4244"/>
      <c r="K107" s="4244"/>
      <c r="L107" s="4244"/>
      <c r="M107" s="4244"/>
      <c r="N107" s="4244"/>
      <c r="O107" s="4244"/>
      <c r="P107" s="4244"/>
      <c r="Q107" s="4244"/>
      <c r="R107" s="4244"/>
      <c r="S107" s="4244"/>
      <c r="T107" s="4244"/>
      <c r="U107" s="4244"/>
      <c r="V107" s="4244"/>
      <c r="W107" s="4244"/>
      <c r="X107" s="4244"/>
      <c r="Y107" s="4244"/>
    </row>
    <row r="108" spans="2:33" s="858" customFormat="1" ht="3" customHeight="1"/>
    <row r="109" spans="2:33" s="858" customFormat="1" ht="15" customHeight="1">
      <c r="B109" s="4400" t="s">
        <v>1986</v>
      </c>
      <c r="C109" s="4400"/>
      <c r="D109" s="4400"/>
      <c r="E109" s="4400"/>
      <c r="AC109" s="4404" t="s">
        <v>903</v>
      </c>
      <c r="AD109" s="4404"/>
      <c r="AE109" s="4404"/>
      <c r="AF109" s="4404"/>
      <c r="AG109" s="4404"/>
    </row>
  </sheetData>
  <sheetProtection algorithmName="SHA-512" hashValue="4fIvu5ZK+6jb4ehl4kaORyDtdvR6eeBr4ZwA9/xAiZVxoCrC5eIc1+fiNzmIFZY6XNZHr5jnM4k06x9likzC0A==" saltValue="7WgAD6s4p+JXvjJRPcIwWw==" spinCount="100000" sheet="1" objects="1" scenarios="1"/>
  <mergeCells count="484">
    <mergeCell ref="AI5:AI13"/>
    <mergeCell ref="AI59:AI67"/>
    <mergeCell ref="AL14:AN15"/>
    <mergeCell ref="AO16:AO17"/>
    <mergeCell ref="AL5:AO5"/>
    <mergeCell ref="AL59:AO59"/>
    <mergeCell ref="AL74:AN75"/>
    <mergeCell ref="AO74:AO75"/>
    <mergeCell ref="AS8:AS10"/>
    <mergeCell ref="AQ6:AQ7"/>
    <mergeCell ref="AS28:AS31"/>
    <mergeCell ref="AO72:AO73"/>
    <mergeCell ref="AL72:AN73"/>
    <mergeCell ref="AO68:AO69"/>
    <mergeCell ref="AL70:AN71"/>
    <mergeCell ref="AO70:AO71"/>
    <mergeCell ref="AL68:AN69"/>
    <mergeCell ref="AL60:AN61"/>
    <mergeCell ref="AO60:AO61"/>
    <mergeCell ref="AL18:AN19"/>
    <mergeCell ref="AO18:AO19"/>
    <mergeCell ref="AL20:AN21"/>
    <mergeCell ref="AO20:AO21"/>
    <mergeCell ref="AL66:AN67"/>
    <mergeCell ref="D107:Y107"/>
    <mergeCell ref="B109:E109"/>
    <mergeCell ref="AC109:AG109"/>
    <mergeCell ref="Q28:Q29"/>
    <mergeCell ref="Q30:Q31"/>
    <mergeCell ref="Q32:Q33"/>
    <mergeCell ref="Q34:Q35"/>
    <mergeCell ref="Q36:Q37"/>
    <mergeCell ref="Q38:Q39"/>
    <mergeCell ref="Q82:Q83"/>
    <mergeCell ref="Q84:Q85"/>
    <mergeCell ref="Q86:Q87"/>
    <mergeCell ref="Q88:Q89"/>
    <mergeCell ref="Q90:Q91"/>
    <mergeCell ref="Q92:Q93"/>
    <mergeCell ref="B105:G105"/>
    <mergeCell ref="I105:K105"/>
    <mergeCell ref="M105:R105"/>
    <mergeCell ref="S105:T105"/>
    <mergeCell ref="U105:Y105"/>
    <mergeCell ref="AA105:AC105"/>
    <mergeCell ref="AE105:AF105"/>
    <mergeCell ref="B106:C106"/>
    <mergeCell ref="D106:AB106"/>
    <mergeCell ref="B102:C104"/>
    <mergeCell ref="D102:G102"/>
    <mergeCell ref="I102:K102"/>
    <mergeCell ref="M102:R102"/>
    <mergeCell ref="S102:T102"/>
    <mergeCell ref="U102:Y102"/>
    <mergeCell ref="AA102:AC102"/>
    <mergeCell ref="AE102:AF102"/>
    <mergeCell ref="D103:G103"/>
    <mergeCell ref="I103:K103"/>
    <mergeCell ref="M103:R103"/>
    <mergeCell ref="S103:T103"/>
    <mergeCell ref="U103:Y103"/>
    <mergeCell ref="AA103:AC103"/>
    <mergeCell ref="AE103:AF103"/>
    <mergeCell ref="D104:G104"/>
    <mergeCell ref="I104:K104"/>
    <mergeCell ref="M104:R104"/>
    <mergeCell ref="S104:T104"/>
    <mergeCell ref="U104:Y104"/>
    <mergeCell ref="AA104:AC104"/>
    <mergeCell ref="AE104:AF104"/>
    <mergeCell ref="B99:C101"/>
    <mergeCell ref="D99:G99"/>
    <mergeCell ref="I99:K99"/>
    <mergeCell ref="M99:R99"/>
    <mergeCell ref="S99:T99"/>
    <mergeCell ref="U99:Y99"/>
    <mergeCell ref="AA99:AC99"/>
    <mergeCell ref="AE99:AF99"/>
    <mergeCell ref="D100:G100"/>
    <mergeCell ref="I100:K100"/>
    <mergeCell ref="M100:R100"/>
    <mergeCell ref="S100:T100"/>
    <mergeCell ref="U100:Y100"/>
    <mergeCell ref="AA100:AC100"/>
    <mergeCell ref="AE100:AF100"/>
    <mergeCell ref="D101:G101"/>
    <mergeCell ref="I101:K101"/>
    <mergeCell ref="M101:R101"/>
    <mergeCell ref="S101:T101"/>
    <mergeCell ref="U101:Y101"/>
    <mergeCell ref="AA101:AC101"/>
    <mergeCell ref="AE101:AF101"/>
    <mergeCell ref="B94:F95"/>
    <mergeCell ref="G94:L95"/>
    <mergeCell ref="M94:R95"/>
    <mergeCell ref="S94:Z95"/>
    <mergeCell ref="AB94:AE95"/>
    <mergeCell ref="AF94:AG95"/>
    <mergeCell ref="C97:J97"/>
    <mergeCell ref="B98:H98"/>
    <mergeCell ref="I98:L98"/>
    <mergeCell ref="M98:T98"/>
    <mergeCell ref="U98:Z98"/>
    <mergeCell ref="AA98:AD98"/>
    <mergeCell ref="AE98:AG98"/>
    <mergeCell ref="AF90:AF91"/>
    <mergeCell ref="B92:F93"/>
    <mergeCell ref="G92:L93"/>
    <mergeCell ref="M92:M93"/>
    <mergeCell ref="N92:N93"/>
    <mergeCell ref="O92:O93"/>
    <mergeCell ref="P92:P93"/>
    <mergeCell ref="S92:Z93"/>
    <mergeCell ref="AB92:AE93"/>
    <mergeCell ref="AF92:AF93"/>
    <mergeCell ref="B90:F91"/>
    <mergeCell ref="G90:L91"/>
    <mergeCell ref="M90:M91"/>
    <mergeCell ref="N90:N91"/>
    <mergeCell ref="O90:O91"/>
    <mergeCell ref="P90:P91"/>
    <mergeCell ref="S90:Z91"/>
    <mergeCell ref="AB90:AE91"/>
    <mergeCell ref="AF86:AF87"/>
    <mergeCell ref="B88:F89"/>
    <mergeCell ref="G88:L89"/>
    <mergeCell ref="M88:M89"/>
    <mergeCell ref="N88:N89"/>
    <mergeCell ref="O88:O89"/>
    <mergeCell ref="P88:P89"/>
    <mergeCell ref="S88:Z89"/>
    <mergeCell ref="AB88:AE89"/>
    <mergeCell ref="AF88:AF89"/>
    <mergeCell ref="B86:F87"/>
    <mergeCell ref="G86:L87"/>
    <mergeCell ref="M86:M87"/>
    <mergeCell ref="N86:N87"/>
    <mergeCell ref="O86:O87"/>
    <mergeCell ref="P86:P87"/>
    <mergeCell ref="S86:Z87"/>
    <mergeCell ref="AB86:AE87"/>
    <mergeCell ref="AF82:AF83"/>
    <mergeCell ref="B84:F85"/>
    <mergeCell ref="G84:L85"/>
    <mergeCell ref="M84:M85"/>
    <mergeCell ref="N84:N85"/>
    <mergeCell ref="O84:O85"/>
    <mergeCell ref="P84:P85"/>
    <mergeCell ref="S84:Z85"/>
    <mergeCell ref="AB84:AE85"/>
    <mergeCell ref="AF84:AF85"/>
    <mergeCell ref="B82:F83"/>
    <mergeCell ref="G82:L83"/>
    <mergeCell ref="M82:M83"/>
    <mergeCell ref="N82:N83"/>
    <mergeCell ref="O82:O83"/>
    <mergeCell ref="P82:P83"/>
    <mergeCell ref="S82:Z83"/>
    <mergeCell ref="AB82:AE83"/>
    <mergeCell ref="C77:I78"/>
    <mergeCell ref="J77:J78"/>
    <mergeCell ref="K77:AF77"/>
    <mergeCell ref="AG77:AG78"/>
    <mergeCell ref="K78:Q78"/>
    <mergeCell ref="B79:AA79"/>
    <mergeCell ref="AB79:AG79"/>
    <mergeCell ref="B80:L80"/>
    <mergeCell ref="M80:R81"/>
    <mergeCell ref="S80:AA81"/>
    <mergeCell ref="AB80:AE81"/>
    <mergeCell ref="AF80:AG81"/>
    <mergeCell ref="B81:F81"/>
    <mergeCell ref="G81:L81"/>
    <mergeCell ref="R73:S73"/>
    <mergeCell ref="B74:E75"/>
    <mergeCell ref="F74:I75"/>
    <mergeCell ref="J74:Q75"/>
    <mergeCell ref="R74:W75"/>
    <mergeCell ref="X74:Z75"/>
    <mergeCell ref="AB74:AE75"/>
    <mergeCell ref="AF74:AG75"/>
    <mergeCell ref="B72:D73"/>
    <mergeCell ref="E72:E73"/>
    <mergeCell ref="F72:I73"/>
    <mergeCell ref="J72:Q73"/>
    <mergeCell ref="R72:S72"/>
    <mergeCell ref="X72:Z73"/>
    <mergeCell ref="AB72:AE73"/>
    <mergeCell ref="AF72:AF73"/>
    <mergeCell ref="AO66:AO67"/>
    <mergeCell ref="R67:S67"/>
    <mergeCell ref="R69:S69"/>
    <mergeCell ref="B70:D71"/>
    <mergeCell ref="E70:E71"/>
    <mergeCell ref="F70:I71"/>
    <mergeCell ref="J70:Q71"/>
    <mergeCell ref="R70:S70"/>
    <mergeCell ref="X70:Z71"/>
    <mergeCell ref="AB70:AE71"/>
    <mergeCell ref="AF70:AF71"/>
    <mergeCell ref="R71:S71"/>
    <mergeCell ref="B68:D69"/>
    <mergeCell ref="E68:E69"/>
    <mergeCell ref="F68:I69"/>
    <mergeCell ref="J68:Q69"/>
    <mergeCell ref="R68:S68"/>
    <mergeCell ref="X68:Z69"/>
    <mergeCell ref="AB68:AE69"/>
    <mergeCell ref="AF68:AF69"/>
    <mergeCell ref="B66:D67"/>
    <mergeCell ref="E66:E67"/>
    <mergeCell ref="F66:I67"/>
    <mergeCell ref="J66:Q67"/>
    <mergeCell ref="AL62:AN63"/>
    <mergeCell ref="AO62:AO63"/>
    <mergeCell ref="R63:S63"/>
    <mergeCell ref="B64:D65"/>
    <mergeCell ref="E64:E65"/>
    <mergeCell ref="F64:I65"/>
    <mergeCell ref="J64:Q65"/>
    <mergeCell ref="R64:S64"/>
    <mergeCell ref="X64:Z65"/>
    <mergeCell ref="AB64:AE65"/>
    <mergeCell ref="B62:D63"/>
    <mergeCell ref="E62:E63"/>
    <mergeCell ref="F62:I63"/>
    <mergeCell ref="J62:Q63"/>
    <mergeCell ref="R62:S62"/>
    <mergeCell ref="X62:Z63"/>
    <mergeCell ref="AF64:AF65"/>
    <mergeCell ref="AL64:AN65"/>
    <mergeCell ref="AO64:AO65"/>
    <mergeCell ref="R65:S65"/>
    <mergeCell ref="AB62:AE63"/>
    <mergeCell ref="AF62:AF63"/>
    <mergeCell ref="R66:S66"/>
    <mergeCell ref="X66:Z67"/>
    <mergeCell ref="AB66:AE67"/>
    <mergeCell ref="AF66:AF67"/>
    <mergeCell ref="D57:P57"/>
    <mergeCell ref="Y57:AB57"/>
    <mergeCell ref="AC57:AG57"/>
    <mergeCell ref="AI57:AI58"/>
    <mergeCell ref="C58:G58"/>
    <mergeCell ref="I58:AF58"/>
    <mergeCell ref="B59:AA59"/>
    <mergeCell ref="AB59:AG59"/>
    <mergeCell ref="B60:D61"/>
    <mergeCell ref="E60:E61"/>
    <mergeCell ref="F60:Q60"/>
    <mergeCell ref="R60:W60"/>
    <mergeCell ref="X60:AA61"/>
    <mergeCell ref="AB60:AE61"/>
    <mergeCell ref="AF60:AG61"/>
    <mergeCell ref="F61:I61"/>
    <mergeCell ref="J61:Q61"/>
    <mergeCell ref="R61:W61"/>
    <mergeCell ref="B52:C52"/>
    <mergeCell ref="D52:AB52"/>
    <mergeCell ref="D53:Y53"/>
    <mergeCell ref="B55:E55"/>
    <mergeCell ref="B51:G51"/>
    <mergeCell ref="I51:K51"/>
    <mergeCell ref="M51:R51"/>
    <mergeCell ref="AC55:AG55"/>
    <mergeCell ref="AI3:AI4"/>
    <mergeCell ref="AE45:AF45"/>
    <mergeCell ref="AE46:AF46"/>
    <mergeCell ref="AE47:AF47"/>
    <mergeCell ref="AE48:AF48"/>
    <mergeCell ref="AE49:AF49"/>
    <mergeCell ref="AE50:AF50"/>
    <mergeCell ref="AB10:AE11"/>
    <mergeCell ref="AB12:AE13"/>
    <mergeCell ref="AB14:AE15"/>
    <mergeCell ref="AB16:AE17"/>
    <mergeCell ref="AB18:AE19"/>
    <mergeCell ref="AF30:AF31"/>
    <mergeCell ref="S51:T51"/>
    <mergeCell ref="U51:Y51"/>
    <mergeCell ref="AA51:AC51"/>
    <mergeCell ref="AL6:AN7"/>
    <mergeCell ref="AO6:AO7"/>
    <mergeCell ref="AL8:AN9"/>
    <mergeCell ref="AO8:AO9"/>
    <mergeCell ref="AL10:AN11"/>
    <mergeCell ref="AO10:AO11"/>
    <mergeCell ref="AL12:AN13"/>
    <mergeCell ref="AO12:AO13"/>
    <mergeCell ref="AL16:AN17"/>
    <mergeCell ref="AO14:AO15"/>
    <mergeCell ref="AE51:AF51"/>
    <mergeCell ref="M50:R50"/>
    <mergeCell ref="S50:T50"/>
    <mergeCell ref="U45:Y45"/>
    <mergeCell ref="U46:Y46"/>
    <mergeCell ref="U47:Y47"/>
    <mergeCell ref="U48:Y48"/>
    <mergeCell ref="U49:Y49"/>
    <mergeCell ref="U50:Y50"/>
    <mergeCell ref="AA45:AC45"/>
    <mergeCell ref="AA46:AC46"/>
    <mergeCell ref="AA47:AC47"/>
    <mergeCell ref="AA48:AC48"/>
    <mergeCell ref="AA49:AC49"/>
    <mergeCell ref="AA50:AC50"/>
    <mergeCell ref="M45:R45"/>
    <mergeCell ref="S45:T45"/>
    <mergeCell ref="M46:R46"/>
    <mergeCell ref="S46:T46"/>
    <mergeCell ref="M47:R47"/>
    <mergeCell ref="S47:T47"/>
    <mergeCell ref="M48:R48"/>
    <mergeCell ref="S48:T48"/>
    <mergeCell ref="M49:R49"/>
    <mergeCell ref="S49:T49"/>
    <mergeCell ref="B45:C47"/>
    <mergeCell ref="B48:C50"/>
    <mergeCell ref="D45:G45"/>
    <mergeCell ref="D46:G46"/>
    <mergeCell ref="D47:G47"/>
    <mergeCell ref="D48:G48"/>
    <mergeCell ref="D49:G49"/>
    <mergeCell ref="D50:G50"/>
    <mergeCell ref="I45:K45"/>
    <mergeCell ref="I46:K46"/>
    <mergeCell ref="I47:K47"/>
    <mergeCell ref="I48:K48"/>
    <mergeCell ref="I49:K49"/>
    <mergeCell ref="I50:K50"/>
    <mergeCell ref="K24:Q24"/>
    <mergeCell ref="J23:J24"/>
    <mergeCell ref="C43:J43"/>
    <mergeCell ref="B44:H44"/>
    <mergeCell ref="I44:L44"/>
    <mergeCell ref="M44:T44"/>
    <mergeCell ref="U44:Z44"/>
    <mergeCell ref="AA44:AD44"/>
    <mergeCell ref="AE44:AG44"/>
    <mergeCell ref="M28:M29"/>
    <mergeCell ref="N28:N29"/>
    <mergeCell ref="O28:O29"/>
    <mergeCell ref="P28:P29"/>
    <mergeCell ref="M30:M31"/>
    <mergeCell ref="M32:M33"/>
    <mergeCell ref="M34:M35"/>
    <mergeCell ref="M36:M37"/>
    <mergeCell ref="AF26:AG27"/>
    <mergeCell ref="B28:F29"/>
    <mergeCell ref="B30:F31"/>
    <mergeCell ref="B32:F33"/>
    <mergeCell ref="AB28:AE29"/>
    <mergeCell ref="AB30:AE31"/>
    <mergeCell ref="AB32:AE33"/>
    <mergeCell ref="B10:D11"/>
    <mergeCell ref="B12:D13"/>
    <mergeCell ref="R6:W6"/>
    <mergeCell ref="R7:W7"/>
    <mergeCell ref="X6:AA7"/>
    <mergeCell ref="F10:I11"/>
    <mergeCell ref="F12:I13"/>
    <mergeCell ref="R10:S10"/>
    <mergeCell ref="R11:S11"/>
    <mergeCell ref="R12:S12"/>
    <mergeCell ref="R13:S13"/>
    <mergeCell ref="E8:E9"/>
    <mergeCell ref="E10:E11"/>
    <mergeCell ref="E12:E13"/>
    <mergeCell ref="D3:P3"/>
    <mergeCell ref="Y3:AB3"/>
    <mergeCell ref="AC3:AG3"/>
    <mergeCell ref="C4:G4"/>
    <mergeCell ref="I4:AF4"/>
    <mergeCell ref="AB6:AE7"/>
    <mergeCell ref="AF6:AG7"/>
    <mergeCell ref="B8:D9"/>
    <mergeCell ref="B5:AA5"/>
    <mergeCell ref="AB5:AG5"/>
    <mergeCell ref="B6:D7"/>
    <mergeCell ref="E6:E7"/>
    <mergeCell ref="F7:I7"/>
    <mergeCell ref="F6:Q6"/>
    <mergeCell ref="F8:I9"/>
    <mergeCell ref="R8:S8"/>
    <mergeCell ref="R9:S9"/>
    <mergeCell ref="AB8:AE9"/>
    <mergeCell ref="F20:I21"/>
    <mergeCell ref="B14:D15"/>
    <mergeCell ref="B16:D17"/>
    <mergeCell ref="B18:D19"/>
    <mergeCell ref="B20:E21"/>
    <mergeCell ref="J14:Q15"/>
    <mergeCell ref="J16:Q17"/>
    <mergeCell ref="J18:Q19"/>
    <mergeCell ref="J20:Q21"/>
    <mergeCell ref="E14:E15"/>
    <mergeCell ref="E16:E17"/>
    <mergeCell ref="E18:E19"/>
    <mergeCell ref="F14:I15"/>
    <mergeCell ref="F16:I17"/>
    <mergeCell ref="F18:I19"/>
    <mergeCell ref="R19:S19"/>
    <mergeCell ref="R20:W21"/>
    <mergeCell ref="X8:Z9"/>
    <mergeCell ref="X10:Z11"/>
    <mergeCell ref="X12:Z13"/>
    <mergeCell ref="X14:Z15"/>
    <mergeCell ref="X16:Z17"/>
    <mergeCell ref="X18:Z19"/>
    <mergeCell ref="X20:Z21"/>
    <mergeCell ref="R14:S14"/>
    <mergeCell ref="R15:S15"/>
    <mergeCell ref="R16:S16"/>
    <mergeCell ref="R17:S17"/>
    <mergeCell ref="R18:S18"/>
    <mergeCell ref="B26:L26"/>
    <mergeCell ref="B27:F27"/>
    <mergeCell ref="G27:L27"/>
    <mergeCell ref="M26:R27"/>
    <mergeCell ref="S26:AA27"/>
    <mergeCell ref="N30:N31"/>
    <mergeCell ref="N32:N33"/>
    <mergeCell ref="B34:F35"/>
    <mergeCell ref="B36:F37"/>
    <mergeCell ref="O30:O31"/>
    <mergeCell ref="O32:O33"/>
    <mergeCell ref="O34:O35"/>
    <mergeCell ref="O36:O37"/>
    <mergeCell ref="P30:P31"/>
    <mergeCell ref="P32:P33"/>
    <mergeCell ref="P34:P35"/>
    <mergeCell ref="P36:P37"/>
    <mergeCell ref="B38:F39"/>
    <mergeCell ref="B40:F41"/>
    <mergeCell ref="G28:L29"/>
    <mergeCell ref="G30:L31"/>
    <mergeCell ref="G32:L33"/>
    <mergeCell ref="G34:L35"/>
    <mergeCell ref="G36:L37"/>
    <mergeCell ref="G38:L39"/>
    <mergeCell ref="G40:L41"/>
    <mergeCell ref="AF32:AF33"/>
    <mergeCell ref="AF34:AF35"/>
    <mergeCell ref="AF36:AF37"/>
    <mergeCell ref="AF38:AF39"/>
    <mergeCell ref="AF40:AG41"/>
    <mergeCell ref="M40:R41"/>
    <mergeCell ref="S28:Z29"/>
    <mergeCell ref="S30:Z31"/>
    <mergeCell ref="S32:Z33"/>
    <mergeCell ref="S34:Z35"/>
    <mergeCell ref="S36:Z37"/>
    <mergeCell ref="S38:Z39"/>
    <mergeCell ref="S40:Z41"/>
    <mergeCell ref="M38:M39"/>
    <mergeCell ref="N34:N35"/>
    <mergeCell ref="N36:N37"/>
    <mergeCell ref="N38:N39"/>
    <mergeCell ref="O38:O39"/>
    <mergeCell ref="P38:P39"/>
    <mergeCell ref="J1:K1"/>
    <mergeCell ref="J7:Q7"/>
    <mergeCell ref="J8:Q9"/>
    <mergeCell ref="J10:Q11"/>
    <mergeCell ref="J12:Q13"/>
    <mergeCell ref="AB34:AE35"/>
    <mergeCell ref="AB36:AE37"/>
    <mergeCell ref="AB38:AE39"/>
    <mergeCell ref="AB40:AE41"/>
    <mergeCell ref="AB26:AE27"/>
    <mergeCell ref="B25:AA25"/>
    <mergeCell ref="AB25:AG25"/>
    <mergeCell ref="K23:AF23"/>
    <mergeCell ref="C23:I24"/>
    <mergeCell ref="AG23:AG24"/>
    <mergeCell ref="AB20:AE21"/>
    <mergeCell ref="AF8:AF9"/>
    <mergeCell ref="AF10:AF11"/>
    <mergeCell ref="AF12:AF13"/>
    <mergeCell ref="AF14:AF15"/>
    <mergeCell ref="AF16:AF17"/>
    <mergeCell ref="AF18:AF19"/>
    <mergeCell ref="AF20:AG21"/>
    <mergeCell ref="AF28:AF29"/>
  </mergeCells>
  <phoneticPr fontId="2"/>
  <dataValidations count="7">
    <dataValidation imeMode="on" allowBlank="1" showInputMessage="1" showErrorMessage="1" sqref="J16 B8:I19 J8 J10 J12 J14 J18 B28:L39 J70 B62:I73 J62 J64 J66 J68 J72 B82:L93 AL8:AO21 AL62:AO75"/>
    <dataValidation imeMode="off" allowBlank="1" showInputMessage="1" showErrorMessage="1" sqref="R8:S19 U8:U19 W8:Z19 AF8:AF19 AF28:AF39 O28:O39 M28:M39 M82:M93 R62:S73 U62:U73 W62:Z73 AF62:AF73 AF82:AF93 O82:O93 Q38 R28:R39 Q28 Q30 Q32 Q34 Q36 Q92 R82:R93 Q82 Q84 Q86 Q88 Q90"/>
    <dataValidation imeMode="halfAlpha" allowBlank="1" showInputMessage="1" showErrorMessage="1" sqref="V8:V19 N38 T8:T19 N28 P28 N30 N32 N34 N36 P30 P32 P34 P36 P38 V62:V73 N92 T62:T73 N82 P82 N84 N86 N88 N90 P84 P86 P88 P90 P92"/>
    <dataValidation type="list" allowBlank="1" showInputMessage="1" showErrorMessage="1" sqref="AH44:AK44 AH98:AK98">
      <formula1>$AK$8:$AK$16</formula1>
    </dataValidation>
    <dataValidation type="list" allowBlank="1" showInputMessage="1" showErrorMessage="1" sqref="AB8:AE19 AB62:AE73">
      <formula1>$AQ$8:$AQ$15</formula1>
    </dataValidation>
    <dataValidation type="list" allowBlank="1" showInputMessage="1" showErrorMessage="1" sqref="AB28:AE39 AB82:AE93">
      <formula1>$AQ$28:$AQ$35</formula1>
    </dataValidation>
    <dataValidation type="list" allowBlank="1" showInputMessage="1" showErrorMessage="1" sqref="M44:AG44 M98:AD98">
      <formula1>$AQ$28:$AQ$34</formula1>
    </dataValidation>
  </dataValidations>
  <pageMargins left="0.6692913385826772" right="0.19685039370078741" top="0.72" bottom="0.48" header="0.31496062992125984" footer="0.31496062992125984"/>
  <pageSetup paperSize="9" scale="97" orientation="portrait" blackAndWhite="1" r:id="rId1"/>
  <rowBreaks count="1" manualBreakCount="1">
    <brk id="55" max="34"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Q65"/>
  <sheetViews>
    <sheetView showGridLines="0" showRowColHeaders="0" showZeros="0" zoomScale="130" zoomScaleNormal="130" workbookViewId="0">
      <selection activeCell="D20" sqref="D20:G20"/>
    </sheetView>
  </sheetViews>
  <sheetFormatPr defaultRowHeight="9.75"/>
  <cols>
    <col min="1" max="1" width="1.5" style="1378" customWidth="1"/>
    <col min="2" max="2" width="1.875" style="1378" customWidth="1"/>
    <col min="3" max="3" width="1.375" style="1378" customWidth="1"/>
    <col min="4" max="4" width="2.5" style="1378" customWidth="1"/>
    <col min="5" max="5" width="2.25" style="1378" customWidth="1"/>
    <col min="6" max="6" width="4.375" style="1378" customWidth="1"/>
    <col min="7" max="7" width="2.5" style="1378" customWidth="1"/>
    <col min="8" max="12" width="1.375" style="1378" customWidth="1"/>
    <col min="13" max="13" width="1.625" style="1378" customWidth="1"/>
    <col min="14" max="14" width="4.875" style="1378" customWidth="1"/>
    <col min="15" max="15" width="6.875" style="1378" customWidth="1"/>
    <col min="16" max="16" width="1.875" style="1378" customWidth="1"/>
    <col min="17" max="17" width="3" style="1378" customWidth="1"/>
    <col min="18" max="18" width="2.5" style="1378" customWidth="1"/>
    <col min="19" max="19" width="1.625" style="1378" customWidth="1"/>
    <col min="20" max="20" width="2.5" style="1378" customWidth="1"/>
    <col min="21" max="21" width="1.875" style="1378" customWidth="1"/>
    <col min="22" max="22" width="1.375" style="1378" customWidth="1"/>
    <col min="23" max="23" width="0.75" style="1378" customWidth="1"/>
    <col min="24" max="24" width="3.625" style="1378" customWidth="1"/>
    <col min="25" max="25" width="1.375" style="1378" customWidth="1"/>
    <col min="26" max="26" width="0.75" style="1378" customWidth="1"/>
    <col min="27" max="27" width="1.875" style="1378" customWidth="1"/>
    <col min="28" max="28" width="3.625" style="1378" customWidth="1"/>
    <col min="29" max="29" width="1.875" style="1378" customWidth="1"/>
    <col min="30" max="30" width="2.25" style="1378" customWidth="1"/>
    <col min="31" max="31" width="1.625" style="1378" customWidth="1"/>
    <col min="32" max="32" width="1" style="1378" customWidth="1"/>
    <col min="33" max="33" width="3.625" style="1378" customWidth="1"/>
    <col min="34" max="34" width="3.25" style="1378" customWidth="1"/>
    <col min="35" max="35" width="2" style="1378" customWidth="1"/>
    <col min="36" max="36" width="0.5" style="1378" customWidth="1"/>
    <col min="37" max="37" width="1.375" style="1378" customWidth="1"/>
    <col min="38" max="38" width="9.75" style="1378" customWidth="1"/>
    <col min="39" max="39" width="1.625" style="1378" customWidth="1"/>
    <col min="40" max="40" width="0.375" style="1378" customWidth="1"/>
    <col min="41" max="41" width="2.75" style="1378" customWidth="1"/>
    <col min="42" max="42" width="1.375" style="1378" customWidth="1"/>
    <col min="43" max="43" width="6" style="1378" customWidth="1"/>
    <col min="44" max="16384" width="9" style="1378"/>
  </cols>
  <sheetData>
    <row r="1" spans="2:43" ht="15" customHeight="1">
      <c r="B1" s="1383"/>
      <c r="C1" s="1383"/>
      <c r="D1" s="1365"/>
      <c r="E1" s="1365"/>
      <c r="F1" s="1370"/>
      <c r="G1" s="1365"/>
      <c r="H1" s="1383"/>
      <c r="I1" s="1383"/>
      <c r="J1" s="1383"/>
      <c r="K1" s="1383"/>
      <c r="L1" s="1383"/>
      <c r="M1" s="1383"/>
      <c r="N1" s="1370"/>
      <c r="O1" s="1370"/>
      <c r="P1" s="1383"/>
      <c r="Q1" s="1365"/>
      <c r="R1" s="1365"/>
      <c r="S1" s="1365"/>
      <c r="T1" s="1365"/>
      <c r="U1" s="1383"/>
      <c r="V1" s="1365"/>
      <c r="W1" s="1365"/>
      <c r="X1" s="1370"/>
      <c r="Y1" s="1365"/>
      <c r="Z1" s="1365"/>
      <c r="AA1" s="1383"/>
      <c r="AB1" s="1370"/>
      <c r="AC1" s="1383"/>
      <c r="AD1" s="1365"/>
      <c r="AE1" s="1365"/>
      <c r="AF1" s="1383"/>
      <c r="AG1" s="1370"/>
      <c r="AH1" s="1370"/>
      <c r="AI1" s="1383"/>
      <c r="AJ1" s="1365"/>
      <c r="AK1" s="1365"/>
      <c r="AL1" s="1365"/>
      <c r="AM1" s="1365"/>
    </row>
    <row r="2" spans="2:43" ht="10.5" customHeight="1">
      <c r="B2" s="4436" t="s">
        <v>917</v>
      </c>
      <c r="C2" s="4436"/>
      <c r="D2" s="4436"/>
      <c r="E2" s="4436"/>
      <c r="F2" s="4436"/>
      <c r="G2" s="4436"/>
      <c r="H2" s="4436"/>
      <c r="I2" s="4436"/>
      <c r="J2" s="4436"/>
      <c r="K2" s="4436"/>
      <c r="L2" s="4436"/>
      <c r="M2" s="4436"/>
      <c r="N2" s="4436"/>
      <c r="O2" s="4436"/>
      <c r="P2" s="4436"/>
      <c r="Q2" s="4436"/>
      <c r="R2" s="4436"/>
    </row>
    <row r="3" spans="2:43" ht="10.5" customHeight="1">
      <c r="B3" s="4436" t="s">
        <v>918</v>
      </c>
      <c r="C3" s="4436"/>
      <c r="D3" s="4436"/>
      <c r="E3" s="4436"/>
      <c r="F3" s="4436"/>
      <c r="G3" s="4436"/>
      <c r="H3" s="4436"/>
      <c r="I3" s="4436"/>
      <c r="J3" s="4436"/>
      <c r="K3" s="4436"/>
      <c r="L3" s="4436"/>
      <c r="M3" s="4436"/>
      <c r="N3" s="4436"/>
      <c r="O3" s="4436"/>
      <c r="P3" s="4436"/>
      <c r="Q3" s="4436"/>
      <c r="R3" s="4436"/>
      <c r="T3" s="3982" t="s">
        <v>957</v>
      </c>
      <c r="U3" s="3982"/>
      <c r="V3" s="3982"/>
      <c r="W3" s="3982"/>
      <c r="X3" s="3982"/>
    </row>
    <row r="4" spans="2:43" ht="10.5" customHeight="1">
      <c r="B4" s="4436" t="s">
        <v>919</v>
      </c>
      <c r="C4" s="4436"/>
      <c r="D4" s="4436"/>
      <c r="E4" s="4436"/>
      <c r="F4" s="4436"/>
      <c r="G4" s="4436"/>
      <c r="H4" s="4436"/>
      <c r="I4" s="4436"/>
      <c r="J4" s="4436"/>
      <c r="K4" s="4436"/>
      <c r="L4" s="4436"/>
      <c r="M4" s="4436"/>
      <c r="N4" s="4436"/>
      <c r="O4" s="4436"/>
      <c r="P4" s="4436"/>
      <c r="Q4" s="4436"/>
      <c r="R4" s="4436"/>
      <c r="T4" s="3982"/>
      <c r="U4" s="3982"/>
      <c r="V4" s="3982"/>
      <c r="W4" s="3982"/>
      <c r="X4" s="3982"/>
      <c r="Z4" s="1802" t="s">
        <v>920</v>
      </c>
      <c r="AA4" s="1803"/>
      <c r="AB4" s="1803"/>
      <c r="AC4" s="1803"/>
      <c r="AD4" s="1803"/>
      <c r="AE4" s="3570">
        <f>氏名０</f>
        <v>0</v>
      </c>
      <c r="AF4" s="3570"/>
      <c r="AG4" s="3570"/>
      <c r="AH4" s="3570"/>
      <c r="AI4" s="3570"/>
      <c r="AJ4" s="3570"/>
      <c r="AK4" s="3570"/>
      <c r="AL4" s="3570"/>
      <c r="AM4" s="3571"/>
    </row>
    <row r="5" spans="2:43" ht="10.5" customHeight="1">
      <c r="B5" s="4436" t="s">
        <v>385</v>
      </c>
      <c r="C5" s="4436"/>
      <c r="D5" s="4436"/>
      <c r="E5" s="4436"/>
      <c r="F5" s="4436"/>
      <c r="G5" s="4436"/>
      <c r="H5" s="4436"/>
      <c r="I5" s="4436"/>
      <c r="J5" s="4436"/>
      <c r="K5" s="4436"/>
      <c r="L5" s="4436"/>
      <c r="M5" s="4436"/>
      <c r="N5" s="4436"/>
      <c r="O5" s="4436"/>
      <c r="P5" s="4436"/>
      <c r="Q5" s="4436"/>
      <c r="R5" s="4436"/>
      <c r="T5" s="3982"/>
      <c r="U5" s="3982"/>
      <c r="V5" s="3982"/>
      <c r="W5" s="3982"/>
      <c r="X5" s="3982"/>
      <c r="Z5" s="1802"/>
      <c r="AA5" s="1803"/>
      <c r="AB5" s="1803"/>
      <c r="AC5" s="1803"/>
      <c r="AD5" s="1803"/>
      <c r="AE5" s="3570"/>
      <c r="AF5" s="3570"/>
      <c r="AG5" s="3570"/>
      <c r="AH5" s="3570"/>
      <c r="AI5" s="3570"/>
      <c r="AJ5" s="3570"/>
      <c r="AK5" s="3570"/>
      <c r="AL5" s="3570"/>
      <c r="AM5" s="3571"/>
      <c r="AO5" s="4441" t="s">
        <v>933</v>
      </c>
    </row>
    <row r="6" spans="2:43" ht="10.5" customHeight="1">
      <c r="B6" s="4436" t="s">
        <v>386</v>
      </c>
      <c r="C6" s="4436"/>
      <c r="D6" s="4436"/>
      <c r="E6" s="4436"/>
      <c r="F6" s="4436"/>
      <c r="G6" s="4436"/>
      <c r="H6" s="4436"/>
      <c r="I6" s="4436"/>
      <c r="J6" s="4436"/>
      <c r="K6" s="4436"/>
      <c r="L6" s="4436"/>
      <c r="M6" s="4436"/>
      <c r="N6" s="4436"/>
      <c r="O6" s="4436"/>
      <c r="P6" s="4436"/>
      <c r="Q6" s="4436"/>
      <c r="R6" s="4436"/>
      <c r="Z6" s="1802"/>
      <c r="AA6" s="1803"/>
      <c r="AB6" s="1803"/>
      <c r="AC6" s="1803"/>
      <c r="AD6" s="1803"/>
      <c r="AE6" s="3570"/>
      <c r="AF6" s="3570"/>
      <c r="AG6" s="3570"/>
      <c r="AH6" s="3570"/>
      <c r="AI6" s="3570"/>
      <c r="AJ6" s="3570"/>
      <c r="AK6" s="3570"/>
      <c r="AL6" s="3570"/>
      <c r="AM6" s="3571"/>
      <c r="AO6" s="4441"/>
    </row>
    <row r="7" spans="2:43" ht="2.25" customHeight="1">
      <c r="Z7" s="1805"/>
      <c r="AA7" s="1722"/>
      <c r="AB7" s="1722"/>
      <c r="AC7" s="1722"/>
      <c r="AD7" s="1722"/>
      <c r="AE7" s="2492"/>
      <c r="AF7" s="2492"/>
      <c r="AG7" s="2492"/>
      <c r="AH7" s="2492"/>
      <c r="AI7" s="2492"/>
      <c r="AJ7" s="2492"/>
      <c r="AK7" s="2492"/>
      <c r="AL7" s="2492"/>
      <c r="AM7" s="2493"/>
      <c r="AO7" s="4441"/>
    </row>
    <row r="8" spans="2:43" ht="15" customHeight="1">
      <c r="C8" s="4442" t="s">
        <v>965</v>
      </c>
      <c r="D8" s="4442"/>
      <c r="E8" s="4442"/>
      <c r="F8" s="4442"/>
      <c r="G8" s="4442"/>
      <c r="H8" s="4442"/>
      <c r="I8" s="4442"/>
      <c r="J8" s="4442"/>
      <c r="K8" s="4442"/>
      <c r="L8" s="4442"/>
      <c r="M8" s="4442"/>
      <c r="N8" s="4442"/>
      <c r="O8" s="4442"/>
      <c r="P8" s="4442"/>
      <c r="Q8" s="4442"/>
      <c r="R8" s="4442"/>
      <c r="S8" s="4442"/>
      <c r="T8" s="4442"/>
      <c r="U8" s="4442"/>
      <c r="V8" s="4442"/>
      <c r="W8" s="4442"/>
      <c r="X8" s="4442"/>
      <c r="Y8" s="4442"/>
      <c r="Z8" s="4442"/>
      <c r="AA8" s="4442"/>
      <c r="AB8" s="4442"/>
      <c r="AC8" s="4442"/>
      <c r="AD8" s="4442"/>
      <c r="AE8" s="4442"/>
      <c r="AF8" s="4442"/>
      <c r="AG8" s="4442"/>
      <c r="AH8" s="4442"/>
      <c r="AO8" s="4441"/>
    </row>
    <row r="9" spans="2:43" ht="10.5" customHeight="1">
      <c r="D9" s="1382"/>
      <c r="E9" s="1690" t="s">
        <v>958</v>
      </c>
      <c r="F9" s="1690"/>
      <c r="G9" s="1690"/>
      <c r="H9" s="1690"/>
      <c r="I9" s="1690"/>
      <c r="J9" s="1690"/>
      <c r="K9" s="1690"/>
      <c r="L9" s="1690"/>
      <c r="M9" s="1690"/>
      <c r="N9" s="1690"/>
      <c r="O9" s="1690"/>
      <c r="P9" s="1690"/>
      <c r="Q9" s="1690"/>
      <c r="R9" s="1690"/>
      <c r="S9" s="1690"/>
      <c r="T9" s="1690"/>
      <c r="U9" s="1690"/>
      <c r="V9" s="1690"/>
      <c r="W9" s="1690"/>
      <c r="X9" s="1690"/>
      <c r="Y9" s="1690"/>
      <c r="Z9" s="1690"/>
      <c r="AA9" s="1690"/>
      <c r="AB9" s="1690"/>
      <c r="AC9" s="1690"/>
      <c r="AD9" s="1690"/>
      <c r="AE9" s="1690"/>
      <c r="AF9" s="1690"/>
      <c r="AG9" s="1690"/>
      <c r="AH9" s="1690"/>
      <c r="AI9" s="1690"/>
      <c r="AJ9" s="1690"/>
      <c r="AK9" s="1690"/>
      <c r="AL9" s="1690"/>
      <c r="AO9" s="4441"/>
      <c r="AQ9" s="389">
        <f>氏名１</f>
        <v>0</v>
      </c>
    </row>
    <row r="10" spans="2:43" ht="10.5" customHeight="1">
      <c r="E10" s="1690" t="s">
        <v>921</v>
      </c>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382"/>
      <c r="AG10" s="1382"/>
      <c r="AH10" s="1382"/>
      <c r="AI10" s="1382"/>
      <c r="AJ10" s="1382"/>
      <c r="AK10" s="1382"/>
      <c r="AL10" s="1382"/>
      <c r="AO10" s="4290" t="s">
        <v>1791</v>
      </c>
      <c r="AQ10" s="1159">
        <f>氏名２</f>
        <v>0</v>
      </c>
    </row>
    <row r="11" spans="2:43" ht="9.75" customHeight="1">
      <c r="D11" s="1716" t="s">
        <v>131</v>
      </c>
      <c r="E11" s="1716"/>
      <c r="F11" s="2421" t="s">
        <v>1578</v>
      </c>
      <c r="G11" s="2421"/>
      <c r="H11" s="2421"/>
      <c r="I11" s="2421"/>
      <c r="J11" s="2421"/>
      <c r="K11" s="2421"/>
      <c r="L11" s="2421"/>
      <c r="M11" s="2421"/>
      <c r="N11" s="2421"/>
      <c r="O11" s="2421"/>
      <c r="P11" s="2421"/>
      <c r="Q11" s="2421"/>
      <c r="R11" s="2421"/>
      <c r="S11" s="2421"/>
      <c r="T11" s="2421"/>
      <c r="U11" s="2421"/>
      <c r="V11" s="2421"/>
      <c r="W11" s="2421"/>
      <c r="X11" s="2421"/>
      <c r="Y11" s="2421"/>
      <c r="Z11" s="2421"/>
      <c r="AA11" s="2421"/>
      <c r="AB11" s="2421"/>
      <c r="AC11" s="2421"/>
      <c r="AD11" s="2421"/>
      <c r="AE11" s="2421"/>
      <c r="AF11" s="2421"/>
      <c r="AG11" s="2421"/>
      <c r="AH11" s="2421"/>
      <c r="AI11" s="2421"/>
      <c r="AJ11" s="2421"/>
      <c r="AK11" s="2421"/>
      <c r="AL11" s="2421"/>
      <c r="AO11" s="4290"/>
      <c r="AQ11" s="1159">
        <f>氏名３</f>
        <v>0</v>
      </c>
    </row>
    <row r="12" spans="2:43" ht="9.75" customHeight="1">
      <c r="D12" s="1368"/>
      <c r="E12" s="1368"/>
      <c r="F12" s="2421" t="s">
        <v>1916</v>
      </c>
      <c r="G12" s="2421"/>
      <c r="H12" s="2421"/>
      <c r="I12" s="2421"/>
      <c r="J12" s="2421"/>
      <c r="K12" s="2421"/>
      <c r="L12" s="2421"/>
      <c r="M12" s="2421"/>
      <c r="N12" s="2421"/>
      <c r="O12" s="2421"/>
      <c r="P12" s="2421"/>
      <c r="Q12" s="2421"/>
      <c r="R12" s="2421"/>
      <c r="S12" s="2421"/>
      <c r="T12" s="2421"/>
      <c r="U12" s="2421"/>
      <c r="V12" s="2421"/>
      <c r="W12" s="2421"/>
      <c r="X12" s="2421"/>
      <c r="Y12" s="2421"/>
      <c r="Z12" s="2421"/>
      <c r="AA12" s="2421"/>
      <c r="AB12" s="2421"/>
      <c r="AC12" s="2421"/>
      <c r="AD12" s="2421"/>
      <c r="AE12" s="2421"/>
      <c r="AF12" s="2421"/>
      <c r="AG12" s="2421"/>
      <c r="AH12" s="2421"/>
      <c r="AI12" s="2421"/>
      <c r="AJ12" s="2421"/>
      <c r="AK12" s="2421"/>
      <c r="AL12" s="2421"/>
      <c r="AO12" s="4290"/>
      <c r="AQ12" s="1159">
        <f>氏名４</f>
        <v>0</v>
      </c>
    </row>
    <row r="13" spans="2:43" ht="9.75" customHeight="1">
      <c r="D13" s="1368"/>
      <c r="E13" s="1368"/>
      <c r="F13" s="2421" t="s">
        <v>1917</v>
      </c>
      <c r="G13" s="2421"/>
      <c r="H13" s="2421"/>
      <c r="I13" s="2421"/>
      <c r="J13" s="2421"/>
      <c r="K13" s="2421"/>
      <c r="L13" s="2421"/>
      <c r="M13" s="2421"/>
      <c r="N13" s="2421"/>
      <c r="O13" s="2421"/>
      <c r="P13" s="2421"/>
      <c r="Q13" s="2421"/>
      <c r="R13" s="2421"/>
      <c r="S13" s="2421"/>
      <c r="T13" s="2421"/>
      <c r="U13" s="2421"/>
      <c r="V13" s="2421"/>
      <c r="W13" s="2421"/>
      <c r="X13" s="2421"/>
      <c r="Y13" s="2421"/>
      <c r="Z13" s="2421"/>
      <c r="AA13" s="2421"/>
      <c r="AB13" s="2421"/>
      <c r="AC13" s="2421"/>
      <c r="AD13" s="2421"/>
      <c r="AE13" s="2421"/>
      <c r="AF13" s="2421"/>
      <c r="AG13" s="2421"/>
      <c r="AH13" s="2421"/>
      <c r="AI13" s="2421"/>
      <c r="AJ13" s="2421"/>
      <c r="AK13" s="2421"/>
      <c r="AL13" s="2421"/>
      <c r="AO13" s="4290"/>
      <c r="AQ13" s="1159">
        <f>氏名５</f>
        <v>0</v>
      </c>
    </row>
    <row r="14" spans="2:43" ht="10.5" customHeight="1">
      <c r="F14" s="4440" t="s">
        <v>1795</v>
      </c>
      <c r="G14" s="4440"/>
      <c r="H14" s="4440"/>
      <c r="I14" s="4440"/>
      <c r="J14" s="4440"/>
      <c r="K14" s="4440"/>
      <c r="L14" s="4440"/>
      <c r="M14" s="4440"/>
      <c r="N14" s="4440"/>
      <c r="O14" s="4440"/>
      <c r="P14" s="4440"/>
      <c r="Q14" s="4440"/>
      <c r="R14" s="4440"/>
      <c r="S14" s="4440"/>
      <c r="T14" s="4440"/>
      <c r="U14" s="4440"/>
      <c r="V14" s="4440"/>
      <c r="W14" s="4440"/>
      <c r="X14" s="4440"/>
      <c r="Y14" s="4440"/>
      <c r="Z14" s="4440"/>
      <c r="AA14" s="4440"/>
      <c r="AB14" s="1508"/>
      <c r="AO14" s="4290"/>
      <c r="AQ14" s="1159">
        <f>氏名６</f>
        <v>0</v>
      </c>
    </row>
    <row r="15" spans="2:43" ht="8.25" customHeight="1">
      <c r="B15" s="4381" t="s">
        <v>959</v>
      </c>
      <c r="C15" s="4437"/>
      <c r="D15" s="4438" t="s">
        <v>714</v>
      </c>
      <c r="E15" s="4439"/>
      <c r="F15" s="4439"/>
      <c r="G15" s="4439"/>
      <c r="H15" s="4438" t="s">
        <v>725</v>
      </c>
      <c r="I15" s="4439"/>
      <c r="J15" s="4439"/>
      <c r="K15" s="4439"/>
      <c r="L15" s="4439"/>
      <c r="M15" s="1698" t="s">
        <v>925</v>
      </c>
      <c r="N15" s="1698"/>
      <c r="O15" s="1698"/>
      <c r="P15" s="1698"/>
      <c r="Q15" s="1698"/>
      <c r="R15" s="1698"/>
      <c r="S15" s="1698"/>
      <c r="T15" s="1698"/>
      <c r="U15" s="1698"/>
      <c r="V15" s="1698"/>
      <c r="W15" s="1698"/>
      <c r="X15" s="1698"/>
      <c r="Y15" s="1698"/>
      <c r="Z15" s="1698"/>
      <c r="AA15" s="1698"/>
      <c r="AB15" s="1698"/>
      <c r="AC15" s="1698"/>
      <c r="AD15" s="1698"/>
      <c r="AE15" s="1698"/>
      <c r="AF15" s="3960" t="s">
        <v>32</v>
      </c>
      <c r="AG15" s="3961"/>
      <c r="AH15" s="1387"/>
      <c r="AI15" s="1387"/>
      <c r="AJ15" s="1387"/>
      <c r="AK15" s="1388"/>
      <c r="AL15" s="1386" t="s">
        <v>33</v>
      </c>
      <c r="AM15" s="1387"/>
      <c r="AO15" s="4290"/>
      <c r="AQ15" s="1160">
        <f>氏名７</f>
        <v>0</v>
      </c>
    </row>
    <row r="16" spans="2:43" ht="8.25" customHeight="1">
      <c r="B16" s="4381"/>
      <c r="C16" s="4437"/>
      <c r="D16" s="4439"/>
      <c r="E16" s="4439"/>
      <c r="F16" s="4439"/>
      <c r="G16" s="4439"/>
      <c r="H16" s="4439"/>
      <c r="I16" s="4439"/>
      <c r="J16" s="4439"/>
      <c r="K16" s="4439"/>
      <c r="L16" s="4439"/>
      <c r="M16" s="1698"/>
      <c r="N16" s="1698"/>
      <c r="O16" s="1698"/>
      <c r="P16" s="1698"/>
      <c r="Q16" s="1698"/>
      <c r="R16" s="1698"/>
      <c r="S16" s="1698"/>
      <c r="T16" s="1698"/>
      <c r="U16" s="1698"/>
      <c r="V16" s="1698"/>
      <c r="W16" s="1698"/>
      <c r="X16" s="1698"/>
      <c r="Y16" s="1698"/>
      <c r="Z16" s="1698"/>
      <c r="AA16" s="1698"/>
      <c r="AB16" s="1698"/>
      <c r="AC16" s="1698"/>
      <c r="AD16" s="1698"/>
      <c r="AE16" s="1698"/>
      <c r="AF16" s="896"/>
      <c r="AG16" s="1859" t="s">
        <v>387</v>
      </c>
      <c r="AH16" s="1859"/>
      <c r="AI16" s="1859"/>
      <c r="AJ16" s="1859"/>
      <c r="AK16" s="836"/>
      <c r="AL16" s="901" t="s">
        <v>922</v>
      </c>
      <c r="AM16" s="1369"/>
      <c r="AO16" s="4290"/>
    </row>
    <row r="17" spans="2:41" ht="7.5" customHeight="1">
      <c r="B17" s="4381"/>
      <c r="C17" s="4437"/>
      <c r="D17" s="4439"/>
      <c r="E17" s="4439"/>
      <c r="F17" s="4439"/>
      <c r="G17" s="4439"/>
      <c r="H17" s="4439"/>
      <c r="I17" s="4439"/>
      <c r="J17" s="4439"/>
      <c r="K17" s="4439"/>
      <c r="L17" s="4439"/>
      <c r="M17" s="1725" t="s">
        <v>941</v>
      </c>
      <c r="N17" s="1725"/>
      <c r="O17" s="1725" t="s">
        <v>942</v>
      </c>
      <c r="P17" s="1698" t="s">
        <v>656</v>
      </c>
      <c r="Q17" s="1698"/>
      <c r="R17" s="1698"/>
      <c r="S17" s="1698"/>
      <c r="T17" s="1698"/>
      <c r="U17" s="1698"/>
      <c r="V17" s="1698"/>
      <c r="W17" s="1725" t="s">
        <v>943</v>
      </c>
      <c r="X17" s="1725"/>
      <c r="Y17" s="1725"/>
      <c r="Z17" s="1725"/>
      <c r="AA17" s="1725" t="s">
        <v>960</v>
      </c>
      <c r="AB17" s="1725"/>
      <c r="AC17" s="1725"/>
      <c r="AD17" s="1725"/>
      <c r="AE17" s="1725"/>
      <c r="AF17" s="896"/>
      <c r="AG17" s="1859" t="s">
        <v>388</v>
      </c>
      <c r="AH17" s="1859"/>
      <c r="AI17" s="1859"/>
      <c r="AJ17" s="1859"/>
      <c r="AK17" s="836"/>
      <c r="AL17" s="901" t="s">
        <v>924</v>
      </c>
      <c r="AM17" s="1367"/>
      <c r="AO17" s="4290"/>
    </row>
    <row r="18" spans="2:41" ht="7.5" customHeight="1">
      <c r="B18" s="4381"/>
      <c r="C18" s="4437"/>
      <c r="D18" s="4439"/>
      <c r="E18" s="4439"/>
      <c r="F18" s="4439"/>
      <c r="G18" s="4439"/>
      <c r="H18" s="4439"/>
      <c r="I18" s="4439"/>
      <c r="J18" s="4439"/>
      <c r="K18" s="4439"/>
      <c r="L18" s="4439"/>
      <c r="M18" s="1725"/>
      <c r="N18" s="1725"/>
      <c r="O18" s="1725"/>
      <c r="P18" s="1698"/>
      <c r="Q18" s="1698"/>
      <c r="R18" s="1698"/>
      <c r="S18" s="1698"/>
      <c r="T18" s="1698"/>
      <c r="U18" s="1698"/>
      <c r="V18" s="1698"/>
      <c r="W18" s="1725"/>
      <c r="X18" s="1725"/>
      <c r="Y18" s="1725"/>
      <c r="Z18" s="1725"/>
      <c r="AA18" s="1725"/>
      <c r="AB18" s="1725"/>
      <c r="AC18" s="1725"/>
      <c r="AD18" s="1725"/>
      <c r="AE18" s="1725"/>
      <c r="AF18" s="896"/>
      <c r="AG18" s="2784" t="s">
        <v>389</v>
      </c>
      <c r="AH18" s="2784"/>
      <c r="AI18" s="2784"/>
      <c r="AK18" s="836"/>
      <c r="AL18" s="896" t="s">
        <v>961</v>
      </c>
      <c r="AM18" s="1369"/>
      <c r="AO18" s="4290"/>
    </row>
    <row r="19" spans="2:41" ht="8.25" customHeight="1">
      <c r="B19" s="4381"/>
      <c r="C19" s="4437"/>
      <c r="D19" s="4439"/>
      <c r="E19" s="4439"/>
      <c r="F19" s="4439"/>
      <c r="G19" s="4439"/>
      <c r="H19" s="4439"/>
      <c r="I19" s="4439"/>
      <c r="J19" s="4439"/>
      <c r="K19" s="4439"/>
      <c r="L19" s="4439"/>
      <c r="M19" s="1725"/>
      <c r="N19" s="1725"/>
      <c r="O19" s="1725"/>
      <c r="P19" s="1698"/>
      <c r="Q19" s="1698"/>
      <c r="R19" s="1698"/>
      <c r="S19" s="1698"/>
      <c r="T19" s="1698"/>
      <c r="U19" s="1698"/>
      <c r="V19" s="1698"/>
      <c r="W19" s="1725"/>
      <c r="X19" s="1725"/>
      <c r="Y19" s="1725"/>
      <c r="Z19" s="1725"/>
      <c r="AA19" s="1725"/>
      <c r="AB19" s="1725"/>
      <c r="AC19" s="1725"/>
      <c r="AD19" s="1725"/>
      <c r="AE19" s="1725"/>
      <c r="AF19" s="897"/>
      <c r="AJ19" s="877"/>
      <c r="AK19" s="837"/>
      <c r="AL19" s="1830" t="s">
        <v>923</v>
      </c>
      <c r="AM19" s="1682"/>
      <c r="AO19" s="4290"/>
    </row>
    <row r="20" spans="2:41" ht="23.25" customHeight="1">
      <c r="B20" s="4022">
        <v>1</v>
      </c>
      <c r="C20" s="2534"/>
      <c r="D20" s="4452"/>
      <c r="E20" s="4452"/>
      <c r="F20" s="4452"/>
      <c r="G20" s="4452"/>
      <c r="H20" s="1398"/>
      <c r="I20" s="1376" t="s">
        <v>80</v>
      </c>
      <c r="J20" s="1399"/>
      <c r="K20" s="1376" t="s">
        <v>80</v>
      </c>
      <c r="L20" s="889"/>
      <c r="M20" s="4444"/>
      <c r="N20" s="4444"/>
      <c r="O20" s="1402"/>
      <c r="P20" s="3575"/>
      <c r="Q20" s="3576"/>
      <c r="R20" s="3576"/>
      <c r="S20" s="3576"/>
      <c r="T20" s="3576"/>
      <c r="U20" s="3576"/>
      <c r="V20" s="3576"/>
      <c r="W20" s="4453"/>
      <c r="X20" s="4454"/>
      <c r="Y20" s="4454"/>
      <c r="Z20" s="4455"/>
      <c r="AA20" s="4448"/>
      <c r="AB20" s="4449"/>
      <c r="AC20" s="4449"/>
      <c r="AD20" s="4449"/>
      <c r="AE20" s="1404" t="s">
        <v>15</v>
      </c>
      <c r="AF20" s="4448"/>
      <c r="AG20" s="4449"/>
      <c r="AH20" s="4449"/>
      <c r="AI20" s="4449"/>
      <c r="AJ20" s="4450" t="s">
        <v>15</v>
      </c>
      <c r="AK20" s="4451"/>
      <c r="AL20" s="1400">
        <f>AA20-AF20</f>
        <v>0</v>
      </c>
      <c r="AM20" s="1403" t="s">
        <v>15</v>
      </c>
      <c r="AO20" s="4290"/>
    </row>
    <row r="21" spans="2:41" ht="23.25" customHeight="1">
      <c r="B21" s="4022">
        <v>2</v>
      </c>
      <c r="C21" s="2534"/>
      <c r="D21" s="4452"/>
      <c r="E21" s="4452"/>
      <c r="F21" s="4452"/>
      <c r="G21" s="4452"/>
      <c r="H21" s="1398"/>
      <c r="I21" s="1376" t="s">
        <v>80</v>
      </c>
      <c r="J21" s="1399"/>
      <c r="K21" s="1376" t="s">
        <v>80</v>
      </c>
      <c r="L21" s="889"/>
      <c r="M21" s="4443"/>
      <c r="N21" s="4444"/>
      <c r="O21" s="1402"/>
      <c r="P21" s="3575"/>
      <c r="Q21" s="3576"/>
      <c r="R21" s="3576"/>
      <c r="S21" s="3576"/>
      <c r="T21" s="3576"/>
      <c r="U21" s="3576"/>
      <c r="V21" s="3576"/>
      <c r="W21" s="4445"/>
      <c r="X21" s="4446"/>
      <c r="Y21" s="4446"/>
      <c r="Z21" s="4447"/>
      <c r="AA21" s="4448"/>
      <c r="AB21" s="4449"/>
      <c r="AC21" s="4449"/>
      <c r="AD21" s="4449"/>
      <c r="AE21" s="1384"/>
      <c r="AF21" s="4448"/>
      <c r="AG21" s="4449"/>
      <c r="AH21" s="4449"/>
      <c r="AI21" s="4449"/>
      <c r="AJ21" s="4450"/>
      <c r="AK21" s="4451"/>
      <c r="AL21" s="1400">
        <f t="shared" ref="AL21:AL23" si="0">AA21-AF21</f>
        <v>0</v>
      </c>
      <c r="AM21" s="1403"/>
      <c r="AO21" s="4290"/>
    </row>
    <row r="22" spans="2:41" ht="23.25" customHeight="1">
      <c r="B22" s="4022">
        <v>3</v>
      </c>
      <c r="C22" s="2534"/>
      <c r="D22" s="4452"/>
      <c r="E22" s="4452"/>
      <c r="F22" s="4452"/>
      <c r="G22" s="4452"/>
      <c r="H22" s="1398"/>
      <c r="I22" s="1376" t="s">
        <v>80</v>
      </c>
      <c r="J22" s="1399"/>
      <c r="K22" s="1376" t="s">
        <v>80</v>
      </c>
      <c r="L22" s="889"/>
      <c r="M22" s="4443"/>
      <c r="N22" s="4444"/>
      <c r="O22" s="1402"/>
      <c r="P22" s="3575"/>
      <c r="Q22" s="3576"/>
      <c r="R22" s="3576"/>
      <c r="S22" s="3576"/>
      <c r="T22" s="3576"/>
      <c r="U22" s="3576"/>
      <c r="V22" s="3576"/>
      <c r="W22" s="4445"/>
      <c r="X22" s="4446"/>
      <c r="Y22" s="4446"/>
      <c r="Z22" s="4447"/>
      <c r="AA22" s="4448"/>
      <c r="AB22" s="4449"/>
      <c r="AC22" s="4449"/>
      <c r="AD22" s="4449"/>
      <c r="AE22" s="1384"/>
      <c r="AF22" s="4448"/>
      <c r="AG22" s="4449"/>
      <c r="AH22" s="4449"/>
      <c r="AI22" s="4449"/>
      <c r="AJ22" s="4450"/>
      <c r="AK22" s="4451"/>
      <c r="AL22" s="1400">
        <f t="shared" si="0"/>
        <v>0</v>
      </c>
      <c r="AM22" s="1403"/>
      <c r="AO22" s="1395"/>
    </row>
    <row r="23" spans="2:41" ht="23.25" customHeight="1">
      <c r="B23" s="4022">
        <v>4</v>
      </c>
      <c r="C23" s="2534"/>
      <c r="D23" s="4452"/>
      <c r="E23" s="4452"/>
      <c r="F23" s="4452"/>
      <c r="G23" s="4452"/>
      <c r="H23" s="893"/>
      <c r="I23" s="1387" t="s">
        <v>80</v>
      </c>
      <c r="J23" s="1397"/>
      <c r="K23" s="1387" t="s">
        <v>80</v>
      </c>
      <c r="L23" s="894"/>
      <c r="M23" s="4456"/>
      <c r="N23" s="4456"/>
      <c r="O23" s="1401"/>
      <c r="P23" s="3575"/>
      <c r="Q23" s="3576"/>
      <c r="R23" s="3576"/>
      <c r="S23" s="3576"/>
      <c r="T23" s="3576"/>
      <c r="U23" s="3576"/>
      <c r="V23" s="3576"/>
      <c r="W23" s="4445"/>
      <c r="X23" s="4446"/>
      <c r="Y23" s="4446"/>
      <c r="Z23" s="4447"/>
      <c r="AA23" s="4445"/>
      <c r="AB23" s="4446"/>
      <c r="AC23" s="4446"/>
      <c r="AD23" s="4446"/>
      <c r="AE23" s="1388"/>
      <c r="AF23" s="4445"/>
      <c r="AG23" s="4446"/>
      <c r="AH23" s="4446"/>
      <c r="AI23" s="4446"/>
      <c r="AJ23" s="4457"/>
      <c r="AK23" s="4458"/>
      <c r="AL23" s="1328">
        <f t="shared" si="0"/>
        <v>0</v>
      </c>
      <c r="AM23" s="1405"/>
    </row>
    <row r="24" spans="2:41" ht="23.25" customHeight="1">
      <c r="B24" s="2774" t="s">
        <v>927</v>
      </c>
      <c r="C24" s="1827"/>
      <c r="D24" s="1827"/>
      <c r="E24" s="1827"/>
      <c r="F24" s="1827"/>
      <c r="G24" s="1827"/>
      <c r="H24" s="4477" t="s">
        <v>157</v>
      </c>
      <c r="I24" s="4478"/>
      <c r="J24" s="4478"/>
      <c r="K24" s="4478"/>
      <c r="L24" s="4478"/>
      <c r="M24" s="4207"/>
      <c r="N24" s="4479" t="s">
        <v>926</v>
      </c>
      <c r="O24" s="3922"/>
      <c r="P24" s="4480"/>
      <c r="Q24" s="4481"/>
      <c r="R24" s="4481"/>
      <c r="S24" s="4481"/>
      <c r="T24" s="4481"/>
      <c r="U24" s="4481"/>
      <c r="V24" s="4481"/>
      <c r="W24" s="4482"/>
      <c r="X24" s="4483"/>
      <c r="Y24" s="4484"/>
      <c r="Z24" s="4484"/>
      <c r="AA24" s="4484"/>
      <c r="AB24" s="4484"/>
      <c r="AC24" s="4485"/>
      <c r="AD24" s="4483"/>
      <c r="AE24" s="4484"/>
      <c r="AF24" s="4484"/>
      <c r="AG24" s="4484"/>
      <c r="AH24" s="4484"/>
      <c r="AI24" s="4485"/>
      <c r="AJ24" s="4468"/>
      <c r="AK24" s="4469"/>
      <c r="AL24" s="4469"/>
      <c r="AM24" s="4469"/>
    </row>
    <row r="25" spans="2:41" ht="23.25" customHeight="1">
      <c r="B25" s="2707"/>
      <c r="C25" s="2707"/>
      <c r="D25" s="2707"/>
      <c r="E25" s="2707"/>
      <c r="F25" s="2707"/>
      <c r="G25" s="2707"/>
      <c r="H25" s="4470" t="s">
        <v>944</v>
      </c>
      <c r="I25" s="2435"/>
      <c r="J25" s="2435"/>
      <c r="K25" s="2435"/>
      <c r="L25" s="2435"/>
      <c r="M25" s="2436"/>
      <c r="N25" s="4471">
        <f>SUM(Q25:AL25)</f>
        <v>0</v>
      </c>
      <c r="O25" s="4472"/>
      <c r="P25" s="1407" t="s">
        <v>130</v>
      </c>
      <c r="Q25" s="4473"/>
      <c r="R25" s="4474"/>
      <c r="S25" s="4474"/>
      <c r="T25" s="4474"/>
      <c r="U25" s="4474"/>
      <c r="V25" s="4475" t="s">
        <v>15</v>
      </c>
      <c r="W25" s="4476"/>
      <c r="X25" s="4473"/>
      <c r="Y25" s="4474"/>
      <c r="Z25" s="4474"/>
      <c r="AA25" s="4474"/>
      <c r="AB25" s="4474"/>
      <c r="AC25" s="1407" t="s">
        <v>130</v>
      </c>
      <c r="AD25" s="4473"/>
      <c r="AE25" s="4474"/>
      <c r="AF25" s="4474"/>
      <c r="AG25" s="4474"/>
      <c r="AH25" s="4474"/>
      <c r="AI25" s="1407" t="s">
        <v>130</v>
      </c>
      <c r="AJ25" s="4473"/>
      <c r="AK25" s="4474"/>
      <c r="AL25" s="4474"/>
      <c r="AM25" s="1406" t="s">
        <v>130</v>
      </c>
    </row>
    <row r="26" spans="2:41" ht="3" customHeight="1"/>
    <row r="27" spans="2:41" ht="12" customHeight="1">
      <c r="D27" s="4459" t="s">
        <v>928</v>
      </c>
      <c r="E27" s="4459"/>
      <c r="F27" s="4459"/>
      <c r="G27" s="4459"/>
      <c r="H27" s="4459"/>
      <c r="I27" s="4459"/>
      <c r="J27" s="4459"/>
      <c r="K27" s="4459"/>
      <c r="L27" s="4459"/>
      <c r="M27" s="4459"/>
      <c r="N27" s="4459"/>
      <c r="O27" s="4459"/>
      <c r="P27" s="4459"/>
      <c r="Q27" s="4459"/>
      <c r="R27" s="4459"/>
      <c r="S27" s="4459"/>
      <c r="T27" s="4459"/>
      <c r="U27" s="4459"/>
      <c r="V27" s="4459"/>
      <c r="W27" s="4459"/>
      <c r="X27" s="4459"/>
      <c r="Y27" s="4459"/>
      <c r="Z27" s="4459"/>
      <c r="AA27" s="4459"/>
      <c r="AB27" s="4459"/>
      <c r="AC27" s="4459"/>
      <c r="AD27" s="4459"/>
      <c r="AE27" s="4459"/>
      <c r="AF27" s="4459"/>
      <c r="AG27" s="4459"/>
      <c r="AH27" s="4459"/>
      <c r="AI27" s="4459"/>
      <c r="AJ27" s="4459"/>
      <c r="AK27" s="4459"/>
      <c r="AL27" s="4459"/>
    </row>
    <row r="28" spans="2:41" ht="12" customHeight="1">
      <c r="D28" s="4459" t="s">
        <v>930</v>
      </c>
      <c r="E28" s="4459"/>
      <c r="F28" s="4459"/>
      <c r="G28" s="4459"/>
      <c r="H28" s="4459"/>
      <c r="I28" s="4459"/>
      <c r="J28" s="4459"/>
      <c r="K28" s="4459"/>
      <c r="L28" s="4459"/>
      <c r="M28" s="4459"/>
      <c r="N28" s="4459"/>
      <c r="O28" s="4459"/>
      <c r="P28" s="4459"/>
      <c r="Q28" s="4459"/>
      <c r="R28" s="4459"/>
      <c r="S28" s="4459"/>
      <c r="T28" s="4459"/>
      <c r="U28" s="4459"/>
      <c r="V28" s="4459"/>
      <c r="W28" s="4459"/>
      <c r="X28" s="4459"/>
      <c r="Y28" s="4459"/>
      <c r="Z28" s="4459"/>
      <c r="AA28" s="4459"/>
      <c r="AB28" s="4459"/>
      <c r="AC28" s="4459"/>
      <c r="AD28" s="4459"/>
      <c r="AE28" s="4459"/>
      <c r="AF28" s="4459"/>
      <c r="AG28" s="4459"/>
      <c r="AH28" s="4459"/>
      <c r="AI28" s="4459"/>
      <c r="AJ28" s="4459"/>
      <c r="AK28" s="4459"/>
      <c r="AL28" s="4459"/>
    </row>
    <row r="29" spans="2:41" ht="12" customHeight="1">
      <c r="D29" s="4459" t="s">
        <v>929</v>
      </c>
      <c r="E29" s="4459"/>
      <c r="F29" s="4459"/>
      <c r="G29" s="4459"/>
      <c r="H29" s="4459"/>
      <c r="I29" s="4459"/>
      <c r="J29" s="4459"/>
      <c r="K29" s="4459"/>
      <c r="L29" s="4459"/>
      <c r="M29" s="4459"/>
      <c r="N29" s="4459"/>
      <c r="O29" s="4459"/>
      <c r="P29" s="902"/>
      <c r="Q29" s="902"/>
      <c r="R29" s="902"/>
      <c r="S29" s="902"/>
      <c r="T29" s="902"/>
      <c r="U29" s="902"/>
      <c r="V29" s="902"/>
      <c r="W29" s="902"/>
      <c r="X29" s="902"/>
      <c r="Y29" s="902"/>
      <c r="Z29" s="902"/>
      <c r="AA29" s="902"/>
      <c r="AB29" s="902"/>
      <c r="AC29" s="902"/>
      <c r="AD29" s="902"/>
      <c r="AE29" s="902"/>
      <c r="AF29" s="902"/>
      <c r="AG29" s="902"/>
      <c r="AH29" s="902"/>
      <c r="AI29" s="902"/>
      <c r="AJ29" s="902"/>
      <c r="AK29" s="902"/>
      <c r="AL29" s="902"/>
    </row>
    <row r="30" spans="2:41" ht="12.75" customHeight="1">
      <c r="C30" s="1386"/>
      <c r="D30" s="1387"/>
      <c r="E30" s="4460" t="s">
        <v>931</v>
      </c>
      <c r="F30" s="4460"/>
      <c r="G30" s="4460"/>
      <c r="H30" s="4460"/>
      <c r="I30" s="4460"/>
      <c r="J30" s="4460"/>
      <c r="K30" s="4460"/>
      <c r="L30" s="4460"/>
      <c r="M30" s="1387"/>
      <c r="N30" s="1387"/>
      <c r="O30" s="1387"/>
      <c r="P30" s="1387"/>
      <c r="Q30" s="1387"/>
      <c r="R30" s="1387"/>
      <c r="S30" s="1387"/>
      <c r="T30" s="1387"/>
      <c r="U30" s="1387"/>
      <c r="V30" s="1387"/>
      <c r="W30" s="1387"/>
      <c r="X30" s="1387"/>
      <c r="Y30" s="1387"/>
      <c r="Z30" s="1387"/>
      <c r="AA30" s="1387"/>
      <c r="AB30" s="1387"/>
      <c r="AC30" s="1387"/>
      <c r="AD30" s="4461" t="s">
        <v>932</v>
      </c>
      <c r="AE30" s="4461"/>
      <c r="AF30" s="4461"/>
      <c r="AG30" s="4461"/>
      <c r="AH30" s="4461"/>
      <c r="AI30" s="1387"/>
      <c r="AJ30" s="1387"/>
      <c r="AK30" s="1387"/>
      <c r="AL30" s="1388"/>
    </row>
    <row r="31" spans="2:41" ht="12.75" customHeight="1">
      <c r="C31" s="896"/>
      <c r="D31" s="903" t="s">
        <v>934</v>
      </c>
      <c r="E31" s="4462"/>
      <c r="F31" s="4463"/>
      <c r="G31" s="4463"/>
      <c r="H31" s="4463"/>
      <c r="I31" s="4463"/>
      <c r="J31" s="4463"/>
      <c r="K31" s="4463"/>
      <c r="L31" s="4464"/>
      <c r="M31" s="4465" t="s">
        <v>935</v>
      </c>
      <c r="N31" s="1859"/>
      <c r="O31" s="1859"/>
      <c r="P31" s="1859"/>
      <c r="Q31" s="1859"/>
      <c r="R31" s="1859"/>
      <c r="S31" s="1859"/>
      <c r="T31" s="1859"/>
      <c r="U31" s="1859"/>
      <c r="V31" s="1859"/>
      <c r="W31" s="1859"/>
      <c r="X31" s="1859"/>
      <c r="Y31" s="1859"/>
      <c r="Z31" s="1859"/>
      <c r="AA31" s="1859"/>
      <c r="AB31" s="1859"/>
      <c r="AC31" s="1859"/>
      <c r="AD31" s="1859"/>
      <c r="AE31" s="1859"/>
      <c r="AF31" s="4466"/>
      <c r="AG31" s="900"/>
      <c r="AH31" s="4465" t="s">
        <v>936</v>
      </c>
      <c r="AI31" s="1859"/>
      <c r="AJ31" s="1859"/>
      <c r="AK31" s="1859"/>
      <c r="AL31" s="4467"/>
    </row>
    <row r="32" spans="2:41" ht="12.75" customHeight="1">
      <c r="C32" s="896"/>
      <c r="D32" s="1859" t="s">
        <v>937</v>
      </c>
      <c r="E32" s="1859"/>
      <c r="F32" s="1859"/>
      <c r="G32" s="1859"/>
      <c r="H32" s="1859"/>
      <c r="I32" s="1859"/>
      <c r="J32" s="1859"/>
      <c r="K32" s="1859"/>
      <c r="L32" s="1859"/>
      <c r="M32" s="1859"/>
      <c r="N32" s="1859"/>
      <c r="O32" s="1859"/>
      <c r="P32" s="1859"/>
      <c r="Q32" s="1859"/>
      <c r="R32" s="1369"/>
      <c r="S32" s="1369"/>
      <c r="T32" s="1369"/>
      <c r="U32" s="1369"/>
      <c r="V32" s="1369"/>
      <c r="W32" s="1369"/>
      <c r="X32" s="1369"/>
      <c r="Y32" s="1369"/>
      <c r="Z32" s="1369"/>
      <c r="AA32" s="1369"/>
      <c r="AB32" s="1369"/>
      <c r="AC32" s="1369"/>
      <c r="AD32" s="1369"/>
      <c r="AE32" s="1369"/>
      <c r="AF32" s="1369"/>
      <c r="AG32" s="1369"/>
      <c r="AH32" s="1369"/>
      <c r="AI32" s="1369"/>
      <c r="AJ32" s="1369"/>
      <c r="AK32" s="1369"/>
      <c r="AL32" s="836"/>
    </row>
    <row r="33" spans="2:39" ht="12.75" customHeight="1">
      <c r="C33" s="896"/>
      <c r="D33" s="1859" t="s">
        <v>966</v>
      </c>
      <c r="E33" s="1859"/>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4467"/>
    </row>
    <row r="34" spans="2:39" ht="12.75" customHeight="1">
      <c r="C34" s="897"/>
      <c r="D34" s="2770" t="s">
        <v>967</v>
      </c>
      <c r="E34" s="2770"/>
      <c r="F34" s="2770"/>
      <c r="G34" s="2770"/>
      <c r="H34" s="2770"/>
      <c r="I34" s="2770"/>
      <c r="J34" s="2770"/>
      <c r="K34" s="2770"/>
      <c r="L34" s="1379"/>
      <c r="M34" s="1379"/>
      <c r="N34" s="877"/>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837"/>
    </row>
    <row r="35" spans="2:39" ht="3" customHeight="1"/>
    <row r="36" spans="2:39" ht="19.5" customHeight="1">
      <c r="B36" s="899"/>
      <c r="C36" s="4490" t="s">
        <v>1796</v>
      </c>
      <c r="D36" s="4490"/>
      <c r="E36" s="4490"/>
      <c r="F36" s="4490"/>
      <c r="G36" s="4490"/>
      <c r="H36" s="4490"/>
      <c r="I36" s="4490"/>
      <c r="J36" s="4490"/>
      <c r="K36" s="4490"/>
      <c r="L36" s="4490"/>
      <c r="M36" s="4490"/>
      <c r="N36" s="4490"/>
      <c r="O36" s="4490"/>
      <c r="P36" s="4490"/>
      <c r="Q36" s="4490"/>
      <c r="R36" s="4490"/>
      <c r="S36" s="4490"/>
      <c r="T36" s="4490"/>
      <c r="U36" s="4490"/>
      <c r="V36" s="4490"/>
      <c r="W36" s="4490"/>
      <c r="X36" s="4490"/>
      <c r="Y36" s="4490"/>
      <c r="Z36" s="4490"/>
      <c r="AA36" s="4490"/>
      <c r="AB36" s="4490"/>
      <c r="AC36" s="4490"/>
      <c r="AD36" s="4490"/>
      <c r="AE36" s="4490"/>
      <c r="AF36" s="4490"/>
      <c r="AG36" s="4490"/>
      <c r="AH36" s="4490"/>
      <c r="AI36" s="4490"/>
      <c r="AJ36" s="4490"/>
      <c r="AK36" s="4490"/>
      <c r="AL36" s="4490"/>
      <c r="AM36" s="899"/>
    </row>
    <row r="37" spans="2:39" ht="6" customHeight="1"/>
    <row r="38" spans="2:39" ht="16.5" customHeight="1">
      <c r="B38" s="4436" t="s">
        <v>964</v>
      </c>
      <c r="C38" s="4436"/>
      <c r="D38" s="4436"/>
      <c r="E38" s="4436"/>
      <c r="F38" s="4436"/>
      <c r="G38" s="4436"/>
      <c r="H38" s="4436"/>
      <c r="I38" s="4436"/>
      <c r="J38" s="4436"/>
      <c r="K38" s="4436"/>
      <c r="L38" s="4436"/>
      <c r="M38" s="4436"/>
      <c r="N38" s="4436"/>
      <c r="O38" s="4436"/>
      <c r="P38" s="4436"/>
      <c r="Q38" s="4436"/>
      <c r="R38" s="4436"/>
      <c r="S38" s="4436"/>
      <c r="T38" s="4436"/>
      <c r="U38" s="4436"/>
      <c r="V38" s="4436"/>
      <c r="W38" s="4436"/>
    </row>
    <row r="39" spans="2:39" ht="12" customHeight="1">
      <c r="E39" s="4217" t="s">
        <v>938</v>
      </c>
      <c r="F39" s="4217"/>
      <c r="G39" s="4217"/>
      <c r="H39" s="4217"/>
      <c r="I39" s="4217"/>
      <c r="J39" s="4217"/>
      <c r="K39" s="4217"/>
      <c r="L39" s="4217"/>
      <c r="M39" s="4217"/>
      <c r="N39" s="4217"/>
      <c r="O39" s="4217"/>
      <c r="P39" s="4217"/>
      <c r="Q39" s="4217"/>
      <c r="R39" s="4217"/>
      <c r="S39" s="4217"/>
      <c r="T39" s="4217"/>
      <c r="U39" s="4217"/>
      <c r="V39" s="4217"/>
      <c r="W39" s="4217"/>
      <c r="X39" s="4217"/>
      <c r="Y39" s="4217"/>
      <c r="Z39" s="4217"/>
      <c r="AA39" s="4217"/>
      <c r="AB39" s="4217"/>
      <c r="AC39" s="4217"/>
      <c r="AD39" s="4217"/>
      <c r="AE39" s="4217"/>
      <c r="AF39" s="4217"/>
      <c r="AG39" s="4217"/>
      <c r="AH39" s="4217"/>
      <c r="AI39" s="4217"/>
      <c r="AJ39" s="4217"/>
      <c r="AK39" s="4217"/>
      <c r="AL39" s="4217"/>
    </row>
    <row r="40" spans="2:39" ht="12" customHeight="1">
      <c r="E40" s="4217" t="s">
        <v>962</v>
      </c>
      <c r="F40" s="4217"/>
      <c r="G40" s="4217"/>
      <c r="H40" s="4217"/>
      <c r="I40" s="4217"/>
      <c r="J40" s="4217"/>
      <c r="K40" s="4217"/>
      <c r="L40" s="4217"/>
      <c r="M40" s="4217"/>
      <c r="N40" s="4217"/>
      <c r="O40" s="4217"/>
      <c r="P40" s="4217"/>
      <c r="Q40" s="4217"/>
      <c r="R40" s="4217"/>
      <c r="S40" s="4217"/>
      <c r="T40" s="4217"/>
      <c r="U40" s="4217"/>
      <c r="V40" s="4217"/>
      <c r="W40" s="4217"/>
      <c r="X40" s="4217"/>
      <c r="Y40" s="4217"/>
      <c r="Z40" s="4217"/>
      <c r="AA40" s="4217"/>
      <c r="AB40" s="4217"/>
      <c r="AC40" s="4217"/>
      <c r="AD40" s="4217"/>
      <c r="AE40" s="4217"/>
      <c r="AF40" s="1375"/>
      <c r="AG40" s="1375"/>
      <c r="AH40" s="1375"/>
      <c r="AI40" s="1375"/>
      <c r="AJ40" s="1375"/>
      <c r="AK40" s="1375"/>
      <c r="AL40" s="1375"/>
    </row>
    <row r="41" spans="2:39" ht="14.25" customHeight="1">
      <c r="B41" s="4486" t="s">
        <v>939</v>
      </c>
      <c r="C41" s="4487"/>
      <c r="D41" s="4487"/>
      <c r="E41" s="4487"/>
      <c r="F41" s="4487"/>
      <c r="G41" s="4487"/>
      <c r="H41" s="4487"/>
      <c r="I41" s="4487"/>
      <c r="J41" s="4487"/>
      <c r="K41" s="4487"/>
      <c r="L41" s="4487"/>
      <c r="M41" s="4487"/>
      <c r="N41" s="4487"/>
      <c r="O41" s="4487"/>
      <c r="P41" s="4487"/>
      <c r="Q41" s="4487"/>
      <c r="R41" s="4487"/>
      <c r="S41" s="4487"/>
      <c r="T41" s="4487"/>
      <c r="U41" s="4487"/>
      <c r="V41" s="4487"/>
      <c r="W41" s="4487"/>
      <c r="X41" s="4487"/>
      <c r="Y41" s="4487"/>
      <c r="Z41" s="4487"/>
      <c r="AA41" s="4487"/>
      <c r="AB41" s="4487"/>
      <c r="AC41" s="4487"/>
      <c r="AD41" s="4488" t="s">
        <v>940</v>
      </c>
      <c r="AE41" s="4488"/>
      <c r="AF41" s="4488"/>
      <c r="AG41" s="4488"/>
      <c r="AH41" s="4488"/>
      <c r="AI41" s="4488"/>
      <c r="AJ41" s="4488"/>
      <c r="AK41" s="4488"/>
      <c r="AL41" s="4488"/>
      <c r="AM41" s="4489"/>
    </row>
    <row r="42" spans="2:39" ht="13.5" customHeight="1">
      <c r="B42" s="2522" t="s">
        <v>946</v>
      </c>
      <c r="C42" s="1725"/>
      <c r="D42" s="1725"/>
      <c r="E42" s="1725"/>
      <c r="F42" s="1725" t="s">
        <v>945</v>
      </c>
      <c r="G42" s="1725"/>
      <c r="H42" s="1725"/>
      <c r="I42" s="1725"/>
      <c r="J42" s="1698" t="s">
        <v>656</v>
      </c>
      <c r="K42" s="1698"/>
      <c r="L42" s="1698"/>
      <c r="M42" s="1698"/>
      <c r="N42" s="1698"/>
      <c r="O42" s="1698"/>
      <c r="P42" s="1698"/>
      <c r="Q42" s="1698"/>
      <c r="R42" s="2522" t="s">
        <v>947</v>
      </c>
      <c r="S42" s="1725"/>
      <c r="T42" s="1725"/>
      <c r="U42" s="1725"/>
      <c r="V42" s="1725"/>
      <c r="W42" s="1725"/>
      <c r="X42" s="1698" t="s">
        <v>658</v>
      </c>
      <c r="Y42" s="1698"/>
      <c r="Z42" s="1698"/>
      <c r="AA42" s="1698"/>
      <c r="AB42" s="1698"/>
      <c r="AC42" s="1698"/>
      <c r="AD42" s="4488"/>
      <c r="AE42" s="4488"/>
      <c r="AF42" s="4488"/>
      <c r="AG42" s="4488"/>
      <c r="AH42" s="4488"/>
      <c r="AI42" s="4488"/>
      <c r="AJ42" s="4488"/>
      <c r="AK42" s="4488"/>
      <c r="AL42" s="4488"/>
      <c r="AM42" s="4489"/>
    </row>
    <row r="43" spans="2:39" ht="24" customHeight="1">
      <c r="B43" s="3598"/>
      <c r="C43" s="4444"/>
      <c r="D43" s="4444"/>
      <c r="E43" s="4444"/>
      <c r="F43" s="4444"/>
      <c r="G43" s="4444"/>
      <c r="H43" s="4444"/>
      <c r="I43" s="4444"/>
      <c r="J43" s="4492"/>
      <c r="K43" s="4491"/>
      <c r="L43" s="4491"/>
      <c r="M43" s="4491"/>
      <c r="N43" s="4491"/>
      <c r="O43" s="4491"/>
      <c r="P43" s="4491"/>
      <c r="Q43" s="4491"/>
      <c r="R43" s="4446"/>
      <c r="S43" s="4446"/>
      <c r="T43" s="4446"/>
      <c r="U43" s="4446"/>
      <c r="V43" s="4446"/>
      <c r="W43" s="4446"/>
      <c r="X43" s="4445"/>
      <c r="Y43" s="4446"/>
      <c r="Z43" s="4446"/>
      <c r="AA43" s="4446"/>
      <c r="AB43" s="4446"/>
      <c r="AC43" s="1404" t="s">
        <v>15</v>
      </c>
      <c r="AD43" s="3596"/>
      <c r="AE43" s="3597"/>
      <c r="AF43" s="3597"/>
      <c r="AG43" s="3597"/>
      <c r="AH43" s="3597"/>
      <c r="AI43" s="3597"/>
      <c r="AJ43" s="3597"/>
      <c r="AK43" s="3597"/>
      <c r="AL43" s="3597"/>
      <c r="AM43" s="3597"/>
    </row>
    <row r="44" spans="2:39" ht="24" customHeight="1">
      <c r="B44" s="3598"/>
      <c r="C44" s="4444"/>
      <c r="D44" s="4444"/>
      <c r="E44" s="4444"/>
      <c r="F44" s="4444"/>
      <c r="G44" s="4444"/>
      <c r="H44" s="4444"/>
      <c r="I44" s="4444"/>
      <c r="J44" s="4491"/>
      <c r="K44" s="4491"/>
      <c r="L44" s="4491"/>
      <c r="M44" s="4491"/>
      <c r="N44" s="4491"/>
      <c r="O44" s="4491"/>
      <c r="P44" s="4491"/>
      <c r="Q44" s="4491"/>
      <c r="R44" s="4446"/>
      <c r="S44" s="4446"/>
      <c r="T44" s="4446"/>
      <c r="U44" s="4446"/>
      <c r="V44" s="4446"/>
      <c r="W44" s="4446"/>
      <c r="X44" s="4445"/>
      <c r="Y44" s="4446"/>
      <c r="Z44" s="4446"/>
      <c r="AA44" s="4446"/>
      <c r="AB44" s="4446"/>
      <c r="AC44" s="1384"/>
      <c r="AD44" s="3596"/>
      <c r="AE44" s="3597"/>
      <c r="AF44" s="3597"/>
      <c r="AG44" s="3597"/>
      <c r="AH44" s="3597"/>
      <c r="AI44" s="3597"/>
      <c r="AJ44" s="3597"/>
      <c r="AK44" s="3597"/>
      <c r="AL44" s="3597"/>
      <c r="AM44" s="3597"/>
    </row>
    <row r="45" spans="2:39" ht="24" customHeight="1">
      <c r="B45" s="1775"/>
      <c r="C45" s="4493"/>
      <c r="D45" s="4493"/>
      <c r="E45" s="4493"/>
      <c r="F45" s="4494"/>
      <c r="G45" s="4494"/>
      <c r="H45" s="4494"/>
      <c r="I45" s="4494"/>
      <c r="J45" s="4495" t="s">
        <v>877</v>
      </c>
      <c r="K45" s="4495"/>
      <c r="L45" s="4495"/>
      <c r="M45" s="4495"/>
      <c r="N45" s="4495"/>
      <c r="O45" s="4495"/>
      <c r="P45" s="4495"/>
      <c r="Q45" s="4495"/>
      <c r="R45" s="4496"/>
      <c r="S45" s="4496"/>
      <c r="T45" s="4496"/>
      <c r="U45" s="4496"/>
      <c r="V45" s="4496"/>
      <c r="W45" s="4496"/>
      <c r="X45" s="4497">
        <f>SUM(X43:AB44)</f>
        <v>0</v>
      </c>
      <c r="Y45" s="4498"/>
      <c r="Z45" s="4498"/>
      <c r="AA45" s="4498"/>
      <c r="AB45" s="4498"/>
      <c r="AC45" s="1388"/>
      <c r="AD45" s="4499"/>
      <c r="AE45" s="4247"/>
      <c r="AF45" s="4247"/>
      <c r="AG45" s="4247"/>
      <c r="AH45" s="4247"/>
      <c r="AI45" s="4247"/>
      <c r="AJ45" s="4247"/>
      <c r="AK45" s="4247"/>
      <c r="AL45" s="4247"/>
      <c r="AM45" s="4247"/>
    </row>
    <row r="46" spans="2:39" ht="6" customHeight="1"/>
    <row r="47" spans="2:39" ht="16.5" customHeight="1">
      <c r="B47" s="4436" t="s">
        <v>963</v>
      </c>
      <c r="C47" s="4436"/>
      <c r="D47" s="4436"/>
      <c r="E47" s="4436"/>
      <c r="F47" s="4436"/>
      <c r="G47" s="4436"/>
      <c r="H47" s="4436"/>
      <c r="I47" s="4436"/>
      <c r="J47" s="4436"/>
      <c r="K47" s="4436"/>
      <c r="L47" s="4436"/>
      <c r="M47" s="4436"/>
      <c r="N47" s="4436"/>
      <c r="O47" s="4436"/>
      <c r="P47" s="4436"/>
      <c r="Q47" s="4436"/>
      <c r="R47" s="4436"/>
      <c r="S47" s="4436"/>
      <c r="T47" s="4436"/>
      <c r="U47" s="4436"/>
      <c r="V47" s="4436"/>
      <c r="W47" s="4436"/>
      <c r="X47" s="4436"/>
      <c r="Y47" s="4436"/>
      <c r="Z47" s="4436"/>
      <c r="AA47" s="4436"/>
      <c r="AB47" s="4436"/>
      <c r="AC47" s="4436"/>
      <c r="AD47" s="4436"/>
      <c r="AE47" s="4436"/>
      <c r="AF47" s="4436"/>
      <c r="AG47" s="4436"/>
      <c r="AH47" s="4436"/>
      <c r="AI47" s="4436"/>
      <c r="AJ47" s="4436"/>
      <c r="AK47" s="4436"/>
    </row>
    <row r="48" spans="2:39" ht="16.5" customHeight="1">
      <c r="D48" s="4217" t="s">
        <v>955</v>
      </c>
      <c r="E48" s="4217"/>
      <c r="F48" s="4217"/>
      <c r="G48" s="4217"/>
      <c r="H48" s="4217"/>
      <c r="I48" s="4217"/>
      <c r="J48" s="4217"/>
      <c r="K48" s="4217"/>
      <c r="L48" s="4217"/>
      <c r="M48" s="4217"/>
      <c r="N48" s="4217"/>
      <c r="O48" s="4217"/>
      <c r="P48" s="4217"/>
      <c r="Q48" s="4217"/>
      <c r="R48" s="4217"/>
      <c r="S48" s="4217"/>
      <c r="T48" s="4217"/>
      <c r="U48" s="4217"/>
    </row>
    <row r="49" spans="2:39" ht="11.25" customHeight="1">
      <c r="C49" s="2927" t="s">
        <v>1575</v>
      </c>
      <c r="D49" s="2927"/>
      <c r="E49" s="2927"/>
      <c r="F49" s="2927"/>
      <c r="G49" s="2927"/>
      <c r="H49" s="2927"/>
      <c r="I49" s="2927"/>
      <c r="J49" s="2927"/>
      <c r="K49" s="2927"/>
      <c r="L49" s="2927"/>
      <c r="M49" s="2927"/>
      <c r="N49" s="2927"/>
      <c r="O49" s="2927"/>
      <c r="P49" s="2927"/>
      <c r="Q49" s="2927"/>
      <c r="R49" s="2927"/>
      <c r="S49" s="2927"/>
      <c r="T49" s="2927"/>
      <c r="U49" s="2927"/>
      <c r="V49" s="2927"/>
      <c r="W49" s="2927"/>
      <c r="X49" s="2927"/>
      <c r="Y49" s="2927"/>
      <c r="Z49" s="2927"/>
      <c r="AA49" s="2927"/>
      <c r="AB49" s="2927"/>
      <c r="AC49" s="2927"/>
      <c r="AD49" s="2927"/>
      <c r="AE49" s="2927"/>
      <c r="AF49" s="2927"/>
      <c r="AG49" s="2927"/>
      <c r="AH49" s="2927"/>
      <c r="AI49" s="2927"/>
      <c r="AJ49" s="2927"/>
      <c r="AK49" s="2927"/>
      <c r="AL49" s="2927"/>
    </row>
    <row r="50" spans="2:39" ht="11.25" customHeight="1">
      <c r="C50" s="4502" t="s">
        <v>1577</v>
      </c>
      <c r="D50" s="4502"/>
      <c r="E50" s="4502"/>
      <c r="F50" s="1377"/>
      <c r="G50" s="1377"/>
      <c r="H50" s="1377"/>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row>
    <row r="51" spans="2:39" ht="4.5" customHeight="1">
      <c r="C51" s="1377"/>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row>
    <row r="52" spans="2:39" ht="11.25" customHeight="1">
      <c r="C52" s="2927" t="s">
        <v>968</v>
      </c>
      <c r="D52" s="2927"/>
      <c r="E52" s="2927"/>
      <c r="F52" s="2927"/>
      <c r="G52" s="2927"/>
      <c r="H52" s="2927"/>
      <c r="I52" s="2927"/>
      <c r="J52" s="2927"/>
      <c r="K52" s="2927"/>
      <c r="L52" s="2927"/>
      <c r="M52" s="2927"/>
      <c r="N52" s="2927"/>
      <c r="O52" s="2927"/>
      <c r="P52" s="2927"/>
      <c r="Q52" s="2927"/>
      <c r="R52" s="2927"/>
      <c r="S52" s="2927"/>
      <c r="T52" s="2927"/>
      <c r="U52" s="2927"/>
      <c r="V52" s="2927"/>
      <c r="W52" s="2927"/>
      <c r="X52" s="2927"/>
      <c r="Y52" s="2927"/>
      <c r="Z52" s="2927"/>
      <c r="AA52" s="2927"/>
      <c r="AB52" s="2927"/>
      <c r="AC52" s="2927"/>
      <c r="AD52" s="2927"/>
      <c r="AE52" s="2927"/>
      <c r="AF52" s="2927"/>
      <c r="AG52" s="2927"/>
      <c r="AH52" s="2927"/>
      <c r="AI52" s="2927"/>
      <c r="AJ52" s="2927"/>
      <c r="AK52" s="2927"/>
      <c r="AL52" s="2927"/>
    </row>
    <row r="53" spans="2:39" ht="11.25" customHeight="1">
      <c r="C53" s="2927" t="s">
        <v>956</v>
      </c>
      <c r="D53" s="2927"/>
      <c r="E53" s="2927"/>
      <c r="F53" s="2927"/>
      <c r="G53" s="2927"/>
      <c r="H53" s="1377"/>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row>
    <row r="54" spans="2:39" ht="4.5" customHeight="1">
      <c r="C54" s="1377"/>
      <c r="D54" s="1377"/>
      <c r="E54" s="1377"/>
      <c r="F54" s="1377"/>
      <c r="G54" s="1377"/>
      <c r="H54" s="1377"/>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row>
    <row r="55" spans="2:39" ht="11.25" customHeight="1">
      <c r="C55" s="2927" t="s">
        <v>1512</v>
      </c>
      <c r="D55" s="2927"/>
      <c r="E55" s="2927"/>
      <c r="F55" s="2927"/>
      <c r="G55" s="2927"/>
      <c r="H55" s="2927"/>
      <c r="I55" s="2927"/>
      <c r="J55" s="2927"/>
      <c r="K55" s="2927"/>
      <c r="L55" s="2927"/>
      <c r="M55" s="2927"/>
      <c r="N55" s="2927"/>
      <c r="O55" s="2927"/>
      <c r="P55" s="2927"/>
      <c r="Q55" s="2927"/>
      <c r="R55" s="2927"/>
      <c r="S55" s="2927"/>
      <c r="T55" s="2927"/>
      <c r="U55" s="2927"/>
      <c r="V55" s="2927"/>
      <c r="W55" s="2927"/>
      <c r="X55" s="2927"/>
      <c r="Y55" s="2927"/>
      <c r="Z55" s="2927"/>
      <c r="AA55" s="2927"/>
      <c r="AB55" s="2927"/>
      <c r="AC55" s="2927"/>
      <c r="AD55" s="2927"/>
      <c r="AE55" s="2927"/>
      <c r="AF55" s="2927"/>
      <c r="AG55" s="2927"/>
      <c r="AH55" s="2927"/>
      <c r="AI55" s="2927"/>
      <c r="AJ55" s="2927"/>
      <c r="AK55" s="2927"/>
      <c r="AL55" s="2927"/>
    </row>
    <row r="56" spans="2:39" ht="11.25" customHeight="1">
      <c r="C56" s="4502" t="s">
        <v>1576</v>
      </c>
      <c r="D56" s="4502"/>
      <c r="E56" s="4502"/>
      <c r="F56" s="1377"/>
      <c r="G56" s="1377"/>
      <c r="H56" s="1377"/>
      <c r="I56" s="1377"/>
      <c r="J56" s="1377"/>
      <c r="K56" s="1377"/>
      <c r="L56" s="1377"/>
      <c r="M56" s="1377"/>
      <c r="N56" s="1377"/>
      <c r="O56" s="1377"/>
      <c r="P56" s="1377"/>
      <c r="Q56" s="1377"/>
      <c r="R56" s="1377"/>
      <c r="S56" s="1377"/>
      <c r="T56" s="1377"/>
      <c r="U56" s="1377"/>
      <c r="V56" s="1377"/>
      <c r="W56" s="1377"/>
      <c r="X56" s="1377"/>
      <c r="Y56" s="1377"/>
      <c r="Z56" s="1377"/>
      <c r="AA56" s="1377"/>
      <c r="AB56" s="1377"/>
      <c r="AC56" s="1377"/>
      <c r="AD56" s="1377"/>
      <c r="AE56" s="1377"/>
      <c r="AF56" s="1377"/>
      <c r="AG56" s="1377"/>
      <c r="AH56" s="1377"/>
      <c r="AI56" s="1377"/>
      <c r="AJ56" s="1377"/>
      <c r="AK56" s="1377"/>
      <c r="AL56" s="1377"/>
    </row>
    <row r="57" spans="2:39" ht="4.5" customHeight="1"/>
    <row r="58" spans="2:39" ht="12.75" customHeight="1">
      <c r="B58" s="4503" t="s">
        <v>952</v>
      </c>
      <c r="C58" s="4504"/>
      <c r="D58" s="4504"/>
      <c r="E58" s="4506" t="s">
        <v>949</v>
      </c>
      <c r="F58" s="4506"/>
      <c r="G58" s="4506"/>
      <c r="H58" s="4506"/>
      <c r="I58" s="4506"/>
      <c r="J58" s="4506"/>
      <c r="K58" s="4506"/>
      <c r="L58" s="4506"/>
      <c r="M58" s="4506"/>
      <c r="N58" s="4506"/>
      <c r="O58" s="4506"/>
      <c r="P58" s="4506"/>
      <c r="Q58" s="4506"/>
      <c r="R58" s="4506"/>
      <c r="S58" s="4506"/>
      <c r="T58" s="4506"/>
      <c r="U58" s="4506"/>
      <c r="V58" s="4506"/>
      <c r="W58" s="4506"/>
      <c r="X58" s="4506"/>
      <c r="Y58" s="4506"/>
      <c r="Z58" s="4506"/>
      <c r="AA58" s="4506"/>
      <c r="AB58" s="4507" t="s">
        <v>950</v>
      </c>
      <c r="AC58" s="4508"/>
      <c r="AD58" s="4508"/>
      <c r="AE58" s="4508"/>
      <c r="AF58" s="4508"/>
      <c r="AG58" s="4508"/>
      <c r="AH58" s="4508"/>
      <c r="AI58" s="4508"/>
      <c r="AJ58" s="4508"/>
      <c r="AK58" s="4509" t="s">
        <v>951</v>
      </c>
      <c r="AL58" s="4510"/>
      <c r="AM58" s="4511"/>
    </row>
    <row r="59" spans="2:39" ht="13.5" customHeight="1">
      <c r="B59" s="4505"/>
      <c r="C59" s="4504"/>
      <c r="D59" s="4504"/>
      <c r="E59" s="4512" t="s">
        <v>946</v>
      </c>
      <c r="F59" s="4512"/>
      <c r="G59" s="4512" t="s">
        <v>945</v>
      </c>
      <c r="H59" s="4512"/>
      <c r="I59" s="4512"/>
      <c r="J59" s="4512"/>
      <c r="K59" s="4512"/>
      <c r="L59" s="4512"/>
      <c r="M59" s="4513" t="s">
        <v>656</v>
      </c>
      <c r="N59" s="4513"/>
      <c r="O59" s="4513"/>
      <c r="P59" s="4513"/>
      <c r="Q59" s="4513"/>
      <c r="R59" s="4512" t="s">
        <v>948</v>
      </c>
      <c r="S59" s="4512"/>
      <c r="T59" s="4512"/>
      <c r="U59" s="4513" t="s">
        <v>658</v>
      </c>
      <c r="V59" s="4513"/>
      <c r="W59" s="4513"/>
      <c r="X59" s="4513"/>
      <c r="Y59" s="4513"/>
      <c r="Z59" s="4513"/>
      <c r="AA59" s="4513"/>
      <c r="AB59" s="4508"/>
      <c r="AC59" s="4508"/>
      <c r="AD59" s="4508"/>
      <c r="AE59" s="4508"/>
      <c r="AF59" s="4508"/>
      <c r="AG59" s="4508"/>
      <c r="AH59" s="4508"/>
      <c r="AI59" s="4508"/>
      <c r="AJ59" s="4508"/>
      <c r="AK59" s="4510"/>
      <c r="AL59" s="4510"/>
      <c r="AM59" s="4511"/>
    </row>
    <row r="60" spans="2:39" ht="22.5" customHeight="1">
      <c r="B60" s="4189" t="s">
        <v>393</v>
      </c>
      <c r="C60" s="4190"/>
      <c r="D60" s="4190"/>
      <c r="E60" s="4456"/>
      <c r="F60" s="4456"/>
      <c r="G60" s="4456"/>
      <c r="H60" s="4456"/>
      <c r="I60" s="4456"/>
      <c r="J60" s="4456"/>
      <c r="K60" s="4456"/>
      <c r="L60" s="4456"/>
      <c r="M60" s="4500"/>
      <c r="N60" s="4500"/>
      <c r="O60" s="4500"/>
      <c r="P60" s="4500"/>
      <c r="Q60" s="4500"/>
      <c r="R60" s="4501"/>
      <c r="S60" s="4501"/>
      <c r="T60" s="4501"/>
      <c r="U60" s="4446"/>
      <c r="V60" s="4446"/>
      <c r="W60" s="4446"/>
      <c r="X60" s="4446"/>
      <c r="Y60" s="4446"/>
      <c r="Z60" s="4446"/>
      <c r="AA60" s="898" t="s">
        <v>15</v>
      </c>
      <c r="AB60" s="4491"/>
      <c r="AC60" s="4491"/>
      <c r="AD60" s="4491"/>
      <c r="AE60" s="4491"/>
      <c r="AF60" s="4491"/>
      <c r="AG60" s="4491"/>
      <c r="AH60" s="4491"/>
      <c r="AI60" s="4491"/>
      <c r="AJ60" s="4491"/>
      <c r="AK60" s="4521"/>
      <c r="AL60" s="4521"/>
      <c r="AM60" s="4522"/>
    </row>
    <row r="61" spans="2:39" ht="22.5" customHeight="1">
      <c r="B61" s="4189" t="s">
        <v>393</v>
      </c>
      <c r="C61" s="4190"/>
      <c r="D61" s="4190"/>
      <c r="E61" s="4456"/>
      <c r="F61" s="4456"/>
      <c r="G61" s="4456"/>
      <c r="H61" s="4456"/>
      <c r="I61" s="4456"/>
      <c r="J61" s="4456"/>
      <c r="K61" s="4456"/>
      <c r="L61" s="4456"/>
      <c r="M61" s="4500"/>
      <c r="N61" s="4500"/>
      <c r="O61" s="4500"/>
      <c r="P61" s="4500"/>
      <c r="Q61" s="4500"/>
      <c r="R61" s="4501"/>
      <c r="S61" s="4501"/>
      <c r="T61" s="4501"/>
      <c r="U61" s="4448"/>
      <c r="V61" s="4449"/>
      <c r="W61" s="4449"/>
      <c r="X61" s="4449"/>
      <c r="Y61" s="4449"/>
      <c r="Z61" s="4449"/>
      <c r="AA61" s="1384"/>
      <c r="AB61" s="4491"/>
      <c r="AC61" s="4491"/>
      <c r="AD61" s="4491"/>
      <c r="AE61" s="4491"/>
      <c r="AF61" s="4491"/>
      <c r="AG61" s="4491"/>
      <c r="AH61" s="4491"/>
      <c r="AI61" s="4491"/>
      <c r="AJ61" s="4491"/>
      <c r="AK61" s="4521"/>
      <c r="AL61" s="4521"/>
      <c r="AM61" s="4522"/>
    </row>
    <row r="62" spans="2:39" ht="22.5" customHeight="1">
      <c r="B62" s="4517"/>
      <c r="C62" s="4515"/>
      <c r="D62" s="4515"/>
      <c r="E62" s="4515"/>
      <c r="F62" s="4515"/>
      <c r="G62" s="4515"/>
      <c r="H62" s="4515"/>
      <c r="I62" s="4515"/>
      <c r="J62" s="4515"/>
      <c r="K62" s="4515"/>
      <c r="L62" s="4515"/>
      <c r="M62" s="4518" t="s">
        <v>877</v>
      </c>
      <c r="N62" s="4518"/>
      <c r="O62" s="4518"/>
      <c r="P62" s="4518"/>
      <c r="Q62" s="4518"/>
      <c r="R62" s="4514"/>
      <c r="S62" s="4514"/>
      <c r="T62" s="4514"/>
      <c r="U62" s="4519">
        <f>SUM(U60:Z61)</f>
        <v>0</v>
      </c>
      <c r="V62" s="4520"/>
      <c r="W62" s="4520"/>
      <c r="X62" s="4520"/>
      <c r="Y62" s="4520"/>
      <c r="Z62" s="4520"/>
      <c r="AA62" s="1384"/>
      <c r="AB62" s="4514"/>
      <c r="AC62" s="4514"/>
      <c r="AD62" s="4514"/>
      <c r="AE62" s="4514"/>
      <c r="AF62" s="4514"/>
      <c r="AG62" s="4514"/>
      <c r="AH62" s="4514"/>
      <c r="AI62" s="4514"/>
      <c r="AJ62" s="4514"/>
      <c r="AK62" s="4515"/>
      <c r="AL62" s="4515"/>
      <c r="AM62" s="4516"/>
    </row>
    <row r="63" spans="2:39" ht="18.75" customHeight="1">
      <c r="C63" s="2777" t="s">
        <v>953</v>
      </c>
      <c r="D63" s="2777"/>
      <c r="E63" s="2777"/>
      <c r="F63" s="2777"/>
      <c r="G63" s="2777"/>
      <c r="H63" s="2777"/>
      <c r="I63" s="2777"/>
      <c r="J63" s="2777"/>
      <c r="K63" s="2777"/>
      <c r="L63" s="2777"/>
      <c r="M63" s="2777"/>
      <c r="N63" s="2777"/>
      <c r="O63" s="2777"/>
      <c r="P63" s="2777"/>
      <c r="Q63" s="2777"/>
      <c r="R63" s="2777"/>
      <c r="S63" s="2777"/>
      <c r="T63" s="2777"/>
      <c r="U63" s="2777"/>
      <c r="V63" s="2777"/>
      <c r="W63" s="2777"/>
      <c r="X63" s="2777"/>
      <c r="Y63" s="2777"/>
      <c r="Z63" s="2777"/>
      <c r="AA63" s="2777"/>
      <c r="AB63" s="2777"/>
      <c r="AC63" s="2777"/>
      <c r="AD63" s="2777"/>
      <c r="AE63" s="2777"/>
      <c r="AF63" s="2777"/>
      <c r="AG63" s="2777"/>
      <c r="AH63" s="2777"/>
    </row>
    <row r="64" spans="2:39" ht="2.25" customHeight="1"/>
    <row r="65" spans="2:39" ht="15" customHeight="1">
      <c r="B65" s="3514" t="s">
        <v>1987</v>
      </c>
      <c r="C65" s="3514"/>
      <c r="D65" s="3514"/>
      <c r="E65" s="3514"/>
      <c r="F65" s="3514"/>
      <c r="AH65" s="1716" t="s">
        <v>954</v>
      </c>
      <c r="AI65" s="1716"/>
      <c r="AJ65" s="1716"/>
      <c r="AK65" s="1716"/>
      <c r="AL65" s="1716"/>
      <c r="AM65" s="1716"/>
    </row>
  </sheetData>
  <sheetProtection algorithmName="SHA-512" hashValue="LJ2+dy8mfmOg7xVsenVuRjJs1Jq19G60T0NiL0CpBpKx3jLvDwQDLQpN2+DCwaeCBnTo8phAWS+YNbnHgKtipg==" saltValue="ApM1/ikq6Dc2rZwJBFe72w==" spinCount="100000" sheet="1" objects="1" scenarios="1"/>
  <mergeCells count="162">
    <mergeCell ref="AB62:AJ62"/>
    <mergeCell ref="AK62:AM62"/>
    <mergeCell ref="C63:AH63"/>
    <mergeCell ref="B65:F65"/>
    <mergeCell ref="AH65:AM65"/>
    <mergeCell ref="C50:E50"/>
    <mergeCell ref="B62:D62"/>
    <mergeCell ref="E62:F62"/>
    <mergeCell ref="G62:L62"/>
    <mergeCell ref="M62:Q62"/>
    <mergeCell ref="R62:T62"/>
    <mergeCell ref="U62:Z62"/>
    <mergeCell ref="AB60:AJ60"/>
    <mergeCell ref="AK60:AM60"/>
    <mergeCell ref="B61:D61"/>
    <mergeCell ref="E61:F61"/>
    <mergeCell ref="G61:L61"/>
    <mergeCell ref="M61:Q61"/>
    <mergeCell ref="R61:T61"/>
    <mergeCell ref="U61:Z61"/>
    <mergeCell ref="AB61:AJ61"/>
    <mergeCell ref="AK61:AM61"/>
    <mergeCell ref="R59:T59"/>
    <mergeCell ref="U59:AA59"/>
    <mergeCell ref="B60:D60"/>
    <mergeCell ref="E60:F60"/>
    <mergeCell ref="G60:L60"/>
    <mergeCell ref="M60:Q60"/>
    <mergeCell ref="R60:T60"/>
    <mergeCell ref="U60:Z60"/>
    <mergeCell ref="C53:G53"/>
    <mergeCell ref="C55:AL55"/>
    <mergeCell ref="C56:E56"/>
    <mergeCell ref="B58:D59"/>
    <mergeCell ref="E58:AA58"/>
    <mergeCell ref="AB58:AJ59"/>
    <mergeCell ref="AK58:AM59"/>
    <mergeCell ref="E59:F59"/>
    <mergeCell ref="G59:L59"/>
    <mergeCell ref="M59:Q59"/>
    <mergeCell ref="B47:AK47"/>
    <mergeCell ref="D48:U48"/>
    <mergeCell ref="C49:AL49"/>
    <mergeCell ref="C52:AL52"/>
    <mergeCell ref="B45:E45"/>
    <mergeCell ref="F45:I45"/>
    <mergeCell ref="J45:Q45"/>
    <mergeCell ref="R45:W45"/>
    <mergeCell ref="X45:AB45"/>
    <mergeCell ref="AD45:AM45"/>
    <mergeCell ref="B44:E44"/>
    <mergeCell ref="F44:I44"/>
    <mergeCell ref="J44:Q44"/>
    <mergeCell ref="R44:W44"/>
    <mergeCell ref="X44:AB44"/>
    <mergeCell ref="AD44:AM44"/>
    <mergeCell ref="B43:E43"/>
    <mergeCell ref="F43:I43"/>
    <mergeCell ref="J43:Q43"/>
    <mergeCell ref="R43:W43"/>
    <mergeCell ref="X43:AB43"/>
    <mergeCell ref="AD43:AM43"/>
    <mergeCell ref="E40:AE40"/>
    <mergeCell ref="B41:AC41"/>
    <mergeCell ref="AD41:AM42"/>
    <mergeCell ref="B42:E42"/>
    <mergeCell ref="F42:I42"/>
    <mergeCell ref="J42:Q42"/>
    <mergeCell ref="R42:W42"/>
    <mergeCell ref="X42:AC42"/>
    <mergeCell ref="D32:Q32"/>
    <mergeCell ref="D33:AL33"/>
    <mergeCell ref="D34:K34"/>
    <mergeCell ref="C36:AL36"/>
    <mergeCell ref="B38:W38"/>
    <mergeCell ref="E39:AL39"/>
    <mergeCell ref="D27:AL27"/>
    <mergeCell ref="D28:AL28"/>
    <mergeCell ref="D29:O29"/>
    <mergeCell ref="E30:L30"/>
    <mergeCell ref="AD30:AH30"/>
    <mergeCell ref="E31:L31"/>
    <mergeCell ref="M31:AF31"/>
    <mergeCell ref="AH31:AL31"/>
    <mergeCell ref="AJ24:AM24"/>
    <mergeCell ref="H25:M25"/>
    <mergeCell ref="N25:O25"/>
    <mergeCell ref="Q25:U25"/>
    <mergeCell ref="V25:W25"/>
    <mergeCell ref="X25:AB25"/>
    <mergeCell ref="AD25:AH25"/>
    <mergeCell ref="AJ25:AL25"/>
    <mergeCell ref="B24:G25"/>
    <mergeCell ref="H24:M24"/>
    <mergeCell ref="N24:P24"/>
    <mergeCell ref="Q24:W24"/>
    <mergeCell ref="X24:AC24"/>
    <mergeCell ref="AD24:AI24"/>
    <mergeCell ref="AF22:AI22"/>
    <mergeCell ref="AJ22:AK22"/>
    <mergeCell ref="B23:C23"/>
    <mergeCell ref="D23:G23"/>
    <mergeCell ref="M23:N23"/>
    <mergeCell ref="P23:V23"/>
    <mergeCell ref="W23:Z23"/>
    <mergeCell ref="AA23:AD23"/>
    <mergeCell ref="AF23:AI23"/>
    <mergeCell ref="AJ23:AK23"/>
    <mergeCell ref="B22:C22"/>
    <mergeCell ref="D22:G22"/>
    <mergeCell ref="M22:N22"/>
    <mergeCell ref="P22:V22"/>
    <mergeCell ref="W22:Z22"/>
    <mergeCell ref="AA22:AD22"/>
    <mergeCell ref="B20:C20"/>
    <mergeCell ref="D20:G20"/>
    <mergeCell ref="M20:N20"/>
    <mergeCell ref="P20:V20"/>
    <mergeCell ref="W20:Z20"/>
    <mergeCell ref="AA20:AD20"/>
    <mergeCell ref="AF20:AI20"/>
    <mergeCell ref="AJ20:AK20"/>
    <mergeCell ref="B21:C21"/>
    <mergeCell ref="D21:G21"/>
    <mergeCell ref="AO5:AO9"/>
    <mergeCell ref="B6:R6"/>
    <mergeCell ref="C8:AH8"/>
    <mergeCell ref="E9:AL9"/>
    <mergeCell ref="E10:AE10"/>
    <mergeCell ref="D11:E11"/>
    <mergeCell ref="F11:AL11"/>
    <mergeCell ref="M17:N19"/>
    <mergeCell ref="O17:O19"/>
    <mergeCell ref="P17:V19"/>
    <mergeCell ref="W17:Z19"/>
    <mergeCell ref="AA17:AE19"/>
    <mergeCell ref="AG17:AJ17"/>
    <mergeCell ref="AG18:AI18"/>
    <mergeCell ref="AL19:AM19"/>
    <mergeCell ref="F12:AL12"/>
    <mergeCell ref="F13:AL13"/>
    <mergeCell ref="AO10:AO21"/>
    <mergeCell ref="M21:N21"/>
    <mergeCell ref="P21:V21"/>
    <mergeCell ref="W21:Z21"/>
    <mergeCell ref="AA21:AD21"/>
    <mergeCell ref="AF21:AI21"/>
    <mergeCell ref="AJ21:AK21"/>
    <mergeCell ref="B2:R2"/>
    <mergeCell ref="B3:R3"/>
    <mergeCell ref="T3:X5"/>
    <mergeCell ref="B4:R4"/>
    <mergeCell ref="Z4:AD7"/>
    <mergeCell ref="AE4:AM7"/>
    <mergeCell ref="B5:R5"/>
    <mergeCell ref="B15:C19"/>
    <mergeCell ref="D15:G19"/>
    <mergeCell ref="H15:L19"/>
    <mergeCell ref="M15:AE16"/>
    <mergeCell ref="AF15:AG15"/>
    <mergeCell ref="AG16:AJ16"/>
    <mergeCell ref="F14:AA14"/>
  </mergeCells>
  <phoneticPr fontId="2"/>
  <dataValidations count="6">
    <dataValidation type="list" allowBlank="1" showInputMessage="1" showErrorMessage="1" sqref="AG31">
      <formula1>$B$20:$B$23</formula1>
    </dataValidation>
    <dataValidation type="list" allowBlank="1" showInputMessage="1" showErrorMessage="1" sqref="E31:L31">
      <formula1>$AQ$9</formula1>
    </dataValidation>
    <dataValidation imeMode="off" allowBlank="1" showInputMessage="1" showErrorMessage="1" sqref="H20:H23 J20:J23 L20:L23 W20:AD23 AF20:AI23 Q25:U25 X25:AB25 AD25:AH25 AJ25:AL25 R43:AB44"/>
    <dataValidation imeMode="on" allowBlank="1" showInputMessage="1" showErrorMessage="1" sqref="M20:V23 B43:Q44 AD43:AM44 B60:Q61 AB60:AJ61"/>
    <dataValidation type="list" allowBlank="1" showInputMessage="1" showErrorMessage="1" sqref="D20:G23 AK60:AM61 AJ24:AM24 Q24:AD24">
      <formula1>$AQ$9:$AQ$15</formula1>
    </dataValidation>
    <dataValidation type="list" allowBlank="1" showInputMessage="1" showErrorMessage="1" sqref="AN24:AP24 AE24:AI24">
      <formula1>$AQ$9:$AQ$17</formula1>
    </dataValidation>
  </dataValidations>
  <pageMargins left="0.70866141732283472" right="0.19685039370078741" top="0.54" bottom="0.36"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I66"/>
  <sheetViews>
    <sheetView showGridLines="0" showRowColHeaders="0" zoomScale="110" zoomScaleNormal="110" workbookViewId="0">
      <selection activeCell="M19" sqref="M19:N19"/>
    </sheetView>
  </sheetViews>
  <sheetFormatPr defaultRowHeight="9.75"/>
  <cols>
    <col min="1" max="1" width="2.5" style="926" customWidth="1"/>
    <col min="2" max="2" width="2.5" style="906" customWidth="1"/>
    <col min="3" max="3" width="1.375" style="906" customWidth="1"/>
    <col min="4" max="5" width="1.875" style="906" customWidth="1"/>
    <col min="6" max="6" width="2.75" style="906" customWidth="1"/>
    <col min="7" max="7" width="9" style="906"/>
    <col min="8" max="8" width="2.5" style="906" customWidth="1"/>
    <col min="9" max="9" width="1.875" style="906" customWidth="1"/>
    <col min="10" max="10" width="4.125" style="906" customWidth="1"/>
    <col min="11" max="11" width="1.125" style="906" customWidth="1"/>
    <col min="12" max="12" width="1.25" style="906" customWidth="1"/>
    <col min="13" max="13" width="2.5" style="906" customWidth="1"/>
    <col min="14" max="14" width="2.75" style="906" customWidth="1"/>
    <col min="15" max="16" width="1.125" style="906" customWidth="1"/>
    <col min="17" max="17" width="0.5" style="906" customWidth="1"/>
    <col min="18" max="18" width="1.875" style="906" customWidth="1"/>
    <col min="19" max="21" width="2" style="906" customWidth="1"/>
    <col min="22" max="22" width="1.625" style="906" customWidth="1"/>
    <col min="23" max="23" width="1.125" style="906" customWidth="1"/>
    <col min="24" max="24" width="2.5" style="906" customWidth="1"/>
    <col min="25" max="25" width="1.625" style="906" customWidth="1"/>
    <col min="26" max="26" width="1.875" style="906" customWidth="1"/>
    <col min="27" max="27" width="1.375" style="906" customWidth="1"/>
    <col min="28" max="28" width="0.875" style="906" customWidth="1"/>
    <col min="29" max="29" width="1.125" style="906" customWidth="1"/>
    <col min="30" max="30" width="1.625" style="906" customWidth="1"/>
    <col min="31" max="31" width="4.625" style="906" customWidth="1"/>
    <col min="32" max="32" width="1.625" style="906" customWidth="1"/>
    <col min="33" max="34" width="1.875" style="906" customWidth="1"/>
    <col min="35" max="35" width="3.875" style="906" customWidth="1"/>
    <col min="36" max="36" width="1.125" style="906" customWidth="1"/>
    <col min="37" max="37" width="1.625" style="906" customWidth="1"/>
    <col min="38" max="38" width="2.625" style="906" customWidth="1"/>
    <col min="39" max="39" width="1.625" style="906" customWidth="1"/>
    <col min="40" max="40" width="1.875" style="906" customWidth="1"/>
    <col min="41" max="41" width="1.375" style="906" customWidth="1"/>
    <col min="42" max="42" width="5.625" style="906" customWidth="1"/>
    <col min="43" max="43" width="2.75" style="906" customWidth="1"/>
    <col min="44" max="44" width="1.625" style="906" customWidth="1"/>
    <col min="45" max="45" width="0.625" style="906" customWidth="1"/>
    <col min="46" max="46" width="3" style="906" customWidth="1"/>
    <col min="47" max="47" width="2.5" style="906" customWidth="1"/>
    <col min="48" max="48" width="4.25" style="906" customWidth="1"/>
    <col min="49" max="49" width="4.125" style="906" customWidth="1"/>
    <col min="50" max="50" width="9" style="906"/>
    <col min="51" max="51" width="4.875" style="906" customWidth="1"/>
    <col min="52" max="52" width="10.125" style="906" customWidth="1"/>
    <col min="53" max="53" width="9" style="906" customWidth="1"/>
    <col min="54" max="56" width="9" style="906"/>
    <col min="57" max="57" width="4" style="906" customWidth="1"/>
    <col min="58" max="16384" width="9" style="906"/>
  </cols>
  <sheetData>
    <row r="1" spans="1:61" ht="6" customHeight="1">
      <c r="D1" s="926"/>
      <c r="E1" s="926"/>
      <c r="F1" s="926"/>
      <c r="G1" s="905"/>
      <c r="H1" s="926"/>
      <c r="I1" s="926"/>
      <c r="J1" s="926"/>
      <c r="K1" s="926"/>
      <c r="L1" s="907"/>
      <c r="M1" s="926"/>
      <c r="N1" s="926"/>
      <c r="O1" s="1831"/>
      <c r="P1" s="1831"/>
      <c r="Q1" s="926"/>
      <c r="R1" s="926"/>
      <c r="S1" s="1831"/>
      <c r="T1" s="1831"/>
      <c r="U1" s="1831"/>
      <c r="V1" s="907"/>
      <c r="W1" s="907"/>
      <c r="X1" s="926"/>
      <c r="Y1" s="907"/>
      <c r="Z1" s="926"/>
      <c r="AA1" s="907"/>
      <c r="AB1" s="926"/>
      <c r="AC1" s="907"/>
      <c r="AD1" s="907"/>
      <c r="AE1" s="926"/>
      <c r="AF1" s="907"/>
      <c r="AG1" s="926"/>
      <c r="AH1" s="926"/>
      <c r="AI1" s="926"/>
      <c r="AJ1" s="907"/>
      <c r="AK1" s="907"/>
      <c r="AL1" s="1831"/>
      <c r="AM1" s="1831"/>
      <c r="AN1" s="926"/>
      <c r="AO1" s="907"/>
      <c r="AP1" s="926"/>
      <c r="AQ1" s="926"/>
      <c r="AR1" s="907"/>
      <c r="AS1" s="926"/>
      <c r="AT1" s="926"/>
      <c r="AU1" s="926"/>
      <c r="AV1" s="926"/>
      <c r="AW1" s="926"/>
      <c r="AX1" s="926"/>
      <c r="AY1" s="926"/>
      <c r="AZ1" s="926"/>
      <c r="BA1" s="926"/>
      <c r="BB1" s="926"/>
      <c r="BC1" s="926"/>
      <c r="BD1" s="926"/>
      <c r="BE1" s="926"/>
      <c r="BF1" s="926"/>
      <c r="BG1" s="926"/>
      <c r="BH1" s="926"/>
      <c r="BI1" s="926"/>
    </row>
    <row r="2" spans="1:61" ht="32.25" customHeight="1">
      <c r="F2" s="1847" t="s">
        <v>1044</v>
      </c>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E2" s="1867" t="s">
        <v>441</v>
      </c>
      <c r="AF2" s="1868"/>
      <c r="AG2" s="1868"/>
      <c r="AH2" s="1868"/>
      <c r="AI2" s="1869">
        <f>氏名０</f>
        <v>0</v>
      </c>
      <c r="AJ2" s="1869"/>
      <c r="AK2" s="1869"/>
      <c r="AL2" s="1869"/>
      <c r="AM2" s="1869"/>
      <c r="AN2" s="1869"/>
      <c r="AO2" s="1869"/>
      <c r="AP2" s="1869"/>
      <c r="AQ2" s="1869"/>
      <c r="AR2" s="1870"/>
      <c r="AT2" s="1664" t="s">
        <v>383</v>
      </c>
    </row>
    <row r="3" spans="1:61" ht="17.25" customHeight="1">
      <c r="A3" s="1657" t="s">
        <v>1123</v>
      </c>
      <c r="B3" s="1657" t="s">
        <v>1122</v>
      </c>
      <c r="E3" s="1848" t="s">
        <v>1046</v>
      </c>
      <c r="F3" s="1848"/>
      <c r="G3" s="1848"/>
      <c r="H3" s="1848"/>
      <c r="I3" s="1848"/>
      <c r="J3" s="1848"/>
      <c r="K3" s="1848"/>
      <c r="L3" s="1848"/>
      <c r="M3" s="1848"/>
      <c r="N3" s="1848"/>
      <c r="O3" s="1848"/>
      <c r="P3" s="1848"/>
      <c r="Q3" s="1848"/>
      <c r="R3" s="1848"/>
      <c r="S3" s="1848"/>
      <c r="T3" s="1848"/>
      <c r="U3" s="1848"/>
      <c r="V3" s="1848"/>
      <c r="W3" s="1848"/>
      <c r="X3" s="1848"/>
      <c r="Y3" s="1848"/>
      <c r="Z3" s="1848"/>
      <c r="AA3" s="1848"/>
      <c r="AB3" s="1848"/>
      <c r="AC3" s="1848"/>
      <c r="AD3" s="1848"/>
      <c r="AE3" s="1848"/>
      <c r="AT3" s="1664"/>
    </row>
    <row r="4" spans="1:61" ht="17.25" customHeight="1">
      <c r="A4" s="1657"/>
      <c r="B4" s="1657"/>
      <c r="E4" s="1690" t="s">
        <v>1047</v>
      </c>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T4" s="1664"/>
      <c r="AY4" s="1143"/>
      <c r="AZ4" s="1143"/>
      <c r="BA4" s="1143"/>
    </row>
    <row r="5" spans="1:61" ht="17.25" customHeight="1">
      <c r="A5" s="1657"/>
      <c r="B5" s="1657"/>
      <c r="E5" s="1849" t="s">
        <v>1045</v>
      </c>
      <c r="F5" s="1849"/>
      <c r="G5" s="1849"/>
      <c r="H5" s="1849"/>
      <c r="I5" s="1849"/>
      <c r="J5" s="1849"/>
      <c r="K5" s="1849"/>
      <c r="L5" s="1849"/>
      <c r="M5" s="1849"/>
      <c r="N5" s="1849"/>
      <c r="O5" s="1849"/>
      <c r="P5" s="1849"/>
      <c r="Q5" s="1849"/>
      <c r="R5" s="1849"/>
      <c r="S5" s="1849"/>
      <c r="T5" s="1849"/>
      <c r="U5" s="1849"/>
      <c r="V5" s="1849"/>
      <c r="W5" s="1849"/>
      <c r="X5" s="1849"/>
      <c r="Y5" s="1849"/>
      <c r="Z5" s="1849"/>
      <c r="AA5" s="1849"/>
      <c r="AB5" s="1849"/>
      <c r="AC5" s="1849"/>
      <c r="AD5" s="1849"/>
      <c r="AE5" s="1849"/>
      <c r="AF5" s="1849"/>
      <c r="AG5" s="1849"/>
      <c r="AT5" s="1663" t="s">
        <v>0</v>
      </c>
      <c r="AY5" s="1143"/>
      <c r="AZ5" s="1143"/>
      <c r="BA5" s="1143"/>
    </row>
    <row r="6" spans="1:61" ht="25.5" customHeight="1">
      <c r="A6" s="1657"/>
      <c r="B6" s="1657"/>
      <c r="D6" s="941" t="s">
        <v>31</v>
      </c>
      <c r="E6" s="1769" t="s">
        <v>1048</v>
      </c>
      <c r="F6" s="1769"/>
      <c r="G6" s="1769"/>
      <c r="H6" s="1769"/>
      <c r="I6" s="1769"/>
      <c r="J6" s="1697"/>
      <c r="K6" s="1770" t="s">
        <v>11</v>
      </c>
      <c r="L6" s="1770"/>
      <c r="M6" s="1769" t="s">
        <v>1049</v>
      </c>
      <c r="N6" s="1769"/>
      <c r="O6" s="1769"/>
      <c r="P6" s="1769"/>
      <c r="Q6" s="1769"/>
      <c r="R6" s="1769"/>
      <c r="S6" s="1769"/>
      <c r="T6" s="1769"/>
      <c r="U6" s="1769"/>
      <c r="V6" s="1769"/>
      <c r="W6" s="1769"/>
      <c r="X6" s="1769"/>
      <c r="Y6" s="1769"/>
      <c r="Z6" s="1769"/>
      <c r="AA6" s="1769"/>
      <c r="AB6" s="1771"/>
      <c r="AC6" s="1771"/>
      <c r="AD6" s="1771"/>
      <c r="AE6" s="1771"/>
      <c r="AF6" s="1718"/>
      <c r="AG6" s="941" t="s">
        <v>12</v>
      </c>
      <c r="AH6" s="1769" t="s">
        <v>1050</v>
      </c>
      <c r="AI6" s="1769"/>
      <c r="AJ6" s="1769"/>
      <c r="AK6" s="1769"/>
      <c r="AL6" s="1769"/>
      <c r="AM6" s="1769"/>
      <c r="AN6" s="1769"/>
      <c r="AO6" s="1769"/>
      <c r="AP6" s="1769"/>
      <c r="AQ6" s="1769"/>
      <c r="AR6" s="1769"/>
      <c r="AT6" s="1663"/>
      <c r="AY6" s="1143"/>
      <c r="AZ6" s="1143"/>
      <c r="BA6" s="1143"/>
    </row>
    <row r="7" spans="1:61" ht="11.25" customHeight="1">
      <c r="A7" s="1657"/>
      <c r="B7" s="1657"/>
      <c r="D7" s="1776" t="s">
        <v>1052</v>
      </c>
      <c r="E7" s="1777"/>
      <c r="F7" s="1778"/>
      <c r="G7" s="1761"/>
      <c r="H7" s="1762"/>
      <c r="I7" s="1762"/>
      <c r="J7" s="883" t="s">
        <v>15</v>
      </c>
      <c r="K7" s="1761"/>
      <c r="L7" s="1762"/>
      <c r="M7" s="1762"/>
      <c r="N7" s="1762"/>
      <c r="O7" s="1762"/>
      <c r="P7" s="1762"/>
      <c r="Q7" s="1762"/>
      <c r="R7" s="1762"/>
      <c r="S7" s="1762"/>
      <c r="T7" s="1762"/>
      <c r="U7" s="1834" t="s">
        <v>218</v>
      </c>
      <c r="V7" s="1842" t="s">
        <v>1127</v>
      </c>
      <c r="W7" s="1843"/>
      <c r="X7" s="1843"/>
      <c r="Y7" s="1843"/>
      <c r="Z7" s="1832" t="s">
        <v>2</v>
      </c>
      <c r="AA7" s="1845"/>
      <c r="AB7" s="1783" t="s">
        <v>16</v>
      </c>
      <c r="AC7" s="1681"/>
      <c r="AD7" s="915"/>
      <c r="AE7" s="1784" t="s">
        <v>17</v>
      </c>
      <c r="AF7" s="1785"/>
      <c r="AG7" s="1871" t="s">
        <v>1128</v>
      </c>
      <c r="AH7" s="1872"/>
      <c r="AI7" s="1873"/>
      <c r="AJ7" s="1866" t="s">
        <v>1130</v>
      </c>
      <c r="AK7" s="1866"/>
      <c r="AL7" s="1866"/>
      <c r="AM7" s="1866"/>
      <c r="AN7" s="1866"/>
      <c r="AO7" s="1866"/>
      <c r="AP7" s="1866"/>
      <c r="AQ7" s="1866"/>
      <c r="AR7" s="1866"/>
      <c r="AT7" s="944">
        <v>27</v>
      </c>
      <c r="AV7" s="938"/>
      <c r="AW7" s="938"/>
      <c r="AY7" s="1143"/>
      <c r="AZ7" s="1143"/>
      <c r="BA7" s="1143"/>
    </row>
    <row r="8" spans="1:61" ht="7.5" customHeight="1">
      <c r="A8" s="1657"/>
      <c r="B8" s="1657"/>
      <c r="D8" s="1777"/>
      <c r="E8" s="1777"/>
      <c r="F8" s="1778"/>
      <c r="G8" s="1779">
        <f>'15表'!AT48/1000</f>
        <v>0</v>
      </c>
      <c r="H8" s="1780"/>
      <c r="I8" s="1780"/>
      <c r="J8" s="1828" t="s">
        <v>228</v>
      </c>
      <c r="K8" s="1830"/>
      <c r="L8" s="1682"/>
      <c r="M8" s="1682"/>
      <c r="N8" s="1682"/>
      <c r="O8" s="1682"/>
      <c r="P8" s="1682"/>
      <c r="Q8" s="1682"/>
      <c r="R8" s="1682"/>
      <c r="S8" s="1682"/>
      <c r="T8" s="1682"/>
      <c r="U8" s="1835"/>
      <c r="V8" s="1844"/>
      <c r="W8" s="1844"/>
      <c r="X8" s="1844"/>
      <c r="Y8" s="1844"/>
      <c r="Z8" s="1833"/>
      <c r="AA8" s="1846"/>
      <c r="AB8" s="1786">
        <f>3000+600*W9</f>
        <v>3000</v>
      </c>
      <c r="AC8" s="1787"/>
      <c r="AD8" s="1787"/>
      <c r="AE8" s="1787"/>
      <c r="AF8" s="1788"/>
      <c r="AG8" s="1874"/>
      <c r="AH8" s="1872"/>
      <c r="AI8" s="1873"/>
      <c r="AJ8" s="1823" t="str">
        <f>IF(G8-AB8*10&lt;0,"",G8-AB8*10)</f>
        <v/>
      </c>
      <c r="AK8" s="1823"/>
      <c r="AL8" s="1823"/>
      <c r="AM8" s="1823"/>
      <c r="AN8" s="1823"/>
      <c r="AO8" s="1823"/>
      <c r="AP8" s="1823"/>
      <c r="AQ8" s="1821" t="s">
        <v>1056</v>
      </c>
      <c r="AR8" s="1821"/>
      <c r="AT8" s="1665" t="s">
        <v>394</v>
      </c>
    </row>
    <row r="9" spans="1:61" ht="12.75" customHeight="1">
      <c r="A9" s="1657"/>
      <c r="B9" s="1657"/>
      <c r="D9" s="1777"/>
      <c r="E9" s="1777"/>
      <c r="F9" s="1778"/>
      <c r="G9" s="1781"/>
      <c r="H9" s="1782"/>
      <c r="I9" s="1782"/>
      <c r="J9" s="1829"/>
      <c r="K9" s="1658">
        <v>3000</v>
      </c>
      <c r="L9" s="1659"/>
      <c r="M9" s="1659"/>
      <c r="N9" s="943" t="s">
        <v>17</v>
      </c>
      <c r="O9" s="1660" t="s">
        <v>1062</v>
      </c>
      <c r="P9" s="1660"/>
      <c r="Q9" s="1660"/>
      <c r="R9" s="1661">
        <v>600</v>
      </c>
      <c r="S9" s="1661"/>
      <c r="T9" s="943" t="s">
        <v>17</v>
      </c>
      <c r="U9" s="1662" t="s">
        <v>223</v>
      </c>
      <c r="V9" s="1763" t="s">
        <v>1055</v>
      </c>
      <c r="W9" s="1765">
        <f>I38</f>
        <v>0</v>
      </c>
      <c r="X9" s="1765"/>
      <c r="Y9" s="1767" t="s">
        <v>1054</v>
      </c>
      <c r="Z9" s="1840" t="s">
        <v>1061</v>
      </c>
      <c r="AA9" s="1841"/>
      <c r="AB9" s="1786"/>
      <c r="AC9" s="1787"/>
      <c r="AD9" s="1787"/>
      <c r="AE9" s="1787"/>
      <c r="AF9" s="1788"/>
      <c r="AG9" s="1874"/>
      <c r="AH9" s="1872"/>
      <c r="AI9" s="1873"/>
      <c r="AJ9" s="1824"/>
      <c r="AK9" s="1824"/>
      <c r="AL9" s="1824"/>
      <c r="AM9" s="1824"/>
      <c r="AN9" s="1824"/>
      <c r="AO9" s="1824"/>
      <c r="AP9" s="1824"/>
      <c r="AQ9" s="1822"/>
      <c r="AR9" s="1822"/>
      <c r="AT9" s="1665"/>
      <c r="AX9" s="1143"/>
      <c r="AY9" s="1143"/>
      <c r="AZ9" s="1896" t="s">
        <v>1253</v>
      </c>
    </row>
    <row r="10" spans="1:61" ht="6.75" customHeight="1">
      <c r="A10" s="1657"/>
      <c r="B10" s="1657"/>
      <c r="D10" s="1776" t="s">
        <v>1053</v>
      </c>
      <c r="E10" s="1777"/>
      <c r="F10" s="1778"/>
      <c r="G10" s="1761"/>
      <c r="H10" s="1762"/>
      <c r="I10" s="1762"/>
      <c r="J10" s="1775"/>
      <c r="K10" s="1658"/>
      <c r="L10" s="1659"/>
      <c r="M10" s="1659"/>
      <c r="N10" s="936"/>
      <c r="O10" s="1660"/>
      <c r="P10" s="1660"/>
      <c r="Q10" s="1660"/>
      <c r="R10" s="1661"/>
      <c r="S10" s="1661"/>
      <c r="T10" s="936"/>
      <c r="U10" s="1662"/>
      <c r="V10" s="1764"/>
      <c r="W10" s="1766"/>
      <c r="X10" s="1766"/>
      <c r="Y10" s="1768"/>
      <c r="Z10" s="1840"/>
      <c r="AA10" s="1841"/>
      <c r="AB10" s="1786"/>
      <c r="AC10" s="1787"/>
      <c r="AD10" s="1787"/>
      <c r="AE10" s="1787"/>
      <c r="AF10" s="1788"/>
      <c r="AG10" s="1875" t="s">
        <v>1129</v>
      </c>
      <c r="AH10" s="1872"/>
      <c r="AI10" s="1873"/>
      <c r="AJ10" s="1762"/>
      <c r="AK10" s="1762"/>
      <c r="AL10" s="1762"/>
      <c r="AM10" s="1762"/>
      <c r="AN10" s="1762"/>
      <c r="AO10" s="1762"/>
      <c r="AP10" s="1762"/>
      <c r="AQ10" s="1762"/>
      <c r="AR10" s="1762"/>
      <c r="AT10" s="1665"/>
      <c r="AX10" s="1143"/>
      <c r="AY10" s="1143"/>
      <c r="AZ10" s="1896"/>
    </row>
    <row r="11" spans="1:61" ht="2.25" customHeight="1">
      <c r="A11" s="1657"/>
      <c r="B11" s="1657"/>
      <c r="D11" s="1777"/>
      <c r="E11" s="1777"/>
      <c r="F11" s="1778"/>
      <c r="G11" s="1830"/>
      <c r="H11" s="1682"/>
      <c r="I11" s="1682"/>
      <c r="J11" s="1737"/>
      <c r="K11" s="897"/>
      <c r="L11" s="937"/>
      <c r="M11" s="937"/>
      <c r="N11" s="937"/>
      <c r="O11" s="937"/>
      <c r="P11" s="937"/>
      <c r="Q11" s="937"/>
      <c r="R11" s="937"/>
      <c r="S11" s="937"/>
      <c r="T11" s="937"/>
      <c r="U11" s="937"/>
      <c r="V11" s="916"/>
      <c r="W11" s="916"/>
      <c r="X11" s="916"/>
      <c r="Y11" s="916"/>
      <c r="Z11" s="916"/>
      <c r="AA11" s="916"/>
      <c r="AB11" s="1789"/>
      <c r="AC11" s="1790"/>
      <c r="AD11" s="1790"/>
      <c r="AE11" s="1790"/>
      <c r="AF11" s="1791"/>
      <c r="AG11" s="1872"/>
      <c r="AH11" s="1872"/>
      <c r="AI11" s="1873"/>
      <c r="AJ11" s="1682"/>
      <c r="AK11" s="1682"/>
      <c r="AL11" s="1682"/>
      <c r="AM11" s="1682"/>
      <c r="AN11" s="1682"/>
      <c r="AO11" s="1682"/>
      <c r="AP11" s="1682"/>
      <c r="AQ11" s="1682"/>
      <c r="AR11" s="1682"/>
      <c r="AT11" s="1665"/>
      <c r="AX11" s="1143"/>
      <c r="AY11" s="1143"/>
      <c r="AZ11" s="1895" t="s">
        <v>1260</v>
      </c>
      <c r="BA11" s="1895"/>
      <c r="BB11" s="1895"/>
      <c r="BC11" s="1895"/>
      <c r="BD11" s="1895"/>
    </row>
    <row r="12" spans="1:61" ht="22.5" customHeight="1">
      <c r="A12" s="1657"/>
      <c r="B12" s="1657"/>
      <c r="D12" s="1762"/>
      <c r="E12" s="1762"/>
      <c r="F12" s="1775"/>
      <c r="G12" s="1677"/>
      <c r="H12" s="1678"/>
      <c r="I12" s="1678"/>
      <c r="J12" s="942" t="s">
        <v>228</v>
      </c>
      <c r="K12" s="1826" t="s">
        <v>1051</v>
      </c>
      <c r="L12" s="1771"/>
      <c r="M12" s="1771"/>
      <c r="N12" s="1771"/>
      <c r="O12" s="1771"/>
      <c r="P12" s="1771"/>
      <c r="Q12" s="1771"/>
      <c r="R12" s="1771"/>
      <c r="S12" s="1771"/>
      <c r="T12" s="1771"/>
      <c r="U12" s="1771"/>
      <c r="V12" s="1771"/>
      <c r="W12" s="1771"/>
      <c r="X12" s="1771"/>
      <c r="Y12" s="1771"/>
      <c r="Z12" s="1771"/>
      <c r="AA12" s="1771"/>
      <c r="AB12" s="1827"/>
      <c r="AC12" s="1827"/>
      <c r="AD12" s="1827"/>
      <c r="AE12" s="1827"/>
      <c r="AF12" s="1802"/>
      <c r="AG12" s="1876"/>
      <c r="AH12" s="1876"/>
      <c r="AI12" s="1877"/>
      <c r="AJ12" s="1678"/>
      <c r="AK12" s="1678"/>
      <c r="AL12" s="1678"/>
      <c r="AM12" s="1678"/>
      <c r="AN12" s="1678"/>
      <c r="AO12" s="1678"/>
      <c r="AP12" s="1678"/>
      <c r="AQ12" s="1821" t="s">
        <v>228</v>
      </c>
      <c r="AR12" s="1821"/>
      <c r="AT12" s="1665"/>
      <c r="AX12" s="1143"/>
      <c r="AY12" s="1143"/>
      <c r="AZ12" s="1895"/>
      <c r="BA12" s="1895"/>
      <c r="BB12" s="1895"/>
      <c r="BC12" s="1895"/>
      <c r="BD12" s="1895"/>
    </row>
    <row r="13" spans="1:61" ht="17.25" customHeight="1">
      <c r="A13" s="1657"/>
      <c r="B13" s="1657"/>
      <c r="D13" s="1801" t="s">
        <v>4</v>
      </c>
      <c r="E13" s="1825" t="s">
        <v>1057</v>
      </c>
      <c r="F13" s="1723"/>
      <c r="G13" s="1723"/>
      <c r="H13" s="1723"/>
      <c r="I13" s="1723"/>
      <c r="J13" s="1723"/>
      <c r="K13" s="1837" t="s">
        <v>5</v>
      </c>
      <c r="L13" s="1731"/>
      <c r="M13" s="1682"/>
      <c r="N13" s="1682"/>
      <c r="O13" s="1682"/>
      <c r="P13" s="1682"/>
      <c r="Q13" s="1802" t="s">
        <v>1059</v>
      </c>
      <c r="R13" s="1803"/>
      <c r="S13" s="1803"/>
      <c r="T13" s="1803"/>
      <c r="U13" s="1803"/>
      <c r="V13" s="1803"/>
      <c r="W13" s="1803"/>
      <c r="X13" s="1803"/>
      <c r="Y13" s="1803"/>
      <c r="Z13" s="1803"/>
      <c r="AA13" s="1803"/>
      <c r="AB13" s="1803"/>
      <c r="AC13" s="1803"/>
      <c r="AD13" s="1803"/>
      <c r="AE13" s="1803"/>
      <c r="AF13" s="1804"/>
      <c r="AG13" s="1802" t="s">
        <v>1060</v>
      </c>
      <c r="AH13" s="1803"/>
      <c r="AI13" s="1803"/>
      <c r="AJ13" s="1803"/>
      <c r="AK13" s="1803"/>
      <c r="AL13" s="1803"/>
      <c r="AM13" s="1803"/>
      <c r="AN13" s="1803"/>
      <c r="AO13" s="1803"/>
      <c r="AP13" s="1803"/>
      <c r="AQ13" s="1803"/>
      <c r="AR13" s="1804"/>
      <c r="AT13" s="1665"/>
      <c r="AZ13" s="1895"/>
      <c r="BA13" s="1895"/>
      <c r="BB13" s="1895"/>
      <c r="BC13" s="1895"/>
      <c r="BD13" s="1895"/>
    </row>
    <row r="14" spans="1:61" ht="9.75" customHeight="1">
      <c r="A14" s="1657"/>
      <c r="B14" s="1657"/>
      <c r="D14" s="1801"/>
      <c r="E14" s="1723"/>
      <c r="F14" s="1723"/>
      <c r="G14" s="1723"/>
      <c r="H14" s="1723"/>
      <c r="I14" s="1723"/>
      <c r="J14" s="1723"/>
      <c r="K14" s="1837"/>
      <c r="L14" s="1836" t="s">
        <v>1126</v>
      </c>
      <c r="M14" s="1836"/>
      <c r="N14" s="1836"/>
      <c r="O14" s="1836"/>
      <c r="P14" s="1838"/>
      <c r="Q14" s="1805"/>
      <c r="R14" s="1722"/>
      <c r="S14" s="1722"/>
      <c r="T14" s="1722"/>
      <c r="U14" s="1722"/>
      <c r="V14" s="1722"/>
      <c r="W14" s="1722"/>
      <c r="X14" s="1722"/>
      <c r="Y14" s="1722"/>
      <c r="Z14" s="1722"/>
      <c r="AA14" s="1722"/>
      <c r="AB14" s="1722"/>
      <c r="AC14" s="1722"/>
      <c r="AD14" s="1722"/>
      <c r="AE14" s="1722"/>
      <c r="AF14" s="1806"/>
      <c r="AG14" s="1805"/>
      <c r="AH14" s="1722"/>
      <c r="AI14" s="1722"/>
      <c r="AJ14" s="1722"/>
      <c r="AK14" s="1722"/>
      <c r="AL14" s="1722"/>
      <c r="AM14" s="1722"/>
      <c r="AN14" s="1722"/>
      <c r="AO14" s="1722"/>
      <c r="AP14" s="1722"/>
      <c r="AQ14" s="1722"/>
      <c r="AR14" s="1806"/>
      <c r="AT14" s="935"/>
    </row>
    <row r="15" spans="1:61" ht="7.5" customHeight="1">
      <c r="A15" s="1657"/>
      <c r="B15" s="1657"/>
      <c r="D15" s="1853" t="s">
        <v>157</v>
      </c>
      <c r="E15" s="1854"/>
      <c r="F15" s="1854"/>
      <c r="G15" s="1854"/>
      <c r="H15" s="1854"/>
      <c r="I15" s="1794" t="s">
        <v>1058</v>
      </c>
      <c r="J15" s="1795"/>
      <c r="K15" s="1837"/>
      <c r="L15" s="1836"/>
      <c r="M15" s="1836"/>
      <c r="N15" s="1836"/>
      <c r="O15" s="1836"/>
      <c r="P15" s="1838"/>
      <c r="Q15" s="1839" t="s">
        <v>1063</v>
      </c>
      <c r="R15" s="1839"/>
      <c r="S15" s="1762"/>
      <c r="T15" s="1762"/>
      <c r="U15" s="1762"/>
      <c r="V15" s="1762"/>
      <c r="W15" s="1762"/>
      <c r="X15" s="1762"/>
      <c r="Y15" s="1775"/>
      <c r="Z15" s="1860" t="s">
        <v>1064</v>
      </c>
      <c r="AA15" s="1762"/>
      <c r="AB15" s="1762"/>
      <c r="AC15" s="1762"/>
      <c r="AD15" s="1762"/>
      <c r="AE15" s="1762"/>
      <c r="AF15" s="1762"/>
      <c r="AG15" s="1839" t="s">
        <v>8</v>
      </c>
      <c r="AH15" s="1762"/>
      <c r="AI15" s="1762"/>
      <c r="AJ15" s="1762"/>
      <c r="AK15" s="1762"/>
      <c r="AL15" s="1762"/>
      <c r="AM15" s="1775"/>
      <c r="AN15" s="1860" t="s">
        <v>9</v>
      </c>
      <c r="AO15" s="1762"/>
      <c r="AP15" s="1762"/>
      <c r="AQ15" s="1762"/>
      <c r="AR15" s="1762"/>
      <c r="AT15" s="935"/>
    </row>
    <row r="16" spans="1:61" ht="18" customHeight="1">
      <c r="A16" s="1657"/>
      <c r="B16" s="1657"/>
      <c r="D16" s="1855"/>
      <c r="E16" s="1856"/>
      <c r="F16" s="1856"/>
      <c r="G16" s="1856"/>
      <c r="H16" s="1856"/>
      <c r="I16" s="1796"/>
      <c r="J16" s="1797"/>
      <c r="K16" s="1837"/>
      <c r="L16" s="1836"/>
      <c r="M16" s="1836"/>
      <c r="N16" s="1836"/>
      <c r="O16" s="1836"/>
      <c r="P16" s="1838"/>
      <c r="Q16" s="1731"/>
      <c r="R16" s="1731"/>
      <c r="S16" s="1852" t="s">
        <v>1067</v>
      </c>
      <c r="T16" s="1852"/>
      <c r="U16" s="1852"/>
      <c r="V16" s="1852"/>
      <c r="W16" s="1852"/>
      <c r="X16" s="1852"/>
      <c r="Y16" s="920"/>
      <c r="Z16" s="1861"/>
      <c r="AA16" s="1850" t="s">
        <v>1068</v>
      </c>
      <c r="AB16" s="1851"/>
      <c r="AC16" s="1851"/>
      <c r="AD16" s="1851"/>
      <c r="AE16" s="1851"/>
      <c r="AF16" s="912"/>
      <c r="AG16" s="1731"/>
      <c r="AH16" s="1852" t="s">
        <v>1065</v>
      </c>
      <c r="AI16" s="1859"/>
      <c r="AJ16" s="1859"/>
      <c r="AK16" s="1859"/>
      <c r="AL16" s="1859"/>
      <c r="AM16" s="836"/>
      <c r="AN16" s="1861"/>
      <c r="AO16" s="1850" t="s">
        <v>1069</v>
      </c>
      <c r="AP16" s="1851"/>
      <c r="AQ16" s="1851"/>
      <c r="AR16" s="912"/>
      <c r="AT16" s="935"/>
      <c r="BA16" s="1130"/>
      <c r="BB16" s="1130"/>
      <c r="BC16" s="1130"/>
      <c r="BD16" s="1130"/>
    </row>
    <row r="17" spans="1:59" ht="19.5" customHeight="1">
      <c r="A17" s="1657"/>
      <c r="B17" s="1657"/>
      <c r="D17" s="1855"/>
      <c r="E17" s="1856"/>
      <c r="F17" s="1856"/>
      <c r="G17" s="1856"/>
      <c r="H17" s="1856"/>
      <c r="I17" s="1798"/>
      <c r="J17" s="1797"/>
      <c r="K17" s="1837"/>
      <c r="L17" s="1836"/>
      <c r="M17" s="1836"/>
      <c r="N17" s="1836"/>
      <c r="O17" s="1836"/>
      <c r="P17" s="1838"/>
      <c r="Q17" s="1731"/>
      <c r="R17" s="1731"/>
      <c r="S17" s="1774" t="s">
        <v>1066</v>
      </c>
      <c r="T17" s="1682"/>
      <c r="U17" s="1682"/>
      <c r="V17" s="1682"/>
      <c r="W17" s="1682"/>
      <c r="X17" s="1682"/>
      <c r="Y17" s="836"/>
      <c r="Z17" s="1862" t="s">
        <v>218</v>
      </c>
      <c r="AA17" s="1850" t="s">
        <v>1070</v>
      </c>
      <c r="AB17" s="1851"/>
      <c r="AC17" s="1851"/>
      <c r="AD17" s="1851"/>
      <c r="AE17" s="1851"/>
      <c r="AF17" s="1864" t="s">
        <v>2</v>
      </c>
      <c r="AG17" s="1731"/>
      <c r="AH17" s="1774" t="s">
        <v>1071</v>
      </c>
      <c r="AI17" s="1682"/>
      <c r="AJ17" s="1682"/>
      <c r="AK17" s="1682"/>
      <c r="AL17" s="1682"/>
      <c r="AM17" s="836"/>
      <c r="AN17" s="1862" t="s">
        <v>218</v>
      </c>
      <c r="AO17" s="1850" t="s">
        <v>1070</v>
      </c>
      <c r="AP17" s="1851"/>
      <c r="AQ17" s="1851"/>
      <c r="AR17" s="1864" t="s">
        <v>2</v>
      </c>
      <c r="AT17" s="935"/>
      <c r="AZ17" s="1144"/>
      <c r="BA17" s="1144"/>
      <c r="BB17" s="1144"/>
      <c r="BC17" s="1144"/>
      <c r="BD17" s="1144"/>
    </row>
    <row r="18" spans="1:59" ht="2.25" customHeight="1">
      <c r="A18" s="1657"/>
      <c r="B18" s="1657"/>
      <c r="D18" s="1857"/>
      <c r="E18" s="1858"/>
      <c r="F18" s="1858"/>
      <c r="G18" s="1858"/>
      <c r="H18" s="1858"/>
      <c r="I18" s="1799"/>
      <c r="J18" s="1800"/>
      <c r="K18" s="1792"/>
      <c r="L18" s="1793"/>
      <c r="M18" s="1793"/>
      <c r="N18" s="1793"/>
      <c r="O18" s="1793"/>
      <c r="P18" s="1793"/>
      <c r="Q18" s="1793"/>
      <c r="R18" s="1793"/>
      <c r="S18" s="1772"/>
      <c r="T18" s="1772"/>
      <c r="U18" s="1772"/>
      <c r="V18" s="1772"/>
      <c r="W18" s="1772"/>
      <c r="X18" s="1772"/>
      <c r="Y18" s="1773"/>
      <c r="Z18" s="1863"/>
      <c r="AA18" s="1772"/>
      <c r="AB18" s="1772"/>
      <c r="AC18" s="1772"/>
      <c r="AD18" s="1772"/>
      <c r="AE18" s="1772"/>
      <c r="AF18" s="1865"/>
      <c r="AG18" s="1793"/>
      <c r="AH18" s="1772"/>
      <c r="AI18" s="1772"/>
      <c r="AJ18" s="1772"/>
      <c r="AK18" s="1772"/>
      <c r="AL18" s="1772"/>
      <c r="AM18" s="1773"/>
      <c r="AN18" s="1863"/>
      <c r="AO18" s="1772"/>
      <c r="AP18" s="1772"/>
      <c r="AQ18" s="1772"/>
      <c r="AR18" s="1865"/>
      <c r="AT18" s="935"/>
      <c r="AZ18" s="1144"/>
      <c r="BA18" s="1144"/>
      <c r="BB18" s="1144"/>
      <c r="BC18" s="1144"/>
      <c r="BD18" s="1144"/>
    </row>
    <row r="19" spans="1:59" ht="15.75" customHeight="1">
      <c r="A19" s="1657"/>
      <c r="B19" s="1657"/>
      <c r="D19" s="1807" t="str">
        <f>IF(入力シート!AF6="","",法定相続人１)</f>
        <v/>
      </c>
      <c r="E19" s="1807"/>
      <c r="F19" s="1807"/>
      <c r="G19" s="1807"/>
      <c r="H19" s="1807"/>
      <c r="I19" s="1811" t="str">
        <f>IF(D19="","",VLOOKUP(D19,入力シート!$D$6:$E$12,2,FALSE))</f>
        <v/>
      </c>
      <c r="J19" s="1812"/>
      <c r="K19" s="1761"/>
      <c r="L19" s="1762"/>
      <c r="M19" s="1878"/>
      <c r="N19" s="1878"/>
      <c r="O19" s="1762"/>
      <c r="P19" s="1775"/>
      <c r="Q19" s="1883" t="str">
        <f>IF(OR(D19="",$AJ$8="",AW19=TRUE),"",ROUNDDOWN($AJ$8*M19/M20,0))</f>
        <v/>
      </c>
      <c r="R19" s="1884"/>
      <c r="S19" s="1884"/>
      <c r="T19" s="1884"/>
      <c r="U19" s="1884"/>
      <c r="V19" s="1884"/>
      <c r="W19" s="1884"/>
      <c r="X19" s="908"/>
      <c r="Y19" s="911" t="s">
        <v>15</v>
      </c>
      <c r="Z19" s="1881" t="str">
        <f>IF(OR(D19="",$AJ$8="",AW19=TRUE),"",IF(Q19&gt;600000,Q19*0.55-72000,IF(Q19&gt;300000,Q19*0.5-42000,IF(Q19&gt;200000,Q19*0.45-27000,IF(Q19&gt;100000,Q19*0.4-17000,IF(Q19&gt;50000,Q19*0.3-7000,IF(Q19&gt;30000,Q19*0.2-2000,IF(Q19&gt;10000,Q19*0.15-500,Q19*0.1)))))))*1000)</f>
        <v/>
      </c>
      <c r="AA19" s="1881"/>
      <c r="AB19" s="1881"/>
      <c r="AC19" s="1881"/>
      <c r="AD19" s="1881"/>
      <c r="AE19" s="1881"/>
      <c r="AF19" s="910" t="s">
        <v>15</v>
      </c>
      <c r="AG19" s="1759"/>
      <c r="AH19" s="1759"/>
      <c r="AI19" s="1759"/>
      <c r="AJ19" s="1759"/>
      <c r="AK19" s="1759"/>
      <c r="AL19" s="908"/>
      <c r="AM19" s="911" t="s">
        <v>15</v>
      </c>
      <c r="AN19" s="1887"/>
      <c r="AO19" s="1759"/>
      <c r="AP19" s="1759"/>
      <c r="AQ19" s="1759"/>
      <c r="AR19" s="910" t="s">
        <v>15</v>
      </c>
      <c r="AT19" s="935"/>
      <c r="AU19" s="1656" t="s">
        <v>1125</v>
      </c>
      <c r="AV19" s="1654"/>
      <c r="AW19" s="1655" t="b">
        <v>0</v>
      </c>
      <c r="AZ19" s="1144"/>
      <c r="BA19" s="1144"/>
      <c r="BB19" s="1144"/>
      <c r="BC19" s="1144"/>
      <c r="BD19" s="1144"/>
    </row>
    <row r="20" spans="1:59" ht="15.75" customHeight="1">
      <c r="B20" s="1657"/>
      <c r="D20" s="1808"/>
      <c r="E20" s="1808"/>
      <c r="F20" s="1808"/>
      <c r="G20" s="1808"/>
      <c r="H20" s="1808"/>
      <c r="I20" s="1813"/>
      <c r="J20" s="1814"/>
      <c r="K20" s="1880"/>
      <c r="L20" s="1772"/>
      <c r="M20" s="1879"/>
      <c r="N20" s="1879"/>
      <c r="O20" s="1772"/>
      <c r="P20" s="1773"/>
      <c r="Q20" s="1885"/>
      <c r="R20" s="1886"/>
      <c r="S20" s="1886"/>
      <c r="T20" s="1886"/>
      <c r="U20" s="1886"/>
      <c r="V20" s="1886"/>
      <c r="W20" s="1886"/>
      <c r="X20" s="1693" t="s">
        <v>228</v>
      </c>
      <c r="Y20" s="1694"/>
      <c r="Z20" s="1882"/>
      <c r="AA20" s="1882"/>
      <c r="AB20" s="1882"/>
      <c r="AC20" s="1882"/>
      <c r="AD20" s="1882"/>
      <c r="AE20" s="1882"/>
      <c r="AF20" s="909"/>
      <c r="AG20" s="1760"/>
      <c r="AH20" s="1760"/>
      <c r="AI20" s="1760"/>
      <c r="AJ20" s="1760"/>
      <c r="AK20" s="1760"/>
      <c r="AL20" s="1898" t="s">
        <v>228</v>
      </c>
      <c r="AM20" s="1899"/>
      <c r="AN20" s="1888"/>
      <c r="AO20" s="1760"/>
      <c r="AP20" s="1760"/>
      <c r="AQ20" s="1760"/>
      <c r="AR20" s="909"/>
      <c r="AT20" s="935"/>
      <c r="AU20" s="1656"/>
      <c r="AV20" s="1654"/>
      <c r="AW20" s="1655"/>
    </row>
    <row r="21" spans="1:59" ht="15.75" customHeight="1">
      <c r="B21" s="1657"/>
      <c r="D21" s="1807" t="str">
        <f>IF(入力シート!AF7="","",法定相続人２)</f>
        <v/>
      </c>
      <c r="E21" s="1807"/>
      <c r="F21" s="1807"/>
      <c r="G21" s="1807"/>
      <c r="H21" s="1807"/>
      <c r="I21" s="1811" t="str">
        <f>IF(D21="","",VLOOKUP(D21,入力シート!$D$6:$E$12,2,FALSE))</f>
        <v/>
      </c>
      <c r="J21" s="1812"/>
      <c r="K21" s="1761"/>
      <c r="L21" s="1762"/>
      <c r="M21" s="1878"/>
      <c r="N21" s="1878"/>
      <c r="O21" s="1762"/>
      <c r="P21" s="1775"/>
      <c r="Q21" s="1883" t="str">
        <f>IF(OR(D21="",$AJ$8="",AW21=TRUE),"",ROUNDDOWN($AJ$8*M21/M22,0))</f>
        <v/>
      </c>
      <c r="R21" s="1884"/>
      <c r="S21" s="1884"/>
      <c r="T21" s="1884"/>
      <c r="U21" s="1884"/>
      <c r="V21" s="1884"/>
      <c r="W21" s="1884"/>
      <c r="X21" s="1691" t="s">
        <v>228</v>
      </c>
      <c r="Y21" s="1692"/>
      <c r="Z21" s="1881" t="str">
        <f t="shared" ref="Z21" si="0">IF(OR(D21="",$AJ$8="",AW21=TRUE),"",IF(Q21&gt;600000,Q21*0.55-72000,IF(Q21&gt;300000,Q21*0.5-42000,IF(Q21&gt;200000,Q21*0.45-27000,IF(Q21&gt;100000,Q21*0.4-17000,IF(Q21&gt;50000,Q21*0.3-7000,IF(Q21&gt;30000,Q21*0.2-2000,IF(Q21&gt;10000,Q21*0.15-500,Q21*0.1)))))))*1000)</f>
        <v/>
      </c>
      <c r="AA21" s="1881"/>
      <c r="AB21" s="1881"/>
      <c r="AC21" s="1881"/>
      <c r="AD21" s="1881"/>
      <c r="AE21" s="1881"/>
      <c r="AF21" s="908"/>
      <c r="AG21" s="1759"/>
      <c r="AH21" s="1759"/>
      <c r="AI21" s="1759"/>
      <c r="AJ21" s="1759"/>
      <c r="AK21" s="1759"/>
      <c r="AL21" s="1691" t="s">
        <v>228</v>
      </c>
      <c r="AM21" s="1692"/>
      <c r="AN21" s="1887"/>
      <c r="AO21" s="1759"/>
      <c r="AP21" s="1759"/>
      <c r="AQ21" s="1759"/>
      <c r="AR21" s="908"/>
      <c r="AT21" s="935"/>
      <c r="AU21" s="1656" t="s">
        <v>1125</v>
      </c>
      <c r="AV21" s="1654"/>
      <c r="AW21" s="1655" t="b">
        <v>0</v>
      </c>
      <c r="BF21" s="1137"/>
      <c r="BG21" s="1137"/>
    </row>
    <row r="22" spans="1:59" ht="15.75" customHeight="1">
      <c r="B22" s="1657"/>
      <c r="D22" s="1808"/>
      <c r="E22" s="1808"/>
      <c r="F22" s="1808"/>
      <c r="G22" s="1808"/>
      <c r="H22" s="1808"/>
      <c r="I22" s="1813"/>
      <c r="J22" s="1814"/>
      <c r="K22" s="1880"/>
      <c r="L22" s="1772"/>
      <c r="M22" s="1879"/>
      <c r="N22" s="1879"/>
      <c r="O22" s="1772"/>
      <c r="P22" s="1773"/>
      <c r="Q22" s="1885"/>
      <c r="R22" s="1886"/>
      <c r="S22" s="1886"/>
      <c r="T22" s="1886"/>
      <c r="U22" s="1886"/>
      <c r="V22" s="1886"/>
      <c r="W22" s="1886"/>
      <c r="X22" s="1693"/>
      <c r="Y22" s="1694"/>
      <c r="Z22" s="1882"/>
      <c r="AA22" s="1882"/>
      <c r="AB22" s="1882"/>
      <c r="AC22" s="1882"/>
      <c r="AD22" s="1882"/>
      <c r="AE22" s="1882"/>
      <c r="AF22" s="909"/>
      <c r="AG22" s="1760"/>
      <c r="AH22" s="1760"/>
      <c r="AI22" s="1760"/>
      <c r="AJ22" s="1760"/>
      <c r="AK22" s="1760"/>
      <c r="AL22" s="1693"/>
      <c r="AM22" s="1694"/>
      <c r="AN22" s="1888"/>
      <c r="AO22" s="1760"/>
      <c r="AP22" s="1760"/>
      <c r="AQ22" s="1760"/>
      <c r="AR22" s="909"/>
      <c r="AT22" s="935"/>
      <c r="AU22" s="1656"/>
      <c r="AV22" s="1654"/>
      <c r="AW22" s="1655"/>
      <c r="BF22" s="1137"/>
      <c r="BG22" s="1137"/>
    </row>
    <row r="23" spans="1:59" ht="15.75" customHeight="1">
      <c r="B23" s="1657"/>
      <c r="D23" s="1807" t="str">
        <f>IF(入力シート!AF8="","",法定相続人３)</f>
        <v/>
      </c>
      <c r="E23" s="1807"/>
      <c r="F23" s="1807"/>
      <c r="G23" s="1807"/>
      <c r="H23" s="1807"/>
      <c r="I23" s="1811" t="str">
        <f>IF(D23="","",VLOOKUP(D23,入力シート!$D$6:$E$12,2,FALSE))</f>
        <v/>
      </c>
      <c r="J23" s="1812"/>
      <c r="K23" s="1761"/>
      <c r="L23" s="1762"/>
      <c r="M23" s="1878"/>
      <c r="N23" s="1878"/>
      <c r="O23" s="1762"/>
      <c r="P23" s="1775"/>
      <c r="Q23" s="1883" t="str">
        <f>IF(OR(D23="",$AJ$8="",AW23=TRUE),"",ROUNDDOWN($AJ$8*M23/M24,0))</f>
        <v/>
      </c>
      <c r="R23" s="1884"/>
      <c r="S23" s="1884"/>
      <c r="T23" s="1884"/>
      <c r="U23" s="1884"/>
      <c r="V23" s="1884"/>
      <c r="W23" s="1884"/>
      <c r="X23" s="1691" t="s">
        <v>228</v>
      </c>
      <c r="Y23" s="1692"/>
      <c r="Z23" s="1881" t="str">
        <f t="shared" ref="Z23" si="1">IF(OR(D23="",$AJ$8="",AW23=TRUE),"",IF(Q23&gt;600000,Q23*0.55-72000,IF(Q23&gt;300000,Q23*0.5-42000,IF(Q23&gt;200000,Q23*0.45-27000,IF(Q23&gt;100000,Q23*0.4-17000,IF(Q23&gt;50000,Q23*0.3-7000,IF(Q23&gt;30000,Q23*0.2-2000,IF(Q23&gt;10000,Q23*0.15-500,Q23*0.1)))))))*1000)</f>
        <v/>
      </c>
      <c r="AA23" s="1881"/>
      <c r="AB23" s="1881"/>
      <c r="AC23" s="1881"/>
      <c r="AD23" s="1881"/>
      <c r="AE23" s="1881"/>
      <c r="AF23" s="908"/>
      <c r="AG23" s="1759"/>
      <c r="AH23" s="1759"/>
      <c r="AI23" s="1759"/>
      <c r="AJ23" s="1759"/>
      <c r="AK23" s="1759"/>
      <c r="AL23" s="1691" t="s">
        <v>228</v>
      </c>
      <c r="AM23" s="1692"/>
      <c r="AN23" s="1887"/>
      <c r="AO23" s="1759"/>
      <c r="AP23" s="1759"/>
      <c r="AQ23" s="1759"/>
      <c r="AR23" s="908"/>
      <c r="AT23" s="935"/>
      <c r="AU23" s="1656" t="s">
        <v>1125</v>
      </c>
      <c r="AV23" s="1654"/>
      <c r="AW23" s="1655" t="b">
        <v>0</v>
      </c>
      <c r="BF23" s="1137"/>
      <c r="BG23" s="1137"/>
    </row>
    <row r="24" spans="1:59" ht="15.75" customHeight="1">
      <c r="B24" s="1657"/>
      <c r="D24" s="1808"/>
      <c r="E24" s="1808"/>
      <c r="F24" s="1808"/>
      <c r="G24" s="1808"/>
      <c r="H24" s="1808"/>
      <c r="I24" s="1813"/>
      <c r="J24" s="1814"/>
      <c r="K24" s="1880"/>
      <c r="L24" s="1772"/>
      <c r="M24" s="1879"/>
      <c r="N24" s="1879"/>
      <c r="O24" s="1772"/>
      <c r="P24" s="1773"/>
      <c r="Q24" s="1885"/>
      <c r="R24" s="1886"/>
      <c r="S24" s="1886"/>
      <c r="T24" s="1886"/>
      <c r="U24" s="1886"/>
      <c r="V24" s="1886"/>
      <c r="W24" s="1886"/>
      <c r="X24" s="1693"/>
      <c r="Y24" s="1694"/>
      <c r="Z24" s="1882"/>
      <c r="AA24" s="1882"/>
      <c r="AB24" s="1882"/>
      <c r="AC24" s="1882"/>
      <c r="AD24" s="1882"/>
      <c r="AE24" s="1882"/>
      <c r="AF24" s="909"/>
      <c r="AG24" s="1760"/>
      <c r="AH24" s="1760"/>
      <c r="AI24" s="1760"/>
      <c r="AJ24" s="1760"/>
      <c r="AK24" s="1760"/>
      <c r="AL24" s="1693"/>
      <c r="AM24" s="1694"/>
      <c r="AN24" s="1888"/>
      <c r="AO24" s="1760"/>
      <c r="AP24" s="1760"/>
      <c r="AQ24" s="1760"/>
      <c r="AR24" s="909"/>
      <c r="AT24" s="935"/>
      <c r="AU24" s="1656"/>
      <c r="AV24" s="1654"/>
      <c r="AW24" s="1655"/>
      <c r="BD24" s="1134" t="s">
        <v>1240</v>
      </c>
      <c r="BF24" s="1137"/>
      <c r="BG24" s="1137"/>
    </row>
    <row r="25" spans="1:59" ht="15.75" customHeight="1">
      <c r="B25" s="1657"/>
      <c r="D25" s="1807" t="str">
        <f>IF(入力シート!AF9="","",法定相続人４)</f>
        <v/>
      </c>
      <c r="E25" s="1807"/>
      <c r="F25" s="1807"/>
      <c r="G25" s="1807"/>
      <c r="H25" s="1807"/>
      <c r="I25" s="1811" t="str">
        <f>IF(D25="","",VLOOKUP(D25,入力シート!$D$6:$E$12,2,FALSE))</f>
        <v/>
      </c>
      <c r="J25" s="1812"/>
      <c r="K25" s="1761"/>
      <c r="L25" s="1762"/>
      <c r="M25" s="1878"/>
      <c r="N25" s="1878"/>
      <c r="O25" s="1762"/>
      <c r="P25" s="1775"/>
      <c r="Q25" s="1883" t="str">
        <f t="shared" ref="Q25" si="2">IF(OR(D25="",$AJ$8="",AW25=TRUE),"",ROUNDDOWN($AJ$8*M25/M26,0))</f>
        <v/>
      </c>
      <c r="R25" s="1884"/>
      <c r="S25" s="1884"/>
      <c r="T25" s="1884"/>
      <c r="U25" s="1884"/>
      <c r="V25" s="1884"/>
      <c r="W25" s="1884"/>
      <c r="X25" s="1691" t="s">
        <v>228</v>
      </c>
      <c r="Y25" s="1692"/>
      <c r="Z25" s="1881" t="str">
        <f t="shared" ref="Z25" si="3">IF(OR(D25="",$AJ$8="",AW25=TRUE),"",IF(Q25&gt;600000,Q25*0.55-72000,IF(Q25&gt;300000,Q25*0.5-42000,IF(Q25&gt;200000,Q25*0.45-27000,IF(Q25&gt;100000,Q25*0.4-17000,IF(Q25&gt;50000,Q25*0.3-7000,IF(Q25&gt;30000,Q25*0.2-2000,IF(Q25&gt;10000,Q25*0.15-500,Q25*0.1)))))))*1000)</f>
        <v/>
      </c>
      <c r="AA25" s="1881"/>
      <c r="AB25" s="1881"/>
      <c r="AC25" s="1881"/>
      <c r="AD25" s="1881"/>
      <c r="AE25" s="1881"/>
      <c r="AF25" s="908"/>
      <c r="AG25" s="1759"/>
      <c r="AH25" s="1759"/>
      <c r="AI25" s="1759"/>
      <c r="AJ25" s="1759"/>
      <c r="AK25" s="1759"/>
      <c r="AL25" s="1691" t="s">
        <v>13</v>
      </c>
      <c r="AM25" s="1692"/>
      <c r="AN25" s="1887"/>
      <c r="AO25" s="1759"/>
      <c r="AP25" s="1759"/>
      <c r="AQ25" s="1759"/>
      <c r="AR25" s="908"/>
      <c r="AU25" s="1656" t="s">
        <v>1125</v>
      </c>
      <c r="AV25" s="1654"/>
      <c r="AW25" s="1655" t="b">
        <v>0</v>
      </c>
      <c r="BF25" s="1137"/>
      <c r="BG25" s="1137"/>
    </row>
    <row r="26" spans="1:59" ht="15.75" customHeight="1">
      <c r="B26" s="1657"/>
      <c r="D26" s="1808"/>
      <c r="E26" s="1808"/>
      <c r="F26" s="1808"/>
      <c r="G26" s="1808"/>
      <c r="H26" s="1808"/>
      <c r="I26" s="1813"/>
      <c r="J26" s="1814"/>
      <c r="K26" s="1880"/>
      <c r="L26" s="1772"/>
      <c r="M26" s="1879"/>
      <c r="N26" s="1879"/>
      <c r="O26" s="1772"/>
      <c r="P26" s="1773"/>
      <c r="Q26" s="1885"/>
      <c r="R26" s="1886"/>
      <c r="S26" s="1886"/>
      <c r="T26" s="1886"/>
      <c r="U26" s="1886"/>
      <c r="V26" s="1886"/>
      <c r="W26" s="1886"/>
      <c r="X26" s="1693"/>
      <c r="Y26" s="1694"/>
      <c r="Z26" s="1882"/>
      <c r="AA26" s="1882"/>
      <c r="AB26" s="1882"/>
      <c r="AC26" s="1882"/>
      <c r="AD26" s="1882"/>
      <c r="AE26" s="1882"/>
      <c r="AF26" s="909"/>
      <c r="AG26" s="1760"/>
      <c r="AH26" s="1760"/>
      <c r="AI26" s="1760"/>
      <c r="AJ26" s="1760"/>
      <c r="AK26" s="1760"/>
      <c r="AL26" s="1693"/>
      <c r="AM26" s="1694"/>
      <c r="AN26" s="1888"/>
      <c r="AO26" s="1760"/>
      <c r="AP26" s="1760"/>
      <c r="AQ26" s="1760"/>
      <c r="AR26" s="909"/>
      <c r="AU26" s="1656"/>
      <c r="AV26" s="1654"/>
      <c r="AW26" s="1655"/>
      <c r="BF26" s="1137"/>
      <c r="BG26" s="1137"/>
    </row>
    <row r="27" spans="1:59" ht="15.75" customHeight="1">
      <c r="B27" s="1657"/>
      <c r="D27" s="1807" t="str">
        <f>IF(入力シート!AF10="","",法定相続人５)</f>
        <v/>
      </c>
      <c r="E27" s="1807"/>
      <c r="F27" s="1807"/>
      <c r="G27" s="1807"/>
      <c r="H27" s="1807"/>
      <c r="I27" s="1811" t="str">
        <f>IF(D27="","",VLOOKUP(D27,入力シート!$D$6:$E$12,2,FALSE))</f>
        <v/>
      </c>
      <c r="J27" s="1812"/>
      <c r="K27" s="1761"/>
      <c r="L27" s="1762"/>
      <c r="M27" s="1878"/>
      <c r="N27" s="1878"/>
      <c r="O27" s="1762"/>
      <c r="P27" s="1775"/>
      <c r="Q27" s="1883" t="str">
        <f t="shared" ref="Q27" si="4">IF(OR(D27="",$AJ$8="",AW27=TRUE),"",ROUNDDOWN($AJ$8*M27/M28,0))</f>
        <v/>
      </c>
      <c r="R27" s="1884"/>
      <c r="S27" s="1884"/>
      <c r="T27" s="1884"/>
      <c r="U27" s="1884"/>
      <c r="V27" s="1884"/>
      <c r="W27" s="1884"/>
      <c r="X27" s="1691" t="s">
        <v>228</v>
      </c>
      <c r="Y27" s="1692"/>
      <c r="Z27" s="1881" t="str">
        <f t="shared" ref="Z27" si="5">IF(OR(D27="",$AJ$8="",AW27=TRUE),"",IF(Q27&gt;600000,Q27*0.55-72000,IF(Q27&gt;300000,Q27*0.5-42000,IF(Q27&gt;200000,Q27*0.45-27000,IF(Q27&gt;100000,Q27*0.4-17000,IF(Q27&gt;50000,Q27*0.3-7000,IF(Q27&gt;30000,Q27*0.2-2000,IF(Q27&gt;10000,Q27*0.15-500,Q27*0.1)))))))*1000)</f>
        <v/>
      </c>
      <c r="AA27" s="1881"/>
      <c r="AB27" s="1881"/>
      <c r="AC27" s="1881"/>
      <c r="AD27" s="1881"/>
      <c r="AE27" s="1881"/>
      <c r="AF27" s="908"/>
      <c r="AG27" s="1759"/>
      <c r="AH27" s="1759"/>
      <c r="AI27" s="1759"/>
      <c r="AJ27" s="1759"/>
      <c r="AK27" s="1759"/>
      <c r="AL27" s="1691" t="s">
        <v>13</v>
      </c>
      <c r="AM27" s="1692"/>
      <c r="AN27" s="1887"/>
      <c r="AO27" s="1759"/>
      <c r="AP27" s="1759"/>
      <c r="AQ27" s="1759"/>
      <c r="AR27" s="908"/>
      <c r="AU27" s="1656" t="s">
        <v>1125</v>
      </c>
      <c r="AV27" s="1654"/>
      <c r="AW27" s="1655" t="b">
        <v>0</v>
      </c>
    </row>
    <row r="28" spans="1:59" ht="15.75" customHeight="1">
      <c r="B28" s="1657"/>
      <c r="D28" s="1808"/>
      <c r="E28" s="1808"/>
      <c r="F28" s="1808"/>
      <c r="G28" s="1808"/>
      <c r="H28" s="1808"/>
      <c r="I28" s="1813"/>
      <c r="J28" s="1814"/>
      <c r="K28" s="1880"/>
      <c r="L28" s="1772"/>
      <c r="M28" s="1879"/>
      <c r="N28" s="1879"/>
      <c r="O28" s="1772"/>
      <c r="P28" s="1773"/>
      <c r="Q28" s="1885"/>
      <c r="R28" s="1886"/>
      <c r="S28" s="1886"/>
      <c r="T28" s="1886"/>
      <c r="U28" s="1886"/>
      <c r="V28" s="1886"/>
      <c r="W28" s="1886"/>
      <c r="X28" s="1693"/>
      <c r="Y28" s="1694"/>
      <c r="Z28" s="1882"/>
      <c r="AA28" s="1882"/>
      <c r="AB28" s="1882"/>
      <c r="AC28" s="1882"/>
      <c r="AD28" s="1882"/>
      <c r="AE28" s="1882"/>
      <c r="AF28" s="909"/>
      <c r="AG28" s="1760"/>
      <c r="AH28" s="1760"/>
      <c r="AI28" s="1760"/>
      <c r="AJ28" s="1760"/>
      <c r="AK28" s="1760"/>
      <c r="AL28" s="1693"/>
      <c r="AM28" s="1694"/>
      <c r="AN28" s="1888"/>
      <c r="AO28" s="1760"/>
      <c r="AP28" s="1760"/>
      <c r="AQ28" s="1760"/>
      <c r="AR28" s="909"/>
      <c r="AU28" s="1656"/>
      <c r="AV28" s="1654"/>
      <c r="AW28" s="1655"/>
    </row>
    <row r="29" spans="1:59" ht="15.75" customHeight="1">
      <c r="B29" s="1657"/>
      <c r="D29" s="1807" t="str">
        <f>IF(入力シート!AF11="","",法定相続人６)</f>
        <v/>
      </c>
      <c r="E29" s="1807"/>
      <c r="F29" s="1807"/>
      <c r="G29" s="1807"/>
      <c r="H29" s="1807"/>
      <c r="I29" s="1811" t="str">
        <f>IF(D29="","",VLOOKUP(D29,入力シート!$D$6:$E$12,2,FALSE))</f>
        <v/>
      </c>
      <c r="J29" s="1812"/>
      <c r="K29" s="1761"/>
      <c r="L29" s="1762"/>
      <c r="M29" s="1878"/>
      <c r="N29" s="1878"/>
      <c r="O29" s="1762"/>
      <c r="P29" s="1775"/>
      <c r="Q29" s="1883" t="str">
        <f t="shared" ref="Q29" si="6">IF(OR(D29="",$AJ$8="",AW29=TRUE),"",ROUNDDOWN($AJ$8*M29/M30,0))</f>
        <v/>
      </c>
      <c r="R29" s="1884"/>
      <c r="S29" s="1884"/>
      <c r="T29" s="1884"/>
      <c r="U29" s="1884"/>
      <c r="V29" s="1884"/>
      <c r="W29" s="1884"/>
      <c r="X29" s="1691" t="s">
        <v>228</v>
      </c>
      <c r="Y29" s="1692"/>
      <c r="Z29" s="1881" t="str">
        <f t="shared" ref="Z29" si="7">IF(OR(D29="",$AJ$8="",AW29=TRUE),"",IF(Q29&gt;600000,Q29*0.55-72000,IF(Q29&gt;300000,Q29*0.5-42000,IF(Q29&gt;200000,Q29*0.45-27000,IF(Q29&gt;100000,Q29*0.4-17000,IF(Q29&gt;50000,Q29*0.3-7000,IF(Q29&gt;30000,Q29*0.2-2000,IF(Q29&gt;10000,Q29*0.15-500,Q29*0.1)))))))*1000)</f>
        <v/>
      </c>
      <c r="AA29" s="1881"/>
      <c r="AB29" s="1881"/>
      <c r="AC29" s="1881"/>
      <c r="AD29" s="1881"/>
      <c r="AE29" s="1881"/>
      <c r="AF29" s="908"/>
      <c r="AG29" s="1759"/>
      <c r="AH29" s="1759"/>
      <c r="AI29" s="1759"/>
      <c r="AJ29" s="1759"/>
      <c r="AK29" s="1759"/>
      <c r="AL29" s="1691" t="s">
        <v>13</v>
      </c>
      <c r="AM29" s="1692"/>
      <c r="AN29" s="1887"/>
      <c r="AO29" s="1759"/>
      <c r="AP29" s="1759"/>
      <c r="AQ29" s="1759"/>
      <c r="AR29" s="908"/>
      <c r="AU29" s="1656" t="s">
        <v>1125</v>
      </c>
      <c r="AV29" s="1654"/>
      <c r="AW29" s="1655" t="b">
        <v>0</v>
      </c>
      <c r="BB29" s="1127"/>
      <c r="BC29" s="1127"/>
    </row>
    <row r="30" spans="1:59" ht="15.75" customHeight="1">
      <c r="B30" s="1657"/>
      <c r="D30" s="1808"/>
      <c r="E30" s="1808"/>
      <c r="F30" s="1808"/>
      <c r="G30" s="1808"/>
      <c r="H30" s="1808"/>
      <c r="I30" s="1813"/>
      <c r="J30" s="1814"/>
      <c r="K30" s="1880"/>
      <c r="L30" s="1772"/>
      <c r="M30" s="1879"/>
      <c r="N30" s="1879"/>
      <c r="O30" s="1772"/>
      <c r="P30" s="1773"/>
      <c r="Q30" s="1885"/>
      <c r="R30" s="1886"/>
      <c r="S30" s="1886"/>
      <c r="T30" s="1886"/>
      <c r="U30" s="1886"/>
      <c r="V30" s="1886"/>
      <c r="W30" s="1886"/>
      <c r="X30" s="1693"/>
      <c r="Y30" s="1694"/>
      <c r="Z30" s="1882"/>
      <c r="AA30" s="1882"/>
      <c r="AB30" s="1882"/>
      <c r="AC30" s="1882"/>
      <c r="AD30" s="1882"/>
      <c r="AE30" s="1882"/>
      <c r="AF30" s="909"/>
      <c r="AG30" s="1760"/>
      <c r="AH30" s="1760"/>
      <c r="AI30" s="1760"/>
      <c r="AJ30" s="1760"/>
      <c r="AK30" s="1760"/>
      <c r="AL30" s="1693"/>
      <c r="AM30" s="1694"/>
      <c r="AN30" s="1888"/>
      <c r="AO30" s="1760"/>
      <c r="AP30" s="1760"/>
      <c r="AQ30" s="1760"/>
      <c r="AR30" s="909"/>
      <c r="AU30" s="1656"/>
      <c r="AV30" s="1654"/>
      <c r="AW30" s="1655"/>
    </row>
    <row r="31" spans="1:59" ht="15.75" customHeight="1">
      <c r="B31" s="1657"/>
      <c r="D31" s="1807" t="str">
        <f>IF(入力シート!AF12="","",法定相続人７)</f>
        <v/>
      </c>
      <c r="E31" s="1807"/>
      <c r="F31" s="1807"/>
      <c r="G31" s="1807"/>
      <c r="H31" s="1807"/>
      <c r="I31" s="1811" t="str">
        <f>IF(D31="","",VLOOKUP(D31,入力シート!$D$6:$E$12,2,FALSE))</f>
        <v/>
      </c>
      <c r="J31" s="1812"/>
      <c r="K31" s="1761"/>
      <c r="L31" s="1762"/>
      <c r="M31" s="1878"/>
      <c r="N31" s="1878"/>
      <c r="O31" s="1762"/>
      <c r="P31" s="1775"/>
      <c r="Q31" s="1883" t="str">
        <f t="shared" ref="Q31" si="8">IF(OR(D31="",$AJ$8="",AW31=TRUE),"",ROUNDDOWN($AJ$8*M31/M32,0))</f>
        <v/>
      </c>
      <c r="R31" s="1884"/>
      <c r="S31" s="1884"/>
      <c r="T31" s="1884"/>
      <c r="U31" s="1884"/>
      <c r="V31" s="1884"/>
      <c r="W31" s="1884"/>
      <c r="X31" s="1691" t="s">
        <v>228</v>
      </c>
      <c r="Y31" s="1692"/>
      <c r="Z31" s="1881" t="str">
        <f t="shared" ref="Z31" si="9">IF(OR(D31="",$AJ$8="",AW31=TRUE),"",IF(Q31&gt;600000,Q31*0.55-72000,IF(Q31&gt;300000,Q31*0.5-42000,IF(Q31&gt;200000,Q31*0.45-27000,IF(Q31&gt;100000,Q31*0.4-17000,IF(Q31&gt;50000,Q31*0.3-7000,IF(Q31&gt;30000,Q31*0.2-2000,IF(Q31&gt;10000,Q31*0.15-500,Q31*0.1)))))))*1000)</f>
        <v/>
      </c>
      <c r="AA31" s="1881"/>
      <c r="AB31" s="1881"/>
      <c r="AC31" s="1881"/>
      <c r="AD31" s="1881"/>
      <c r="AE31" s="1881"/>
      <c r="AF31" s="908"/>
      <c r="AG31" s="1759"/>
      <c r="AH31" s="1759"/>
      <c r="AI31" s="1759"/>
      <c r="AJ31" s="1759"/>
      <c r="AK31" s="1759"/>
      <c r="AL31" s="1691" t="s">
        <v>13</v>
      </c>
      <c r="AM31" s="1692"/>
      <c r="AN31" s="1887"/>
      <c r="AO31" s="1759"/>
      <c r="AP31" s="1759"/>
      <c r="AQ31" s="1759"/>
      <c r="AR31" s="908"/>
      <c r="AU31" s="1656" t="s">
        <v>1125</v>
      </c>
      <c r="AV31" s="1654"/>
      <c r="AW31" s="1655" t="b">
        <v>0</v>
      </c>
    </row>
    <row r="32" spans="1:59" ht="15.75" customHeight="1">
      <c r="B32" s="1657"/>
      <c r="D32" s="1808"/>
      <c r="E32" s="1808"/>
      <c r="F32" s="1808"/>
      <c r="G32" s="1808"/>
      <c r="H32" s="1808"/>
      <c r="I32" s="1813"/>
      <c r="J32" s="1814"/>
      <c r="K32" s="1880"/>
      <c r="L32" s="1772"/>
      <c r="M32" s="1879"/>
      <c r="N32" s="1879"/>
      <c r="O32" s="1772"/>
      <c r="P32" s="1773"/>
      <c r="Q32" s="1885"/>
      <c r="R32" s="1886"/>
      <c r="S32" s="1886"/>
      <c r="T32" s="1886"/>
      <c r="U32" s="1886"/>
      <c r="V32" s="1886"/>
      <c r="W32" s="1886"/>
      <c r="X32" s="1693"/>
      <c r="Y32" s="1694"/>
      <c r="Z32" s="1882"/>
      <c r="AA32" s="1882"/>
      <c r="AB32" s="1882"/>
      <c r="AC32" s="1882"/>
      <c r="AD32" s="1882"/>
      <c r="AE32" s="1882"/>
      <c r="AF32" s="909"/>
      <c r="AG32" s="1760"/>
      <c r="AH32" s="1760"/>
      <c r="AI32" s="1760"/>
      <c r="AJ32" s="1760"/>
      <c r="AK32" s="1760"/>
      <c r="AL32" s="1693"/>
      <c r="AM32" s="1694"/>
      <c r="AN32" s="1888"/>
      <c r="AO32" s="1760"/>
      <c r="AP32" s="1760"/>
      <c r="AQ32" s="1760"/>
      <c r="AR32" s="909"/>
      <c r="AU32" s="1656"/>
      <c r="AV32" s="1654"/>
      <c r="AW32" s="1655"/>
    </row>
    <row r="33" spans="2:50" ht="15.75" customHeight="1" thickBot="1">
      <c r="B33" s="1657"/>
      <c r="D33" s="1809"/>
      <c r="E33" s="1809"/>
      <c r="F33" s="1809"/>
      <c r="G33" s="1809"/>
      <c r="H33" s="1809"/>
      <c r="I33" s="1815"/>
      <c r="J33" s="1816"/>
      <c r="K33" s="1739"/>
      <c r="L33" s="1740"/>
      <c r="M33" s="1748"/>
      <c r="N33" s="1748"/>
      <c r="O33" s="1740"/>
      <c r="P33" s="1743"/>
      <c r="Q33" s="1750"/>
      <c r="R33" s="1751"/>
      <c r="S33" s="1751"/>
      <c r="T33" s="1751"/>
      <c r="U33" s="1751"/>
      <c r="V33" s="1751"/>
      <c r="W33" s="1751"/>
      <c r="X33" s="1691" t="s">
        <v>228</v>
      </c>
      <c r="Y33" s="1692"/>
      <c r="Z33" s="1754"/>
      <c r="AA33" s="1754"/>
      <c r="AB33" s="1754"/>
      <c r="AC33" s="1754"/>
      <c r="AD33" s="1754"/>
      <c r="AE33" s="1754"/>
      <c r="AF33" s="908"/>
      <c r="AG33" s="1759"/>
      <c r="AH33" s="1759"/>
      <c r="AI33" s="1759"/>
      <c r="AJ33" s="1759"/>
      <c r="AK33" s="1759"/>
      <c r="AL33" s="1691" t="s">
        <v>13</v>
      </c>
      <c r="AM33" s="1692"/>
      <c r="AN33" s="1887"/>
      <c r="AO33" s="1759"/>
      <c r="AP33" s="1759"/>
      <c r="AQ33" s="1759"/>
      <c r="AR33" s="908"/>
    </row>
    <row r="34" spans="2:50" ht="15.75" customHeight="1">
      <c r="B34" s="1657"/>
      <c r="D34" s="1810"/>
      <c r="E34" s="1810"/>
      <c r="F34" s="1810"/>
      <c r="G34" s="1810"/>
      <c r="H34" s="1810"/>
      <c r="I34" s="1817"/>
      <c r="J34" s="1818"/>
      <c r="K34" s="1741"/>
      <c r="L34" s="1742"/>
      <c r="M34" s="1749"/>
      <c r="N34" s="1749"/>
      <c r="O34" s="1742"/>
      <c r="P34" s="1744"/>
      <c r="Q34" s="1756"/>
      <c r="R34" s="1757"/>
      <c r="S34" s="1757"/>
      <c r="T34" s="1757"/>
      <c r="U34" s="1757"/>
      <c r="V34" s="1757"/>
      <c r="W34" s="1757"/>
      <c r="X34" s="1693"/>
      <c r="Y34" s="1694"/>
      <c r="Z34" s="1758"/>
      <c r="AA34" s="1758"/>
      <c r="AB34" s="1758"/>
      <c r="AC34" s="1758"/>
      <c r="AD34" s="1758"/>
      <c r="AE34" s="1758"/>
      <c r="AF34" s="909"/>
      <c r="AG34" s="1760"/>
      <c r="AH34" s="1760"/>
      <c r="AI34" s="1760"/>
      <c r="AJ34" s="1760"/>
      <c r="AK34" s="1760"/>
      <c r="AL34" s="1693"/>
      <c r="AM34" s="1694"/>
      <c r="AN34" s="1888"/>
      <c r="AO34" s="1760"/>
      <c r="AP34" s="1760"/>
      <c r="AQ34" s="1760"/>
      <c r="AR34" s="909"/>
      <c r="AV34" s="1709" t="s">
        <v>1124</v>
      </c>
      <c r="AW34" s="1710"/>
      <c r="AX34" s="1711"/>
    </row>
    <row r="35" spans="2:50" ht="15.75" customHeight="1">
      <c r="B35" s="1657"/>
      <c r="D35" s="1809"/>
      <c r="E35" s="1809"/>
      <c r="F35" s="1809"/>
      <c r="G35" s="1809"/>
      <c r="H35" s="1809"/>
      <c r="I35" s="1815"/>
      <c r="J35" s="1816"/>
      <c r="K35" s="1739"/>
      <c r="L35" s="1740"/>
      <c r="M35" s="1748"/>
      <c r="N35" s="1748"/>
      <c r="O35" s="1740"/>
      <c r="P35" s="1743"/>
      <c r="Q35" s="1750"/>
      <c r="R35" s="1751"/>
      <c r="S35" s="1751"/>
      <c r="T35" s="1751"/>
      <c r="U35" s="1751"/>
      <c r="V35" s="1751"/>
      <c r="W35" s="1751"/>
      <c r="X35" s="1691" t="s">
        <v>228</v>
      </c>
      <c r="Y35" s="1692"/>
      <c r="Z35" s="1754"/>
      <c r="AA35" s="1754"/>
      <c r="AB35" s="1754"/>
      <c r="AC35" s="1754"/>
      <c r="AD35" s="1754"/>
      <c r="AE35" s="1754"/>
      <c r="AF35" s="939"/>
      <c r="AG35" s="1759"/>
      <c r="AH35" s="1759"/>
      <c r="AI35" s="1759"/>
      <c r="AJ35" s="1759"/>
      <c r="AK35" s="1759"/>
      <c r="AL35" s="1691" t="s">
        <v>13</v>
      </c>
      <c r="AM35" s="1692"/>
      <c r="AN35" s="1887"/>
      <c r="AO35" s="1759"/>
      <c r="AP35" s="1759"/>
      <c r="AQ35" s="1759"/>
      <c r="AR35" s="939"/>
      <c r="AV35" s="1712"/>
      <c r="AW35" s="1713"/>
      <c r="AX35" s="1714"/>
    </row>
    <row r="36" spans="2:50" ht="15.75" customHeight="1">
      <c r="B36" s="1657"/>
      <c r="D36" s="1810"/>
      <c r="E36" s="1810"/>
      <c r="F36" s="1810"/>
      <c r="G36" s="1810"/>
      <c r="H36" s="1810"/>
      <c r="I36" s="1819"/>
      <c r="J36" s="1820"/>
      <c r="K36" s="1745"/>
      <c r="L36" s="1746"/>
      <c r="M36" s="1748"/>
      <c r="N36" s="1748"/>
      <c r="O36" s="1746"/>
      <c r="P36" s="1747"/>
      <c r="Q36" s="1752"/>
      <c r="R36" s="1753"/>
      <c r="S36" s="1753"/>
      <c r="T36" s="1753"/>
      <c r="U36" s="1753"/>
      <c r="V36" s="1753"/>
      <c r="W36" s="1753"/>
      <c r="X36" s="1695"/>
      <c r="Y36" s="1696"/>
      <c r="Z36" s="1755"/>
      <c r="AA36" s="1755"/>
      <c r="AB36" s="1755"/>
      <c r="AC36" s="1755"/>
      <c r="AD36" s="1755"/>
      <c r="AE36" s="1755"/>
      <c r="AF36" s="936"/>
      <c r="AG36" s="1678"/>
      <c r="AH36" s="1678"/>
      <c r="AI36" s="1678"/>
      <c r="AJ36" s="1678"/>
      <c r="AK36" s="1678"/>
      <c r="AL36" s="1695"/>
      <c r="AM36" s="1696"/>
      <c r="AN36" s="1677"/>
      <c r="AO36" s="1678"/>
      <c r="AP36" s="1678"/>
      <c r="AQ36" s="1678"/>
      <c r="AR36" s="936"/>
      <c r="AV36" s="1889" t="e">
        <f>IF(AX36=1,"YES","NO!")</f>
        <v>#DIV/0!</v>
      </c>
      <c r="AW36" s="1890"/>
      <c r="AX36" s="1893" t="e">
        <f>IF(M21="",M19/M20,IF(M23="",M19/M20+M21/M22,IF(M25="",M19/M20+M21/M22+M23/M24,IF(M27="",M19/M20+M21/M22+M23/M24+M25/M26,IF(M29="",M19/M20+M21/M22+M23/M24+M25/M26+M27/M28,IF(M31="",M19/M20+M21/M22+M23/M24+M25/M26+M27/M28+M29/M30,M19/M20+M21/M22+M23/M24+M25/M26+M27/M28+M29/M30+M31/M32))))))</f>
        <v>#DIV/0!</v>
      </c>
    </row>
    <row r="37" spans="2:50" ht="9.75" customHeight="1" thickBot="1">
      <c r="B37" s="1657"/>
      <c r="D37" s="1697" t="s">
        <v>1072</v>
      </c>
      <c r="E37" s="1698"/>
      <c r="F37" s="1698"/>
      <c r="G37" s="1698"/>
      <c r="H37" s="1698"/>
      <c r="I37" s="1699" t="s">
        <v>1073</v>
      </c>
      <c r="J37" s="1699"/>
      <c r="K37" s="1725" t="s">
        <v>1074</v>
      </c>
      <c r="L37" s="1725"/>
      <c r="M37" s="1725"/>
      <c r="N37" s="1726">
        <v>1</v>
      </c>
      <c r="O37" s="1726"/>
      <c r="P37" s="1727"/>
      <c r="Q37" s="1728" t="s">
        <v>1075</v>
      </c>
      <c r="R37" s="1729"/>
      <c r="S37" s="1684" t="s">
        <v>1077</v>
      </c>
      <c r="T37" s="1734"/>
      <c r="U37" s="1734"/>
      <c r="V37" s="1734"/>
      <c r="W37" s="1734"/>
      <c r="X37" s="1734"/>
      <c r="Y37" s="1736"/>
      <c r="Z37" s="1666">
        <f>ROUNDDOWN(SUM(Z19:AE32),-2)</f>
        <v>0</v>
      </c>
      <c r="AA37" s="1667"/>
      <c r="AB37" s="1667"/>
      <c r="AC37" s="1667"/>
      <c r="AD37" s="1667"/>
      <c r="AE37" s="1667"/>
      <c r="AF37" s="1668"/>
      <c r="AG37" s="1729" t="s">
        <v>1076</v>
      </c>
      <c r="AH37" s="1684" t="s">
        <v>1079</v>
      </c>
      <c r="AI37" s="1684"/>
      <c r="AJ37" s="1684"/>
      <c r="AK37" s="1684"/>
      <c r="AL37" s="1684"/>
      <c r="AM37" s="1686"/>
      <c r="AN37" s="1675"/>
      <c r="AO37" s="1676"/>
      <c r="AP37" s="1676"/>
      <c r="AQ37" s="1676"/>
      <c r="AR37" s="1681"/>
      <c r="AV37" s="1891"/>
      <c r="AW37" s="1892"/>
      <c r="AX37" s="1894"/>
    </row>
    <row r="38" spans="2:50" ht="9.75" customHeight="1">
      <c r="B38" s="1657"/>
      <c r="D38" s="1697"/>
      <c r="E38" s="1698"/>
      <c r="F38" s="1698"/>
      <c r="G38" s="1698"/>
      <c r="H38" s="1698"/>
      <c r="I38" s="1700">
        <f>入力シート!E16</f>
        <v>0</v>
      </c>
      <c r="J38" s="1700"/>
      <c r="K38" s="1725"/>
      <c r="L38" s="1725"/>
      <c r="M38" s="1725"/>
      <c r="N38" s="1726"/>
      <c r="O38" s="1726"/>
      <c r="P38" s="1727"/>
      <c r="Q38" s="1730"/>
      <c r="R38" s="1731"/>
      <c r="S38" s="1735"/>
      <c r="T38" s="1735"/>
      <c r="U38" s="1735"/>
      <c r="V38" s="1735"/>
      <c r="W38" s="1735"/>
      <c r="X38" s="1735"/>
      <c r="Y38" s="1737"/>
      <c r="Z38" s="1669"/>
      <c r="AA38" s="1670"/>
      <c r="AB38" s="1670"/>
      <c r="AC38" s="1670"/>
      <c r="AD38" s="1670"/>
      <c r="AE38" s="1670"/>
      <c r="AF38" s="1671"/>
      <c r="AG38" s="1731"/>
      <c r="AH38" s="1685"/>
      <c r="AI38" s="1685"/>
      <c r="AJ38" s="1685"/>
      <c r="AK38" s="1685"/>
      <c r="AL38" s="1685"/>
      <c r="AM38" s="1687"/>
      <c r="AN38" s="1677"/>
      <c r="AO38" s="1678"/>
      <c r="AP38" s="1678"/>
      <c r="AQ38" s="1678"/>
      <c r="AR38" s="1682"/>
    </row>
    <row r="39" spans="2:50" ht="9.75" customHeight="1">
      <c r="B39" s="1657"/>
      <c r="D39" s="1697"/>
      <c r="E39" s="1698"/>
      <c r="F39" s="1698"/>
      <c r="G39" s="1698"/>
      <c r="H39" s="1698"/>
      <c r="I39" s="1701"/>
      <c r="J39" s="1701"/>
      <c r="K39" s="1725"/>
      <c r="L39" s="1725"/>
      <c r="M39" s="1725"/>
      <c r="N39" s="1726"/>
      <c r="O39" s="1726"/>
      <c r="P39" s="1727"/>
      <c r="Q39" s="1732"/>
      <c r="R39" s="1733"/>
      <c r="S39" s="1689" t="s">
        <v>1080</v>
      </c>
      <c r="T39" s="1689"/>
      <c r="U39" s="1689"/>
      <c r="V39" s="1689"/>
      <c r="W39" s="1689"/>
      <c r="X39" s="1689"/>
      <c r="Y39" s="1738"/>
      <c r="Z39" s="1672"/>
      <c r="AA39" s="1673"/>
      <c r="AB39" s="1673"/>
      <c r="AC39" s="1673"/>
      <c r="AD39" s="1673"/>
      <c r="AE39" s="1673"/>
      <c r="AF39" s="1674"/>
      <c r="AG39" s="1733"/>
      <c r="AH39" s="1689" t="s">
        <v>1078</v>
      </c>
      <c r="AI39" s="1689"/>
      <c r="AJ39" s="1689"/>
      <c r="AK39" s="1689"/>
      <c r="AL39" s="1689"/>
      <c r="AM39" s="1688"/>
      <c r="AN39" s="1679"/>
      <c r="AO39" s="1680"/>
      <c r="AP39" s="1680"/>
      <c r="AQ39" s="1680"/>
      <c r="AR39" s="1683"/>
    </row>
    <row r="40" spans="2:50" ht="7.5" customHeight="1">
      <c r="B40" s="1657"/>
    </row>
    <row r="41" spans="2:50" ht="10.5" customHeight="1">
      <c r="B41" s="1657"/>
      <c r="D41" s="1723" t="s">
        <v>1081</v>
      </c>
      <c r="E41" s="1723"/>
      <c r="F41" s="1690" t="s">
        <v>1083</v>
      </c>
      <c r="G41" s="1690"/>
      <c r="H41" s="1690"/>
      <c r="I41" s="1690"/>
      <c r="J41" s="1690"/>
      <c r="K41" s="1690"/>
      <c r="L41" s="1690"/>
      <c r="M41" s="1690"/>
      <c r="N41" s="1690"/>
      <c r="O41" s="1690"/>
      <c r="P41" s="1690"/>
      <c r="Q41" s="1690"/>
      <c r="R41" s="1690"/>
      <c r="S41" s="1690"/>
      <c r="T41" s="1690"/>
      <c r="U41" s="1690"/>
      <c r="V41" s="1690"/>
      <c r="W41" s="1690"/>
      <c r="X41" s="1690"/>
      <c r="Y41" s="1690"/>
      <c r="Z41" s="1690"/>
      <c r="AA41" s="1690"/>
      <c r="AB41" s="1690"/>
      <c r="AC41" s="1690"/>
      <c r="AD41" s="1690"/>
      <c r="AE41" s="1690"/>
      <c r="AF41" s="1690"/>
      <c r="AG41" s="1690"/>
      <c r="AH41" s="1690"/>
      <c r="AI41" s="1690"/>
      <c r="AJ41" s="1690"/>
      <c r="AK41" s="1690"/>
      <c r="AL41" s="1690"/>
      <c r="AM41" s="1690"/>
      <c r="AN41" s="1690"/>
      <c r="AO41" s="1690"/>
      <c r="AP41" s="1690"/>
      <c r="AQ41" s="1690"/>
    </row>
    <row r="42" spans="2:50" ht="10.5" customHeight="1">
      <c r="B42" s="1657"/>
      <c r="D42" s="940"/>
      <c r="E42" s="940"/>
      <c r="F42" s="1690" t="s">
        <v>1082</v>
      </c>
      <c r="G42" s="1690"/>
      <c r="H42" s="1690"/>
      <c r="I42" s="940"/>
      <c r="J42" s="940"/>
      <c r="K42" s="940"/>
      <c r="L42" s="940"/>
      <c r="M42" s="940"/>
      <c r="N42" s="940"/>
      <c r="O42" s="940"/>
      <c r="P42" s="940"/>
      <c r="Q42" s="940"/>
      <c r="R42" s="940"/>
      <c r="S42" s="940"/>
      <c r="T42" s="940"/>
      <c r="U42" s="940"/>
      <c r="V42" s="940"/>
      <c r="W42" s="940"/>
      <c r="X42" s="940"/>
      <c r="Y42" s="940"/>
      <c r="Z42" s="940"/>
      <c r="AA42" s="940"/>
      <c r="AB42" s="940"/>
      <c r="AC42" s="940"/>
      <c r="AD42" s="940"/>
      <c r="AE42" s="940"/>
      <c r="AF42" s="940"/>
      <c r="AG42" s="940"/>
      <c r="AH42" s="940"/>
      <c r="AI42" s="940"/>
      <c r="AJ42" s="940"/>
      <c r="AK42" s="940"/>
      <c r="AL42" s="940"/>
      <c r="AM42" s="940"/>
      <c r="AN42" s="940"/>
      <c r="AO42" s="940"/>
      <c r="AP42" s="940"/>
      <c r="AQ42" s="940"/>
    </row>
    <row r="43" spans="2:50" ht="10.5" customHeight="1">
      <c r="B43" s="1657"/>
      <c r="D43" s="940"/>
      <c r="E43" s="940"/>
      <c r="F43" s="1690" t="s">
        <v>1084</v>
      </c>
      <c r="G43" s="1690"/>
      <c r="H43" s="1690"/>
      <c r="I43" s="1690"/>
      <c r="J43" s="1690"/>
      <c r="K43" s="1690"/>
      <c r="L43" s="1690"/>
      <c r="M43" s="1690"/>
      <c r="N43" s="1690"/>
      <c r="O43" s="1690"/>
      <c r="P43" s="1690"/>
      <c r="Q43" s="1690"/>
      <c r="R43" s="1690"/>
      <c r="S43" s="1690"/>
      <c r="T43" s="1690"/>
      <c r="U43" s="1690"/>
      <c r="V43" s="1690"/>
      <c r="W43" s="1690"/>
      <c r="X43" s="1690"/>
      <c r="Y43" s="1690"/>
      <c r="Z43" s="1690"/>
      <c r="AA43" s="1690"/>
      <c r="AB43" s="1690"/>
      <c r="AC43" s="1690"/>
      <c r="AD43" s="1690"/>
      <c r="AE43" s="1690"/>
      <c r="AF43" s="1690"/>
      <c r="AG43" s="1690"/>
      <c r="AH43" s="1690"/>
      <c r="AI43" s="1690"/>
      <c r="AJ43" s="1690"/>
      <c r="AK43" s="1690"/>
      <c r="AL43" s="1690"/>
      <c r="AM43" s="1690"/>
      <c r="AN43" s="1690"/>
      <c r="AO43" s="1690"/>
      <c r="AP43" s="1690"/>
      <c r="AQ43" s="1690"/>
    </row>
    <row r="44" spans="2:50" ht="10.5" customHeight="1">
      <c r="B44" s="1657"/>
      <c r="D44" s="940"/>
      <c r="E44" s="940"/>
      <c r="F44" s="1690" t="s">
        <v>1085</v>
      </c>
      <c r="G44" s="1690"/>
      <c r="H44" s="1690"/>
      <c r="I44" s="1690"/>
      <c r="J44" s="1690"/>
      <c r="K44" s="1690"/>
      <c r="L44" s="1690"/>
      <c r="M44" s="1690"/>
      <c r="N44" s="1690"/>
      <c r="O44" s="1690"/>
      <c r="P44" s="1690"/>
      <c r="Q44" s="1690"/>
      <c r="R44" s="1690"/>
      <c r="S44" s="1690"/>
      <c r="T44" s="1690"/>
      <c r="U44" s="1690"/>
      <c r="V44" s="1690"/>
      <c r="W44" s="1690"/>
      <c r="X44" s="1690"/>
      <c r="Y44" s="1690"/>
      <c r="Z44" s="1690"/>
      <c r="AA44" s="1690"/>
      <c r="AB44" s="1690"/>
      <c r="AC44" s="1690"/>
      <c r="AD44" s="940"/>
      <c r="AE44" s="940"/>
      <c r="AF44" s="940"/>
      <c r="AG44" s="940"/>
      <c r="AH44" s="940"/>
      <c r="AI44" s="940"/>
      <c r="AJ44" s="940"/>
      <c r="AK44" s="940"/>
      <c r="AL44" s="940"/>
      <c r="AM44" s="940"/>
      <c r="AN44" s="940"/>
      <c r="AO44" s="940"/>
      <c r="AP44" s="940"/>
      <c r="AQ44" s="940"/>
    </row>
    <row r="45" spans="2:50" ht="7.5" customHeight="1">
      <c r="B45" s="1657"/>
    </row>
    <row r="46" spans="2:50" ht="7.5" customHeight="1"/>
    <row r="47" spans="2:50" ht="26.25" customHeight="1">
      <c r="E47" s="1720" t="s">
        <v>1086</v>
      </c>
      <c r="F47" s="1720"/>
      <c r="G47" s="1720"/>
      <c r="H47" s="1720"/>
      <c r="I47" s="1720"/>
      <c r="J47" s="1720"/>
      <c r="K47" s="1720"/>
    </row>
    <row r="48" spans="2:50" ht="12" customHeight="1">
      <c r="D48" s="1721" t="s">
        <v>1087</v>
      </c>
      <c r="E48" s="1722"/>
      <c r="F48" s="1722"/>
      <c r="G48" s="1722"/>
      <c r="H48" s="1702" t="s">
        <v>1090</v>
      </c>
      <c r="I48" s="1702"/>
      <c r="J48" s="1702"/>
      <c r="K48" s="1702"/>
      <c r="L48" s="1702" t="s">
        <v>1091</v>
      </c>
      <c r="M48" s="1702"/>
      <c r="N48" s="1702"/>
      <c r="O48" s="1702"/>
      <c r="P48" s="1702"/>
      <c r="Q48" s="1702"/>
      <c r="R48" s="1702" t="s">
        <v>1092</v>
      </c>
      <c r="S48" s="1702"/>
      <c r="T48" s="1702"/>
      <c r="U48" s="1702"/>
      <c r="V48" s="1702"/>
      <c r="W48" s="1702" t="s">
        <v>1093</v>
      </c>
      <c r="X48" s="1702"/>
      <c r="Y48" s="1702"/>
      <c r="Z48" s="1702"/>
      <c r="AA48" s="1702"/>
      <c r="AB48" s="1702"/>
      <c r="AC48" s="1702" t="s">
        <v>1094</v>
      </c>
      <c r="AD48" s="1702"/>
      <c r="AE48" s="1702"/>
      <c r="AF48" s="1702"/>
      <c r="AG48" s="1702" t="s">
        <v>1095</v>
      </c>
      <c r="AH48" s="1702"/>
      <c r="AI48" s="1702"/>
      <c r="AJ48" s="1702"/>
      <c r="AK48" s="1702" t="s">
        <v>1096</v>
      </c>
      <c r="AL48" s="1702"/>
      <c r="AM48" s="1702"/>
      <c r="AN48" s="1702"/>
      <c r="AO48" s="1702"/>
      <c r="AP48" s="1702" t="s">
        <v>1097</v>
      </c>
      <c r="AQ48" s="1702"/>
      <c r="AR48" s="1703"/>
    </row>
    <row r="49" spans="4:44" ht="12" customHeight="1">
      <c r="D49" s="1697"/>
      <c r="E49" s="1698"/>
      <c r="F49" s="1698"/>
      <c r="G49" s="1698"/>
      <c r="H49" s="1704" t="s">
        <v>1098</v>
      </c>
      <c r="I49" s="1704"/>
      <c r="J49" s="1704"/>
      <c r="K49" s="1704"/>
      <c r="L49" s="1704" t="s">
        <v>1099</v>
      </c>
      <c r="M49" s="1704"/>
      <c r="N49" s="1704"/>
      <c r="O49" s="1704"/>
      <c r="P49" s="1704"/>
      <c r="Q49" s="1704"/>
      <c r="R49" s="1704" t="s">
        <v>1099</v>
      </c>
      <c r="S49" s="1704"/>
      <c r="T49" s="1704"/>
      <c r="U49" s="1704"/>
      <c r="V49" s="1704"/>
      <c r="W49" s="1704" t="s">
        <v>1098</v>
      </c>
      <c r="X49" s="1704"/>
      <c r="Y49" s="1704"/>
      <c r="Z49" s="1704"/>
      <c r="AA49" s="1704"/>
      <c r="AB49" s="1704"/>
      <c r="AC49" s="1704" t="s">
        <v>1098</v>
      </c>
      <c r="AD49" s="1704"/>
      <c r="AE49" s="1704"/>
      <c r="AF49" s="1704"/>
      <c r="AG49" s="1704" t="s">
        <v>1098</v>
      </c>
      <c r="AH49" s="1704"/>
      <c r="AI49" s="1704"/>
      <c r="AJ49" s="1704"/>
      <c r="AK49" s="1704" t="s">
        <v>1099</v>
      </c>
      <c r="AL49" s="1704"/>
      <c r="AM49" s="1704"/>
      <c r="AN49" s="1704"/>
      <c r="AO49" s="1704"/>
      <c r="AP49" s="1704" t="s">
        <v>1100</v>
      </c>
      <c r="AQ49" s="1704"/>
      <c r="AR49" s="1705"/>
    </row>
    <row r="50" spans="4:44" ht="24" customHeight="1">
      <c r="D50" s="1697" t="s">
        <v>1088</v>
      </c>
      <c r="E50" s="1698"/>
      <c r="F50" s="1698"/>
      <c r="G50" s="1698"/>
      <c r="H50" s="1706" t="s">
        <v>1101</v>
      </c>
      <c r="I50" s="1706"/>
      <c r="J50" s="1706"/>
      <c r="K50" s="1706"/>
      <c r="L50" s="1706" t="s">
        <v>1102</v>
      </c>
      <c r="M50" s="1706"/>
      <c r="N50" s="1706"/>
      <c r="O50" s="1706"/>
      <c r="P50" s="1706"/>
      <c r="Q50" s="1706"/>
      <c r="R50" s="1706" t="s">
        <v>1103</v>
      </c>
      <c r="S50" s="1706"/>
      <c r="T50" s="1706"/>
      <c r="U50" s="1706"/>
      <c r="V50" s="1706"/>
      <c r="W50" s="1706" t="s">
        <v>1104</v>
      </c>
      <c r="X50" s="1706"/>
      <c r="Y50" s="1706"/>
      <c r="Z50" s="1706"/>
      <c r="AA50" s="1706"/>
      <c r="AB50" s="1706"/>
      <c r="AC50" s="1706" t="s">
        <v>1105</v>
      </c>
      <c r="AD50" s="1706"/>
      <c r="AE50" s="1706"/>
      <c r="AF50" s="1706"/>
      <c r="AG50" s="1706" t="s">
        <v>1106</v>
      </c>
      <c r="AH50" s="1706"/>
      <c r="AI50" s="1706"/>
      <c r="AJ50" s="1706"/>
      <c r="AK50" s="1706" t="s">
        <v>1107</v>
      </c>
      <c r="AL50" s="1706"/>
      <c r="AM50" s="1706"/>
      <c r="AN50" s="1706"/>
      <c r="AO50" s="1706"/>
      <c r="AP50" s="1706" t="s">
        <v>1108</v>
      </c>
      <c r="AQ50" s="1706"/>
      <c r="AR50" s="1707"/>
    </row>
    <row r="51" spans="4:44" ht="24" customHeight="1">
      <c r="D51" s="1718" t="s">
        <v>1089</v>
      </c>
      <c r="E51" s="1719"/>
      <c r="F51" s="1719"/>
      <c r="G51" s="1719"/>
      <c r="H51" s="1708" t="s">
        <v>1109</v>
      </c>
      <c r="I51" s="1708"/>
      <c r="J51" s="1708"/>
      <c r="K51" s="1708"/>
      <c r="L51" s="1708" t="s">
        <v>1110</v>
      </c>
      <c r="M51" s="1708"/>
      <c r="N51" s="1708"/>
      <c r="O51" s="1708"/>
      <c r="P51" s="1708"/>
      <c r="Q51" s="1708"/>
      <c r="R51" s="1708" t="s">
        <v>1111</v>
      </c>
      <c r="S51" s="1708"/>
      <c r="T51" s="1708"/>
      <c r="U51" s="1708"/>
      <c r="V51" s="1708"/>
      <c r="W51" s="1708" t="s">
        <v>1112</v>
      </c>
      <c r="X51" s="1708"/>
      <c r="Y51" s="1708"/>
      <c r="Z51" s="1708"/>
      <c r="AA51" s="1708"/>
      <c r="AB51" s="1708"/>
      <c r="AC51" s="1708" t="s">
        <v>1113</v>
      </c>
      <c r="AD51" s="1708"/>
      <c r="AE51" s="1708"/>
      <c r="AF51" s="1708"/>
      <c r="AG51" s="1708" t="s">
        <v>1114</v>
      </c>
      <c r="AH51" s="1708"/>
      <c r="AI51" s="1708"/>
      <c r="AJ51" s="1708"/>
      <c r="AK51" s="1708" t="s">
        <v>1115</v>
      </c>
      <c r="AL51" s="1708"/>
      <c r="AM51" s="1708"/>
      <c r="AN51" s="1708"/>
      <c r="AO51" s="1708"/>
      <c r="AP51" s="1708" t="s">
        <v>1116</v>
      </c>
      <c r="AQ51" s="1708"/>
      <c r="AR51" s="1724"/>
    </row>
    <row r="52" spans="4:44" ht="5.25" customHeight="1"/>
    <row r="53" spans="4:44" ht="12" customHeight="1">
      <c r="D53" s="1690" t="s">
        <v>1117</v>
      </c>
      <c r="E53" s="1690"/>
      <c r="F53" s="1690"/>
      <c r="G53" s="1690"/>
      <c r="H53" s="1690"/>
      <c r="I53" s="1690"/>
      <c r="J53" s="1690"/>
      <c r="K53" s="1690"/>
      <c r="L53" s="1690"/>
      <c r="M53" s="1690"/>
      <c r="N53" s="169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c r="AL53" s="940"/>
      <c r="AM53" s="940"/>
      <c r="AN53" s="940"/>
      <c r="AO53" s="940"/>
      <c r="AP53" s="940"/>
      <c r="AQ53" s="940"/>
      <c r="AR53" s="940"/>
    </row>
    <row r="54" spans="4:44" ht="12" customHeight="1">
      <c r="D54" s="1690" t="s">
        <v>1118</v>
      </c>
      <c r="E54" s="1690"/>
      <c r="F54" s="1690"/>
      <c r="G54" s="1690"/>
      <c r="H54" s="1690"/>
      <c r="I54" s="1690"/>
      <c r="J54" s="1690"/>
      <c r="K54" s="1690"/>
      <c r="L54" s="1690"/>
      <c r="M54" s="1690"/>
      <c r="N54" s="1690"/>
      <c r="O54" s="1690"/>
      <c r="P54" s="1690"/>
      <c r="Q54" s="1690"/>
      <c r="R54" s="1690"/>
      <c r="S54" s="1690"/>
      <c r="T54" s="1690"/>
      <c r="U54" s="1690"/>
      <c r="V54" s="1690"/>
      <c r="W54" s="1690"/>
      <c r="X54" s="1690"/>
      <c r="Y54" s="1690"/>
      <c r="Z54" s="1690"/>
      <c r="AA54" s="1690"/>
      <c r="AB54" s="1690"/>
      <c r="AC54" s="1690"/>
      <c r="AD54" s="1690"/>
      <c r="AE54" s="1690"/>
      <c r="AF54" s="1690"/>
      <c r="AG54" s="1690"/>
      <c r="AH54" s="1690"/>
      <c r="AI54" s="940"/>
      <c r="AJ54" s="940"/>
      <c r="AK54" s="940"/>
      <c r="AL54" s="940"/>
      <c r="AM54" s="940"/>
      <c r="AN54" s="940"/>
      <c r="AO54" s="940"/>
      <c r="AP54" s="940"/>
      <c r="AQ54" s="940"/>
      <c r="AR54" s="940"/>
    </row>
    <row r="55" spans="4:44" ht="12" customHeight="1">
      <c r="D55" s="1690" t="s">
        <v>1119</v>
      </c>
      <c r="E55" s="1690"/>
      <c r="F55" s="1690"/>
      <c r="G55" s="1690"/>
      <c r="H55" s="1690"/>
      <c r="I55" s="1690"/>
      <c r="J55" s="1690"/>
      <c r="K55" s="1690"/>
      <c r="L55" s="1690"/>
      <c r="M55" s="1690"/>
      <c r="N55" s="1690"/>
      <c r="O55" s="1690"/>
      <c r="P55" s="1690"/>
      <c r="Q55" s="1690"/>
      <c r="R55" s="1690"/>
      <c r="S55" s="1690"/>
      <c r="T55" s="1690"/>
      <c r="U55" s="1690"/>
      <c r="V55" s="1690"/>
      <c r="W55" s="1690"/>
      <c r="X55" s="1690"/>
      <c r="Y55" s="1690"/>
      <c r="Z55" s="1690"/>
      <c r="AA55" s="1690"/>
      <c r="AB55" s="1690"/>
      <c r="AC55" s="1690"/>
      <c r="AD55" s="1690"/>
      <c r="AE55" s="1690"/>
      <c r="AF55" s="1690"/>
      <c r="AG55" s="1690"/>
      <c r="AH55" s="1690"/>
      <c r="AI55" s="1690"/>
      <c r="AJ55" s="1690"/>
      <c r="AK55" s="1690"/>
      <c r="AL55" s="940"/>
      <c r="AM55" s="940"/>
      <c r="AN55" s="940"/>
      <c r="AO55" s="940"/>
      <c r="AP55" s="940"/>
      <c r="AQ55" s="940"/>
      <c r="AR55" s="940"/>
    </row>
    <row r="56" spans="4:44" ht="10.5" customHeight="1">
      <c r="D56" s="940"/>
      <c r="E56" s="940"/>
      <c r="F56" s="940"/>
      <c r="G56" s="940"/>
      <c r="H56" s="940"/>
      <c r="I56" s="940"/>
      <c r="J56" s="940"/>
      <c r="K56" s="940"/>
      <c r="L56" s="940"/>
      <c r="M56" s="940"/>
      <c r="N56" s="940"/>
      <c r="O56" s="940"/>
      <c r="P56" s="940"/>
      <c r="Q56" s="940"/>
      <c r="R56" s="940"/>
      <c r="S56" s="940"/>
      <c r="T56" s="940"/>
      <c r="U56" s="940"/>
      <c r="V56" s="940"/>
      <c r="W56" s="940"/>
      <c r="X56" s="940"/>
      <c r="Y56" s="940"/>
      <c r="Z56" s="940"/>
      <c r="AA56" s="940"/>
      <c r="AB56" s="940"/>
      <c r="AC56" s="940"/>
      <c r="AD56" s="940"/>
      <c r="AE56" s="940"/>
      <c r="AF56" s="940"/>
      <c r="AG56" s="940"/>
      <c r="AH56" s="940"/>
      <c r="AI56" s="940"/>
      <c r="AJ56" s="940"/>
      <c r="AK56" s="940"/>
      <c r="AL56" s="940"/>
      <c r="AM56" s="940"/>
      <c r="AN56" s="940"/>
      <c r="AO56" s="940"/>
      <c r="AP56" s="940"/>
      <c r="AQ56" s="940"/>
      <c r="AR56" s="940"/>
    </row>
    <row r="57" spans="4:44" ht="11.25" customHeight="1">
      <c r="D57" s="1717" t="s">
        <v>1120</v>
      </c>
      <c r="E57" s="1717"/>
      <c r="F57" s="1717"/>
      <c r="G57" s="1717"/>
      <c r="H57" s="1717"/>
      <c r="I57" s="1717"/>
      <c r="J57" s="940"/>
      <c r="K57" s="940"/>
      <c r="L57" s="940"/>
      <c r="M57" s="940"/>
      <c r="N57" s="940"/>
      <c r="O57" s="940"/>
      <c r="P57" s="940"/>
      <c r="Q57" s="940"/>
      <c r="R57" s="940"/>
      <c r="S57" s="940"/>
      <c r="T57" s="940"/>
      <c r="U57" s="940"/>
      <c r="V57" s="940"/>
      <c r="W57" s="940"/>
      <c r="X57" s="940"/>
      <c r="Y57" s="940"/>
      <c r="Z57" s="940"/>
      <c r="AA57" s="940"/>
      <c r="AB57" s="940"/>
      <c r="AC57" s="940"/>
      <c r="AD57" s="940"/>
      <c r="AE57" s="940"/>
      <c r="AF57" s="940"/>
      <c r="AG57" s="940"/>
      <c r="AH57" s="940"/>
      <c r="AI57" s="940"/>
      <c r="AJ57" s="940"/>
      <c r="AK57" s="940"/>
      <c r="AL57" s="940"/>
      <c r="AM57" s="940"/>
      <c r="AN57" s="940"/>
      <c r="AO57" s="940"/>
      <c r="AP57" s="940"/>
      <c r="AQ57" s="940"/>
      <c r="AR57" s="940"/>
    </row>
    <row r="58" spans="4:44" ht="11.25" customHeight="1">
      <c r="D58" s="1690" t="s">
        <v>1132</v>
      </c>
      <c r="E58" s="1690"/>
      <c r="F58" s="1690"/>
      <c r="G58" s="1690"/>
      <c r="H58" s="1690"/>
      <c r="I58" s="1690"/>
      <c r="J58" s="1690"/>
      <c r="K58" s="1690"/>
      <c r="L58" s="1690"/>
      <c r="M58" s="1690"/>
      <c r="N58" s="1690"/>
      <c r="O58" s="1690"/>
      <c r="P58" s="1690"/>
      <c r="Q58" s="1690"/>
      <c r="R58" s="1690"/>
      <c r="S58" s="1690"/>
      <c r="T58" s="1690"/>
      <c r="U58" s="1690"/>
      <c r="V58" s="1690"/>
      <c r="W58" s="1690"/>
      <c r="X58" s="1690"/>
      <c r="Y58" s="1690"/>
      <c r="Z58" s="1690"/>
      <c r="AA58" s="1690"/>
      <c r="AB58" s="1690"/>
      <c r="AC58" s="1690"/>
      <c r="AD58" s="1690"/>
      <c r="AE58" s="1690"/>
      <c r="AF58" s="1690"/>
      <c r="AG58" s="1690"/>
      <c r="AH58" s="1690"/>
      <c r="AI58" s="1690"/>
      <c r="AJ58" s="1690"/>
      <c r="AK58" s="1690"/>
      <c r="AL58" s="1690"/>
      <c r="AM58" s="1690"/>
      <c r="AN58" s="1690"/>
      <c r="AO58" s="1690"/>
      <c r="AP58" s="1690"/>
      <c r="AQ58" s="1690"/>
      <c r="AR58" s="1690"/>
    </row>
    <row r="59" spans="4:44" ht="11.25" customHeight="1">
      <c r="D59" s="1690" t="s">
        <v>1131</v>
      </c>
      <c r="E59" s="1690"/>
      <c r="F59" s="1690"/>
      <c r="G59" s="1690"/>
      <c r="H59" s="1690"/>
      <c r="I59" s="1690"/>
      <c r="J59" s="1690"/>
      <c r="K59" s="1690"/>
      <c r="L59" s="1690"/>
      <c r="M59" s="1690"/>
      <c r="N59" s="1690"/>
      <c r="O59" s="1690"/>
      <c r="P59" s="1690"/>
      <c r="Q59" s="1690"/>
      <c r="R59" s="1690"/>
      <c r="S59" s="1690"/>
      <c r="T59" s="1690"/>
      <c r="U59" s="1690"/>
      <c r="V59" s="1690"/>
      <c r="W59" s="1690"/>
      <c r="X59" s="940"/>
      <c r="Y59" s="940"/>
      <c r="Z59" s="940"/>
      <c r="AA59" s="940"/>
      <c r="AB59" s="940"/>
      <c r="AC59" s="940"/>
      <c r="AD59" s="940"/>
      <c r="AE59" s="940"/>
      <c r="AF59" s="940"/>
      <c r="AG59" s="940"/>
      <c r="AH59" s="940"/>
      <c r="AI59" s="940"/>
      <c r="AJ59" s="940"/>
      <c r="AK59" s="940"/>
      <c r="AL59" s="940"/>
      <c r="AM59" s="940"/>
      <c r="AN59" s="940"/>
      <c r="AO59" s="940"/>
      <c r="AP59" s="940"/>
      <c r="AQ59" s="940"/>
      <c r="AR59" s="940"/>
    </row>
    <row r="60" spans="4:44" ht="5.25" customHeight="1"/>
    <row r="61" spans="4:44" ht="13.5" customHeight="1">
      <c r="D61" s="1715" t="s">
        <v>1961</v>
      </c>
      <c r="E61" s="1715"/>
      <c r="F61" s="1715"/>
      <c r="G61" s="1715"/>
      <c r="AL61" s="1716" t="s">
        <v>1121</v>
      </c>
      <c r="AM61" s="1716"/>
      <c r="AN61" s="1716"/>
      <c r="AO61" s="1716"/>
      <c r="AP61" s="1716"/>
      <c r="AQ61" s="1716"/>
      <c r="AR61" s="1716"/>
    </row>
    <row r="65" spans="4:7">
      <c r="D65" s="1897" t="s">
        <v>1254</v>
      </c>
      <c r="E65" s="1897"/>
      <c r="F65" s="1897"/>
      <c r="G65" s="1897"/>
    </row>
    <row r="66" spans="4:7">
      <c r="D66" s="1897"/>
      <c r="E66" s="1897"/>
      <c r="F66" s="1897"/>
      <c r="G66" s="1897"/>
    </row>
  </sheetData>
  <sheetProtection algorithmName="SHA-512" hashValue="lCc6ZhK4BgQxyh/X4/P6iHfD6sqtNAu67dR8hx8WbM4i/JcqpYq+xr4rfqNxHC/MJ8h7Rep1jrO2DpP0BMbQlQ==" saltValue="oTt7FXAj0SO6IlnthXQw1Q==" spinCount="100000" sheet="1" objects="1" scenarios="1"/>
  <mergeCells count="286">
    <mergeCell ref="AV36:AW37"/>
    <mergeCell ref="AX36:AX37"/>
    <mergeCell ref="AZ11:BD13"/>
    <mergeCell ref="AZ9:AZ10"/>
    <mergeCell ref="D65:G66"/>
    <mergeCell ref="AN33:AQ34"/>
    <mergeCell ref="AG35:AK36"/>
    <mergeCell ref="AN35:AQ36"/>
    <mergeCell ref="AG29:AK30"/>
    <mergeCell ref="AN29:AQ30"/>
    <mergeCell ref="AG31:AK32"/>
    <mergeCell ref="AN31:AQ32"/>
    <mergeCell ref="AN23:AQ24"/>
    <mergeCell ref="AG25:AK26"/>
    <mergeCell ref="AN25:AQ26"/>
    <mergeCell ref="AG27:AK28"/>
    <mergeCell ref="AN27:AQ28"/>
    <mergeCell ref="AL27:AM28"/>
    <mergeCell ref="AL29:AM30"/>
    <mergeCell ref="AL31:AM32"/>
    <mergeCell ref="AL20:AM20"/>
    <mergeCell ref="AG19:AK20"/>
    <mergeCell ref="AN19:AQ20"/>
    <mergeCell ref="AG21:AK22"/>
    <mergeCell ref="AN21:AQ22"/>
    <mergeCell ref="AG23:AK24"/>
    <mergeCell ref="Q31:W32"/>
    <mergeCell ref="X31:Y32"/>
    <mergeCell ref="Z31:AE32"/>
    <mergeCell ref="Q27:W28"/>
    <mergeCell ref="X27:Y28"/>
    <mergeCell ref="Z27:AE28"/>
    <mergeCell ref="Q29:W30"/>
    <mergeCell ref="X29:Y30"/>
    <mergeCell ref="Z29:AE30"/>
    <mergeCell ref="Q23:W24"/>
    <mergeCell ref="X23:Y24"/>
    <mergeCell ref="Z23:AE24"/>
    <mergeCell ref="AL21:AM22"/>
    <mergeCell ref="AL23:AM24"/>
    <mergeCell ref="AL25:AM26"/>
    <mergeCell ref="Q25:W26"/>
    <mergeCell ref="X25:Y26"/>
    <mergeCell ref="Z25:AE26"/>
    <mergeCell ref="X20:Y20"/>
    <mergeCell ref="X21:Y22"/>
    <mergeCell ref="Z19:AE20"/>
    <mergeCell ref="Q19:W20"/>
    <mergeCell ref="Q21:W22"/>
    <mergeCell ref="Z21:AE22"/>
    <mergeCell ref="O19:P20"/>
    <mergeCell ref="K21:L22"/>
    <mergeCell ref="O21:P22"/>
    <mergeCell ref="M19:N19"/>
    <mergeCell ref="M20:N20"/>
    <mergeCell ref="M21:N21"/>
    <mergeCell ref="M22:N22"/>
    <mergeCell ref="K19:L20"/>
    <mergeCell ref="O23:P24"/>
    <mergeCell ref="M27:N27"/>
    <mergeCell ref="M28:N28"/>
    <mergeCell ref="M29:N29"/>
    <mergeCell ref="K31:L32"/>
    <mergeCell ref="O31:P32"/>
    <mergeCell ref="K25:L26"/>
    <mergeCell ref="O25:P26"/>
    <mergeCell ref="K27:L28"/>
    <mergeCell ref="O27:P28"/>
    <mergeCell ref="K29:L30"/>
    <mergeCell ref="O29:P30"/>
    <mergeCell ref="M30:N30"/>
    <mergeCell ref="M31:N31"/>
    <mergeCell ref="M32:N32"/>
    <mergeCell ref="M23:N23"/>
    <mergeCell ref="M24:N24"/>
    <mergeCell ref="M25:N25"/>
    <mergeCell ref="M26:N26"/>
    <mergeCell ref="K23:L24"/>
    <mergeCell ref="AL1:AM1"/>
    <mergeCell ref="AH16:AL16"/>
    <mergeCell ref="AH17:AL17"/>
    <mergeCell ref="Z15:Z16"/>
    <mergeCell ref="AN15:AN16"/>
    <mergeCell ref="Z17:Z18"/>
    <mergeCell ref="AF17:AF18"/>
    <mergeCell ref="AN17:AN18"/>
    <mergeCell ref="AH15:AM15"/>
    <mergeCell ref="AA18:AE18"/>
    <mergeCell ref="AJ7:AR7"/>
    <mergeCell ref="AJ10:AR11"/>
    <mergeCell ref="AE2:AH2"/>
    <mergeCell ref="AI2:AR2"/>
    <mergeCell ref="AH18:AM18"/>
    <mergeCell ref="AO18:AQ18"/>
    <mergeCell ref="AG15:AG18"/>
    <mergeCell ref="AA17:AE17"/>
    <mergeCell ref="AA15:AF15"/>
    <mergeCell ref="AH6:AR6"/>
    <mergeCell ref="AG7:AI9"/>
    <mergeCell ref="AR17:AR18"/>
    <mergeCell ref="AG13:AR14"/>
    <mergeCell ref="AG10:AI12"/>
    <mergeCell ref="S1:U1"/>
    <mergeCell ref="K7:T8"/>
    <mergeCell ref="Z7:Z8"/>
    <mergeCell ref="U7:U8"/>
    <mergeCell ref="O1:P1"/>
    <mergeCell ref="L14:O17"/>
    <mergeCell ref="K14:K17"/>
    <mergeCell ref="P14:P17"/>
    <mergeCell ref="M13:P13"/>
    <mergeCell ref="Q15:R18"/>
    <mergeCell ref="K13:L13"/>
    <mergeCell ref="Z9:AA10"/>
    <mergeCell ref="V7:Y8"/>
    <mergeCell ref="AA7:AA8"/>
    <mergeCell ref="F2:AC2"/>
    <mergeCell ref="E3:AE3"/>
    <mergeCell ref="E4:AQ4"/>
    <mergeCell ref="E5:AG5"/>
    <mergeCell ref="AO17:AQ17"/>
    <mergeCell ref="AO15:AR15"/>
    <mergeCell ref="S16:X16"/>
    <mergeCell ref="AA16:AE16"/>
    <mergeCell ref="AO16:AQ16"/>
    <mergeCell ref="D15:H18"/>
    <mergeCell ref="AQ8:AR9"/>
    <mergeCell ref="AQ12:AR12"/>
    <mergeCell ref="AJ8:AP9"/>
    <mergeCell ref="AJ12:AP12"/>
    <mergeCell ref="E13:J14"/>
    <mergeCell ref="D10:F12"/>
    <mergeCell ref="G12:I12"/>
    <mergeCell ref="K12:AF12"/>
    <mergeCell ref="J8:J9"/>
    <mergeCell ref="G10:J11"/>
    <mergeCell ref="D31:H32"/>
    <mergeCell ref="D33:H34"/>
    <mergeCell ref="D35:H36"/>
    <mergeCell ref="I19:J20"/>
    <mergeCell ref="I21:J22"/>
    <mergeCell ref="I23:J24"/>
    <mergeCell ref="I25:J26"/>
    <mergeCell ref="I27:J28"/>
    <mergeCell ref="I29:J30"/>
    <mergeCell ref="I31:J32"/>
    <mergeCell ref="D19:H20"/>
    <mergeCell ref="D21:H22"/>
    <mergeCell ref="D23:H24"/>
    <mergeCell ref="D25:H26"/>
    <mergeCell ref="D27:H28"/>
    <mergeCell ref="D29:H30"/>
    <mergeCell ref="I33:J34"/>
    <mergeCell ref="I35:J36"/>
    <mergeCell ref="G7:I7"/>
    <mergeCell ref="V9:V10"/>
    <mergeCell ref="W9:X10"/>
    <mergeCell ref="Y9:Y10"/>
    <mergeCell ref="E6:J6"/>
    <mergeCell ref="K6:L6"/>
    <mergeCell ref="M6:AF6"/>
    <mergeCell ref="S18:Y18"/>
    <mergeCell ref="S17:X17"/>
    <mergeCell ref="S15:Y15"/>
    <mergeCell ref="D7:F9"/>
    <mergeCell ref="G8:I9"/>
    <mergeCell ref="AB7:AC7"/>
    <mergeCell ref="AE7:AF7"/>
    <mergeCell ref="AB8:AF11"/>
    <mergeCell ref="K18:P18"/>
    <mergeCell ref="I15:J18"/>
    <mergeCell ref="D13:D14"/>
    <mergeCell ref="Q13:AF14"/>
    <mergeCell ref="K37:M39"/>
    <mergeCell ref="N37:P39"/>
    <mergeCell ref="Q37:R39"/>
    <mergeCell ref="AG37:AG39"/>
    <mergeCell ref="S37:X38"/>
    <mergeCell ref="S39:X39"/>
    <mergeCell ref="Y37:Y39"/>
    <mergeCell ref="K33:L34"/>
    <mergeCell ref="O33:P34"/>
    <mergeCell ref="K35:L36"/>
    <mergeCell ref="O35:P36"/>
    <mergeCell ref="M33:N33"/>
    <mergeCell ref="M34:N34"/>
    <mergeCell ref="M35:N35"/>
    <mergeCell ref="M36:N36"/>
    <mergeCell ref="Q35:W36"/>
    <mergeCell ref="X35:Y36"/>
    <mergeCell ref="Z35:AE36"/>
    <mergeCell ref="Q33:W34"/>
    <mergeCell ref="X33:Y34"/>
    <mergeCell ref="Z33:AE34"/>
    <mergeCell ref="AG33:AK34"/>
    <mergeCell ref="AV34:AX35"/>
    <mergeCell ref="D59:W59"/>
    <mergeCell ref="D61:G61"/>
    <mergeCell ref="AL61:AR61"/>
    <mergeCell ref="D53:N53"/>
    <mergeCell ref="D54:AH54"/>
    <mergeCell ref="D55:AK55"/>
    <mergeCell ref="D57:I57"/>
    <mergeCell ref="D58:AR58"/>
    <mergeCell ref="D51:G51"/>
    <mergeCell ref="H48:K48"/>
    <mergeCell ref="H49:K49"/>
    <mergeCell ref="H50:K50"/>
    <mergeCell ref="H51:K51"/>
    <mergeCell ref="L51:Q51"/>
    <mergeCell ref="L50:Q50"/>
    <mergeCell ref="L49:Q49"/>
    <mergeCell ref="L48:Q48"/>
    <mergeCell ref="R48:V48"/>
    <mergeCell ref="E47:K47"/>
    <mergeCell ref="D48:G49"/>
    <mergeCell ref="D50:G50"/>
    <mergeCell ref="D41:E41"/>
    <mergeCell ref="AP51:AR51"/>
    <mergeCell ref="AP48:AR48"/>
    <mergeCell ref="AP49:AR49"/>
    <mergeCell ref="AP50:AR50"/>
    <mergeCell ref="AC49:AF49"/>
    <mergeCell ref="AC48:AF48"/>
    <mergeCell ref="AG51:AJ51"/>
    <mergeCell ref="R51:V51"/>
    <mergeCell ref="R50:V50"/>
    <mergeCell ref="R49:V49"/>
    <mergeCell ref="W51:AB51"/>
    <mergeCell ref="W50:AB50"/>
    <mergeCell ref="W49:AB49"/>
    <mergeCell ref="W48:AB48"/>
    <mergeCell ref="AC51:AF51"/>
    <mergeCell ref="AC50:AF50"/>
    <mergeCell ref="AG50:AJ50"/>
    <mergeCell ref="AG49:AJ49"/>
    <mergeCell ref="AG48:AJ48"/>
    <mergeCell ref="AK51:AO51"/>
    <mergeCell ref="AK50:AO50"/>
    <mergeCell ref="AK48:AO48"/>
    <mergeCell ref="AK49:AO49"/>
    <mergeCell ref="A3:A19"/>
    <mergeCell ref="K9:M10"/>
    <mergeCell ref="O9:Q10"/>
    <mergeCell ref="R9:S10"/>
    <mergeCell ref="U9:U10"/>
    <mergeCell ref="B3:B45"/>
    <mergeCell ref="AT5:AT6"/>
    <mergeCell ref="AT2:AT4"/>
    <mergeCell ref="AT8:AT13"/>
    <mergeCell ref="Z37:AF39"/>
    <mergeCell ref="AN37:AQ39"/>
    <mergeCell ref="AR37:AR39"/>
    <mergeCell ref="AH37:AL38"/>
    <mergeCell ref="AM37:AM39"/>
    <mergeCell ref="AH39:AL39"/>
    <mergeCell ref="F43:AQ43"/>
    <mergeCell ref="F44:AC44"/>
    <mergeCell ref="F41:AQ41"/>
    <mergeCell ref="F42:H42"/>
    <mergeCell ref="AL33:AM34"/>
    <mergeCell ref="AL35:AM36"/>
    <mergeCell ref="D37:H39"/>
    <mergeCell ref="I37:J37"/>
    <mergeCell ref="I38:J39"/>
    <mergeCell ref="AV27:AV28"/>
    <mergeCell ref="AW27:AW28"/>
    <mergeCell ref="AU19:AU20"/>
    <mergeCell ref="AU21:AU22"/>
    <mergeCell ref="AU23:AU24"/>
    <mergeCell ref="AU25:AU26"/>
    <mergeCell ref="AU27:AU28"/>
    <mergeCell ref="AU29:AU30"/>
    <mergeCell ref="AU31:AU32"/>
    <mergeCell ref="AW29:AW30"/>
    <mergeCell ref="AV31:AV32"/>
    <mergeCell ref="AW31:AW32"/>
    <mergeCell ref="AV29:AV30"/>
    <mergeCell ref="AV19:AV20"/>
    <mergeCell ref="AW19:AW20"/>
    <mergeCell ref="AV21:AV22"/>
    <mergeCell ref="AW21:AW22"/>
    <mergeCell ref="AV23:AV24"/>
    <mergeCell ref="AW23:AW24"/>
    <mergeCell ref="AV25:AV26"/>
    <mergeCell ref="AW25:AW26"/>
  </mergeCells>
  <phoneticPr fontId="2"/>
  <conditionalFormatting sqref="AV36">
    <cfRule type="containsText" dxfId="5" priority="1" operator="containsText" text="NO!">
      <formula>NOT(ISERROR(SEARCH("NO!",AV36)))</formula>
    </cfRule>
  </conditionalFormatting>
  <dataValidations count="1">
    <dataValidation imeMode="off" allowBlank="1" showInputMessage="1" showErrorMessage="1" sqref="M19:N36"/>
  </dataValidations>
  <pageMargins left="0.57999999999999996" right="0.2" top="0.87" bottom="0.55000000000000004" header="0.31496062992125984" footer="0.31496062992125984"/>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31075" r:id="rId4" name="Check Box 3">
              <controlPr defaultSize="0" autoFill="0" autoLine="0" autoPict="0">
                <anchor moveWithCells="1">
                  <from>
                    <xdr:col>47</xdr:col>
                    <xdr:colOff>57150</xdr:colOff>
                    <xdr:row>18</xdr:row>
                    <xdr:rowOff>66675</xdr:rowOff>
                  </from>
                  <to>
                    <xdr:col>47</xdr:col>
                    <xdr:colOff>304800</xdr:colOff>
                    <xdr:row>19</xdr:row>
                    <xdr:rowOff>114300</xdr:rowOff>
                  </to>
                </anchor>
              </controlPr>
            </control>
          </mc:Choice>
        </mc:AlternateContent>
        <mc:AlternateContent xmlns:mc="http://schemas.openxmlformats.org/markup-compatibility/2006">
          <mc:Choice Requires="x14">
            <control shapeId="131076" r:id="rId5" name="Check Box 4">
              <controlPr defaultSize="0" autoFill="0" autoLine="0" autoPict="0">
                <anchor moveWithCells="1">
                  <from>
                    <xdr:col>47</xdr:col>
                    <xdr:colOff>57150</xdr:colOff>
                    <xdr:row>20</xdr:row>
                    <xdr:rowOff>66675</xdr:rowOff>
                  </from>
                  <to>
                    <xdr:col>47</xdr:col>
                    <xdr:colOff>266700</xdr:colOff>
                    <xdr:row>21</xdr:row>
                    <xdr:rowOff>76200</xdr:rowOff>
                  </to>
                </anchor>
              </controlPr>
            </control>
          </mc:Choice>
        </mc:AlternateContent>
        <mc:AlternateContent xmlns:mc="http://schemas.openxmlformats.org/markup-compatibility/2006">
          <mc:Choice Requires="x14">
            <control shapeId="131077" r:id="rId6" name="Check Box 5">
              <controlPr defaultSize="0" autoFill="0" autoLine="0" autoPict="0">
                <anchor moveWithCells="1">
                  <from>
                    <xdr:col>47</xdr:col>
                    <xdr:colOff>57150</xdr:colOff>
                    <xdr:row>22</xdr:row>
                    <xdr:rowOff>95250</xdr:rowOff>
                  </from>
                  <to>
                    <xdr:col>47</xdr:col>
                    <xdr:colOff>247650</xdr:colOff>
                    <xdr:row>23</xdr:row>
                    <xdr:rowOff>76200</xdr:rowOff>
                  </to>
                </anchor>
              </controlPr>
            </control>
          </mc:Choice>
        </mc:AlternateContent>
        <mc:AlternateContent xmlns:mc="http://schemas.openxmlformats.org/markup-compatibility/2006">
          <mc:Choice Requires="x14">
            <control shapeId="131078" r:id="rId7" name="Check Box 6">
              <controlPr defaultSize="0" autoFill="0" autoLine="0" autoPict="0">
                <anchor moveWithCells="1">
                  <from>
                    <xdr:col>47</xdr:col>
                    <xdr:colOff>66675</xdr:colOff>
                    <xdr:row>24</xdr:row>
                    <xdr:rowOff>85725</xdr:rowOff>
                  </from>
                  <to>
                    <xdr:col>47</xdr:col>
                    <xdr:colOff>276225</xdr:colOff>
                    <xdr:row>25</xdr:row>
                    <xdr:rowOff>76200</xdr:rowOff>
                  </to>
                </anchor>
              </controlPr>
            </control>
          </mc:Choice>
        </mc:AlternateContent>
        <mc:AlternateContent xmlns:mc="http://schemas.openxmlformats.org/markup-compatibility/2006">
          <mc:Choice Requires="x14">
            <control shapeId="131079" r:id="rId8" name="Check Box 7">
              <controlPr defaultSize="0" autoFill="0" autoLine="0" autoPict="0">
                <anchor moveWithCells="1">
                  <from>
                    <xdr:col>47</xdr:col>
                    <xdr:colOff>76200</xdr:colOff>
                    <xdr:row>26</xdr:row>
                    <xdr:rowOff>76200</xdr:rowOff>
                  </from>
                  <to>
                    <xdr:col>48</xdr:col>
                    <xdr:colOff>9525</xdr:colOff>
                    <xdr:row>27</xdr:row>
                    <xdr:rowOff>104775</xdr:rowOff>
                  </to>
                </anchor>
              </controlPr>
            </control>
          </mc:Choice>
        </mc:AlternateContent>
        <mc:AlternateContent xmlns:mc="http://schemas.openxmlformats.org/markup-compatibility/2006">
          <mc:Choice Requires="x14">
            <control shapeId="131080" r:id="rId9" name="Check Box 8">
              <controlPr defaultSize="0" autoFill="0" autoLine="0" autoPict="0">
                <anchor moveWithCells="1">
                  <from>
                    <xdr:col>47</xdr:col>
                    <xdr:colOff>66675</xdr:colOff>
                    <xdr:row>28</xdr:row>
                    <xdr:rowOff>76200</xdr:rowOff>
                  </from>
                  <to>
                    <xdr:col>48</xdr:col>
                    <xdr:colOff>28575</xdr:colOff>
                    <xdr:row>29</xdr:row>
                    <xdr:rowOff>95250</xdr:rowOff>
                  </to>
                </anchor>
              </controlPr>
            </control>
          </mc:Choice>
        </mc:AlternateContent>
        <mc:AlternateContent xmlns:mc="http://schemas.openxmlformats.org/markup-compatibility/2006">
          <mc:Choice Requires="x14">
            <control shapeId="131081" r:id="rId10" name="Check Box 9">
              <controlPr defaultSize="0" autoFill="0" autoLine="0" autoPict="0">
                <anchor moveWithCells="1">
                  <from>
                    <xdr:col>47</xdr:col>
                    <xdr:colOff>66675</xdr:colOff>
                    <xdr:row>30</xdr:row>
                    <xdr:rowOff>85725</xdr:rowOff>
                  </from>
                  <to>
                    <xdr:col>48</xdr:col>
                    <xdr:colOff>9525</xdr:colOff>
                    <xdr:row>31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A416"/>
  <sheetViews>
    <sheetView showGridLines="0" showRowColHeaders="0" zoomScale="130" zoomScaleNormal="130" zoomScaleSheetLayoutView="130" workbookViewId="0">
      <pane ySplit="10" topLeftCell="A11" activePane="bottomLeft" state="frozen"/>
      <selection pane="bottomLeft" activeCell="AU11" sqref="AU11"/>
    </sheetView>
  </sheetViews>
  <sheetFormatPr defaultRowHeight="12"/>
  <cols>
    <col min="1" max="1" width="1.875" style="962" customWidth="1"/>
    <col min="2" max="2" width="2.125" style="962" customWidth="1"/>
    <col min="3" max="3" width="2.375" style="962" customWidth="1"/>
    <col min="4" max="4" width="1.125" style="962" customWidth="1"/>
    <col min="5" max="5" width="0.875" style="962" customWidth="1"/>
    <col min="6" max="6" width="1.625" style="962" customWidth="1"/>
    <col min="7" max="7" width="0.875" style="962" customWidth="1"/>
    <col min="8" max="8" width="4.5" style="962" customWidth="1"/>
    <col min="9" max="9" width="1" style="962" customWidth="1"/>
    <col min="10" max="10" width="1.25" style="962" customWidth="1"/>
    <col min="11" max="11" width="0.875" style="962" customWidth="1"/>
    <col min="12" max="12" width="9.375" style="962" customWidth="1"/>
    <col min="13" max="13" width="0.875" style="962" customWidth="1"/>
    <col min="14" max="26" width="2.5" style="962" customWidth="1"/>
    <col min="27" max="27" width="1.5" style="962" customWidth="1"/>
    <col min="28" max="39" width="2.5" style="962" customWidth="1"/>
    <col min="40" max="40" width="1" style="962" customWidth="1"/>
    <col min="41" max="41" width="2" style="962" customWidth="1"/>
    <col min="42" max="42" width="1.75" style="962" customWidth="1"/>
    <col min="43" max="43" width="1.625" style="962" customWidth="1"/>
    <col min="44" max="44" width="0.5" style="962" customWidth="1"/>
    <col min="45" max="45" width="5.125" style="962" customWidth="1"/>
    <col min="46" max="46" width="11.5" style="962" customWidth="1"/>
    <col min="47" max="53" width="9" style="962" customWidth="1"/>
    <col min="54" max="16384" width="9" style="962"/>
  </cols>
  <sheetData>
    <row r="1" spans="1:53" ht="2.25" customHeight="1">
      <c r="C1" s="963"/>
      <c r="D1" s="963"/>
      <c r="E1" s="1945"/>
      <c r="F1" s="1945"/>
      <c r="G1" s="1945"/>
      <c r="H1" s="1945"/>
      <c r="I1" s="963"/>
      <c r="J1" s="965"/>
      <c r="K1" s="963"/>
      <c r="L1" s="963"/>
      <c r="M1" s="963"/>
      <c r="N1" s="963"/>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77"/>
      <c r="AO1" s="965"/>
      <c r="AP1" s="965"/>
      <c r="AQ1" s="965"/>
      <c r="AR1" s="965">
        <v>4</v>
      </c>
      <c r="AS1" s="971"/>
    </row>
    <row r="2" spans="1:53" ht="3" customHeight="1">
      <c r="A2" s="966"/>
      <c r="D2" s="1909" t="s">
        <v>1154</v>
      </c>
      <c r="E2" s="1909"/>
      <c r="F2" s="1909"/>
      <c r="G2" s="1909"/>
      <c r="H2" s="1909"/>
      <c r="I2" s="1909"/>
      <c r="J2" s="1909"/>
      <c r="K2" s="1909"/>
      <c r="L2" s="1909"/>
      <c r="M2" s="1909"/>
      <c r="N2" s="1909"/>
      <c r="O2" s="1909"/>
      <c r="P2" s="1909"/>
      <c r="Q2" s="1909"/>
      <c r="R2" s="1910" t="s">
        <v>1155</v>
      </c>
      <c r="S2" s="1910"/>
      <c r="T2" s="1910"/>
      <c r="U2" s="1910"/>
      <c r="V2" s="1910"/>
      <c r="W2" s="1910"/>
      <c r="X2" s="1910"/>
      <c r="Y2" s="1910"/>
      <c r="Z2" s="1910"/>
      <c r="AA2" s="1910"/>
      <c r="AB2" s="1910"/>
      <c r="AC2" s="1910"/>
      <c r="AD2" s="1910"/>
      <c r="AE2" s="1910"/>
      <c r="AF2" s="1910"/>
    </row>
    <row r="3" spans="1:53" ht="6.75" customHeight="1">
      <c r="A3" s="966"/>
      <c r="D3" s="1909"/>
      <c r="E3" s="1909"/>
      <c r="F3" s="1909"/>
      <c r="G3" s="1909"/>
      <c r="H3" s="1909"/>
      <c r="I3" s="1909"/>
      <c r="J3" s="1909"/>
      <c r="K3" s="1909"/>
      <c r="L3" s="1909"/>
      <c r="M3" s="1909"/>
      <c r="N3" s="1909"/>
      <c r="O3" s="1909"/>
      <c r="P3" s="1909"/>
      <c r="Q3" s="1909"/>
      <c r="R3" s="1910"/>
      <c r="S3" s="1910"/>
      <c r="T3" s="1910"/>
      <c r="U3" s="1910"/>
      <c r="V3" s="1910"/>
      <c r="W3" s="1910"/>
      <c r="X3" s="1910"/>
      <c r="Y3" s="1910"/>
      <c r="Z3" s="1910"/>
      <c r="AA3" s="1910"/>
      <c r="AB3" s="1910"/>
      <c r="AC3" s="1910"/>
      <c r="AD3" s="1910"/>
      <c r="AE3" s="1910"/>
      <c r="AF3" s="1910"/>
      <c r="AH3" s="1351"/>
      <c r="AI3" s="1351"/>
      <c r="AJ3" s="1351"/>
      <c r="AK3" s="1351"/>
      <c r="AL3" s="1351"/>
    </row>
    <row r="4" spans="1:53" ht="3" customHeight="1">
      <c r="A4" s="966"/>
      <c r="B4" s="967"/>
      <c r="D4" s="1909"/>
      <c r="E4" s="1909"/>
      <c r="F4" s="1909"/>
      <c r="G4" s="1909"/>
      <c r="H4" s="1909"/>
      <c r="I4" s="1909"/>
      <c r="J4" s="1909"/>
      <c r="K4" s="1909"/>
      <c r="L4" s="1909"/>
      <c r="M4" s="1909"/>
      <c r="N4" s="1909"/>
      <c r="O4" s="1909"/>
      <c r="P4" s="1909"/>
      <c r="Q4" s="1909"/>
      <c r="R4" s="1910"/>
      <c r="S4" s="1910"/>
      <c r="T4" s="1910"/>
      <c r="U4" s="1910"/>
      <c r="V4" s="1910"/>
      <c r="W4" s="1910"/>
      <c r="X4" s="1910"/>
      <c r="Y4" s="1910"/>
      <c r="Z4" s="1910"/>
      <c r="AA4" s="1910"/>
      <c r="AB4" s="1910"/>
      <c r="AC4" s="1910"/>
      <c r="AD4" s="1910"/>
      <c r="AE4" s="1910"/>
      <c r="AF4" s="1910"/>
      <c r="AH4" s="1350"/>
      <c r="AI4" s="1350"/>
      <c r="AJ4" s="1350"/>
      <c r="AK4" s="1350"/>
      <c r="AL4" s="1350"/>
      <c r="AM4" s="1350"/>
      <c r="AN4" s="1350"/>
      <c r="AQ4" s="967"/>
      <c r="AR4" s="967"/>
    </row>
    <row r="5" spans="1:53" ht="6.75" customHeight="1">
      <c r="A5" s="966"/>
      <c r="B5" s="967"/>
      <c r="D5" s="1909"/>
      <c r="E5" s="1909"/>
      <c r="F5" s="1909"/>
      <c r="G5" s="1909"/>
      <c r="H5" s="1909"/>
      <c r="I5" s="1909"/>
      <c r="J5" s="1909"/>
      <c r="K5" s="1909"/>
      <c r="L5" s="1909"/>
      <c r="M5" s="1909"/>
      <c r="N5" s="1909"/>
      <c r="O5" s="1909"/>
      <c r="P5" s="1909"/>
      <c r="Q5" s="1909"/>
      <c r="R5" s="1910"/>
      <c r="S5" s="1910"/>
      <c r="T5" s="1910"/>
      <c r="U5" s="1910"/>
      <c r="V5" s="1910"/>
      <c r="W5" s="1910"/>
      <c r="X5" s="1910"/>
      <c r="Y5" s="1910"/>
      <c r="Z5" s="1910"/>
      <c r="AA5" s="1910"/>
      <c r="AB5" s="1910"/>
      <c r="AC5" s="1910"/>
      <c r="AD5" s="1910"/>
      <c r="AE5" s="1910"/>
      <c r="AF5" s="1910"/>
      <c r="AH5" s="1911" t="s">
        <v>1846</v>
      </c>
      <c r="AI5" s="1912"/>
      <c r="AJ5" s="1912"/>
      <c r="AK5" s="1912"/>
      <c r="AL5" s="1912"/>
      <c r="AM5" s="1912"/>
      <c r="AN5" s="1913"/>
      <c r="AQ5" s="967"/>
      <c r="AR5" s="967"/>
    </row>
    <row r="6" spans="1:53" ht="3" customHeight="1">
      <c r="A6" s="966"/>
      <c r="B6" s="967"/>
      <c r="D6" s="1329"/>
      <c r="E6" s="1329"/>
      <c r="F6" s="1329"/>
      <c r="G6" s="1329"/>
      <c r="H6" s="1329"/>
      <c r="I6" s="1329"/>
      <c r="J6" s="1329"/>
      <c r="K6" s="1329"/>
      <c r="L6" s="1329"/>
      <c r="M6" s="1329"/>
      <c r="N6" s="1329"/>
      <c r="O6" s="1920" t="s">
        <v>30</v>
      </c>
      <c r="P6" s="1921"/>
      <c r="Q6" s="1921"/>
      <c r="R6" s="1921"/>
      <c r="S6" s="1926">
        <f>氏名０</f>
        <v>0</v>
      </c>
      <c r="T6" s="1926"/>
      <c r="U6" s="1926"/>
      <c r="V6" s="1926"/>
      <c r="W6" s="1926"/>
      <c r="X6" s="1926"/>
      <c r="Y6" s="1926"/>
      <c r="Z6" s="1927"/>
      <c r="AA6" s="1330"/>
      <c r="AB6" s="1330"/>
      <c r="AC6" s="1330"/>
      <c r="AD6" s="1330"/>
      <c r="AE6" s="1330"/>
      <c r="AF6" s="1330"/>
      <c r="AH6" s="1914"/>
      <c r="AI6" s="1915"/>
      <c r="AJ6" s="1915"/>
      <c r="AK6" s="1915"/>
      <c r="AL6" s="1915"/>
      <c r="AM6" s="1915"/>
      <c r="AN6" s="1916"/>
      <c r="AQ6" s="967"/>
      <c r="AR6" s="967"/>
    </row>
    <row r="7" spans="1:53" ht="9" customHeight="1">
      <c r="A7" s="966"/>
      <c r="E7" s="1932" t="s">
        <v>1153</v>
      </c>
      <c r="F7" s="1932"/>
      <c r="G7" s="1932"/>
      <c r="H7" s="1932"/>
      <c r="O7" s="1922"/>
      <c r="P7" s="1923"/>
      <c r="Q7" s="1923"/>
      <c r="R7" s="1923"/>
      <c r="S7" s="1928"/>
      <c r="T7" s="1928"/>
      <c r="U7" s="1928"/>
      <c r="V7" s="1928"/>
      <c r="W7" s="1928"/>
      <c r="X7" s="1928"/>
      <c r="Y7" s="1928"/>
      <c r="Z7" s="1929"/>
      <c r="AH7" s="1917"/>
      <c r="AI7" s="1918"/>
      <c r="AJ7" s="1918"/>
      <c r="AK7" s="1918"/>
      <c r="AL7" s="1918"/>
      <c r="AM7" s="1918"/>
      <c r="AN7" s="1919"/>
    </row>
    <row r="8" spans="1:53" ht="8.25" customHeight="1">
      <c r="A8" s="966"/>
      <c r="E8" s="1933"/>
      <c r="F8" s="1933"/>
      <c r="G8" s="1933"/>
      <c r="H8" s="1933"/>
      <c r="I8" s="968"/>
      <c r="J8" s="968"/>
      <c r="K8" s="968"/>
      <c r="O8" s="1924"/>
      <c r="P8" s="1925"/>
      <c r="Q8" s="1925"/>
      <c r="R8" s="1925"/>
      <c r="S8" s="1930"/>
      <c r="T8" s="1930"/>
      <c r="U8" s="1930"/>
      <c r="V8" s="1930"/>
      <c r="W8" s="1930"/>
      <c r="X8" s="1930"/>
      <c r="Y8" s="1930"/>
      <c r="Z8" s="1931"/>
      <c r="AA8" s="1007"/>
      <c r="AB8" s="1348"/>
      <c r="AC8" s="1348"/>
      <c r="AD8" s="1348"/>
      <c r="AE8" s="1348"/>
      <c r="AF8" s="1349"/>
      <c r="AG8" s="1349"/>
      <c r="AH8" s="1349"/>
      <c r="AI8" s="1349"/>
      <c r="AJ8" s="1349"/>
      <c r="AK8" s="1349"/>
      <c r="AL8" s="1349"/>
      <c r="AM8" s="1349"/>
    </row>
    <row r="9" spans="1:53" ht="18.95" customHeight="1" thickBot="1">
      <c r="A9" s="966"/>
      <c r="E9" s="1978" t="s">
        <v>1159</v>
      </c>
      <c r="F9" s="1979"/>
      <c r="G9" s="1969" t="s">
        <v>29</v>
      </c>
      <c r="H9" s="1970"/>
      <c r="I9" s="1970"/>
      <c r="J9" s="1970"/>
      <c r="K9" s="1970"/>
      <c r="L9" s="1970"/>
      <c r="M9" s="1971"/>
      <c r="N9" s="986" t="s">
        <v>27</v>
      </c>
      <c r="O9" s="1988" t="s">
        <v>154</v>
      </c>
      <c r="P9" s="1988"/>
      <c r="Q9" s="1988"/>
      <c r="R9" s="1988"/>
      <c r="S9" s="1988"/>
      <c r="T9" s="1988"/>
      <c r="U9" s="1988"/>
      <c r="V9" s="1988"/>
      <c r="W9" s="1988"/>
      <c r="X9" s="1988"/>
      <c r="Y9" s="1988"/>
      <c r="Z9" s="1988"/>
      <c r="AA9" s="1008"/>
      <c r="AB9" s="1992" t="s">
        <v>1160</v>
      </c>
      <c r="AC9" s="1992"/>
      <c r="AD9" s="1992"/>
      <c r="AE9" s="1992"/>
      <c r="AF9" s="1990">
        <f>氏名１</f>
        <v>0</v>
      </c>
      <c r="AG9" s="1990"/>
      <c r="AH9" s="1990"/>
      <c r="AI9" s="1990"/>
      <c r="AJ9" s="1990"/>
      <c r="AK9" s="1990"/>
      <c r="AL9" s="1990"/>
      <c r="AM9" s="1991"/>
      <c r="AP9" s="1984" t="s">
        <v>1161</v>
      </c>
      <c r="AQ9" s="1985"/>
      <c r="AZ9" s="1018" t="s">
        <v>243</v>
      </c>
      <c r="BA9" s="1019" t="s">
        <v>244</v>
      </c>
    </row>
    <row r="10" spans="1:53" ht="18.95" customHeight="1" thickBot="1">
      <c r="A10" s="966"/>
      <c r="E10" s="1993" t="s">
        <v>76</v>
      </c>
      <c r="F10" s="1994"/>
      <c r="G10" s="1902" t="s">
        <v>1135</v>
      </c>
      <c r="H10" s="1902"/>
      <c r="I10" s="1902"/>
      <c r="J10" s="1902"/>
      <c r="K10" s="1902"/>
      <c r="L10" s="1902"/>
      <c r="M10" s="987"/>
      <c r="N10" s="988"/>
      <c r="O10" s="1986" t="s">
        <v>30</v>
      </c>
      <c r="P10" s="1986"/>
      <c r="Q10" s="1986"/>
      <c r="R10" s="1987"/>
      <c r="S10" s="1009"/>
      <c r="T10" s="1010"/>
      <c r="U10" s="1010"/>
      <c r="V10" s="1010"/>
      <c r="W10" s="1010"/>
      <c r="X10" s="1010"/>
      <c r="Y10" s="1010"/>
      <c r="Z10" s="1010"/>
      <c r="AA10" s="1011"/>
      <c r="AB10" s="1976"/>
      <c r="AC10" s="1976"/>
      <c r="AD10" s="1976"/>
      <c r="AE10" s="1977"/>
      <c r="AF10" s="969"/>
      <c r="AG10" s="970"/>
      <c r="AH10" s="970"/>
      <c r="AI10" s="970"/>
      <c r="AJ10" s="970"/>
      <c r="AK10" s="970"/>
      <c r="AL10" s="970"/>
      <c r="AM10" s="979"/>
      <c r="AP10" s="1985"/>
      <c r="AQ10" s="1985"/>
      <c r="AT10" s="1012" t="s">
        <v>77</v>
      </c>
      <c r="AU10" s="1013" t="str">
        <f>IF(氏名１="","",氏名１)</f>
        <v/>
      </c>
      <c r="AV10" s="1013" t="str">
        <f>IF(氏名２="","",氏名２)</f>
        <v/>
      </c>
      <c r="AW10" s="1013" t="str">
        <f>IF(氏名３="","",氏名３)</f>
        <v/>
      </c>
      <c r="AX10" s="1013" t="str">
        <f>IF(氏名４="","",氏名４)</f>
        <v/>
      </c>
      <c r="AY10" s="1013" t="str">
        <f>IF(氏名５="","",氏名５)</f>
        <v/>
      </c>
      <c r="AZ10" s="1013" t="str">
        <f>IF(氏名６="","",氏名６)</f>
        <v/>
      </c>
      <c r="BA10" s="1014" t="str">
        <f>IF(氏名７="","",氏名７)</f>
        <v/>
      </c>
    </row>
    <row r="11" spans="1:53" ht="18.95" customHeight="1" thickTop="1">
      <c r="A11" s="966"/>
      <c r="C11" s="1983" t="s">
        <v>1151</v>
      </c>
      <c r="E11" s="1995" t="s">
        <v>1136</v>
      </c>
      <c r="F11" s="1996"/>
      <c r="G11" s="989"/>
      <c r="H11" s="1962" t="s">
        <v>91</v>
      </c>
      <c r="I11" s="1962"/>
      <c r="J11" s="1962"/>
      <c r="K11" s="1962"/>
      <c r="L11" s="1962"/>
      <c r="M11" s="987"/>
      <c r="N11" s="990" t="s">
        <v>31</v>
      </c>
      <c r="O11" s="1020" t="str">
        <f>IF(INT($AT11/100000000000),MOD(INT($AT11/100000000000),10),"")</f>
        <v/>
      </c>
      <c r="P11" s="948" t="str">
        <f>IF(INT($AT11/10000000000),MOD(INT($AT11/10000000000),10),"")</f>
        <v/>
      </c>
      <c r="Q11" s="948" t="str">
        <f>IF(INT($AT11/1000000000),MOD(INT($AT11/1000000000),10),"")</f>
        <v/>
      </c>
      <c r="R11" s="948" t="str">
        <f>IF(INT($AT11/100000000),MOD(INT($AT11/100000000),10),"")</f>
        <v/>
      </c>
      <c r="S11" s="948" t="str">
        <f>IF(INT($AT11/10000000),MOD(INT($AT11/10000000),10),"")</f>
        <v/>
      </c>
      <c r="T11" s="948" t="str">
        <f>IF(INT($AT11/1000000),MOD(INT($AT11/1000000),10),"")</f>
        <v/>
      </c>
      <c r="U11" s="948" t="str">
        <f>IF(INT($AT11/100000),MOD(INT($AT11/100000),10),"")</f>
        <v/>
      </c>
      <c r="V11" s="948" t="str">
        <f>IF(INT($AT11/10000),MOD(INT($AT11/10000),10),"")</f>
        <v/>
      </c>
      <c r="W11" s="948" t="str">
        <f>IF(INT($AT11/1000),MOD(INT($AT11/1000),10),"")</f>
        <v/>
      </c>
      <c r="X11" s="948" t="str">
        <f>IF(INT($AT11/100),MOD(INT($AT11/100),10),"")</f>
        <v/>
      </c>
      <c r="Y11" s="948" t="str">
        <f>IF(INT($AT11/10),MOD(INT($AT11/10),10),"")</f>
        <v/>
      </c>
      <c r="Z11" s="948" t="str">
        <f>IF(INT($AT11/1),MOD(INT($AT11/1),10),"")</f>
        <v/>
      </c>
      <c r="AA11" s="973"/>
      <c r="AB11" s="948" t="str">
        <f>IF(INT($AU11/100000000000),MOD(INT($AU11/100000000000),10),"")</f>
        <v/>
      </c>
      <c r="AC11" s="948" t="str">
        <f>IF(INT($AU11/10000000000),MOD(INT($AU11/10000000000),10),"")</f>
        <v/>
      </c>
      <c r="AD11" s="948" t="str">
        <f>IF(INT($AU11/1000000000),MOD(INT($AU11/1000000000),10),"")</f>
        <v/>
      </c>
      <c r="AE11" s="948" t="str">
        <f>IF(INT($AU11/100000000),MOD(INT($AU11/100000000),10),"")</f>
        <v/>
      </c>
      <c r="AF11" s="948" t="str">
        <f>IF(INT($AU11/10000000),MOD(INT($AU11/10000000),10),"")</f>
        <v/>
      </c>
      <c r="AG11" s="948" t="str">
        <f>IF(INT($AU11/1000000),MOD(INT($AU11/1000000),10),"")</f>
        <v/>
      </c>
      <c r="AH11" s="948" t="str">
        <f>IF(INT($AU11/100000),MOD(INT($AU11/100000),10),"")</f>
        <v/>
      </c>
      <c r="AI11" s="948" t="str">
        <f>IF(INT($AU11/10000),MOD(INT($AU11/10000),10),"")</f>
        <v/>
      </c>
      <c r="AJ11" s="948" t="str">
        <f>IF(INT($AU11/1000),MOD(INT($AU11/1000),10),"")</f>
        <v/>
      </c>
      <c r="AK11" s="948" t="str">
        <f>IF(INT($AU11/100),MOD(INT($AU11/100),10),"")</f>
        <v/>
      </c>
      <c r="AL11" s="948" t="str">
        <f>IF(INT($AU11/10),MOD(INT($AU11/10),10),"")</f>
        <v/>
      </c>
      <c r="AM11" s="980" t="str">
        <f>IF(INT($AU11/1),MOD(INT($AU11/1),10),"")</f>
        <v/>
      </c>
      <c r="AN11" s="971"/>
      <c r="AP11" s="1985"/>
      <c r="AQ11" s="1985"/>
      <c r="AT11" s="955">
        <f t="shared" ref="AT11:AT16" si="0">SUM(AU11:BA11)</f>
        <v>0</v>
      </c>
      <c r="AU11" s="961"/>
      <c r="AV11" s="961"/>
      <c r="AW11" s="961"/>
      <c r="AX11" s="961"/>
      <c r="AY11" s="961"/>
      <c r="AZ11" s="961"/>
      <c r="BA11" s="957"/>
    </row>
    <row r="12" spans="1:53" ht="18.95" customHeight="1">
      <c r="A12" s="966"/>
      <c r="C12" s="1983"/>
      <c r="E12" s="1997"/>
      <c r="F12" s="1998"/>
      <c r="G12" s="989"/>
      <c r="H12" s="1962" t="s">
        <v>92</v>
      </c>
      <c r="I12" s="1962"/>
      <c r="J12" s="1962"/>
      <c r="K12" s="1962"/>
      <c r="L12" s="1962"/>
      <c r="M12" s="987"/>
      <c r="N12" s="990" t="s">
        <v>11</v>
      </c>
      <c r="O12" s="1021" t="str">
        <f t="shared" ref="O12:O48" si="1">IF(INT($AT12/100000000000),MOD(INT($AT12/100000000000),10),"")</f>
        <v/>
      </c>
      <c r="P12" s="949" t="str">
        <f t="shared" ref="P12:P48" si="2">IF(INT($AT12/10000000000),MOD(INT($AT12/10000000000),10),"")</f>
        <v/>
      </c>
      <c r="Q12" s="949" t="str">
        <f t="shared" ref="Q12:Q48" si="3">IF(INT($AT12/1000000000),MOD(INT($AT12/1000000000),10),"")</f>
        <v/>
      </c>
      <c r="R12" s="949" t="str">
        <f t="shared" ref="R12:R48" si="4">IF(INT($AT12/100000000),MOD(INT($AT12/100000000),10),"")</f>
        <v/>
      </c>
      <c r="S12" s="949" t="str">
        <f t="shared" ref="S12:S48" si="5">IF(INT($AT12/10000000),MOD(INT($AT12/10000000),10),"")</f>
        <v/>
      </c>
      <c r="T12" s="949" t="str">
        <f t="shared" ref="T12:T48" si="6">IF(INT($AT12/1000000),MOD(INT($AT12/1000000),10),"")</f>
        <v/>
      </c>
      <c r="U12" s="949" t="str">
        <f t="shared" ref="U12:U48" si="7">IF(INT($AT12/100000),MOD(INT($AT12/100000),10),"")</f>
        <v/>
      </c>
      <c r="V12" s="949" t="str">
        <f t="shared" ref="V12:V48" si="8">IF(INT($AT12/10000),MOD(INT($AT12/10000),10),"")</f>
        <v/>
      </c>
      <c r="W12" s="949" t="str">
        <f t="shared" ref="W12:W48" si="9">IF(INT($AT12/1000),MOD(INT($AT12/1000),10),"")</f>
        <v/>
      </c>
      <c r="X12" s="949" t="str">
        <f t="shared" ref="X12:X47" si="10">IF(INT($AT12/100),MOD(INT($AT12/100),10),"")</f>
        <v/>
      </c>
      <c r="Y12" s="949" t="str">
        <f t="shared" ref="Y12:Y47" si="11">IF(INT($AT12/10),MOD(INT($AT12/10),10),"")</f>
        <v/>
      </c>
      <c r="Z12" s="949" t="str">
        <f t="shared" ref="Z12:Z47" si="12">IF(INT($AT12/1),MOD(INT($AT12/1),10),"")</f>
        <v/>
      </c>
      <c r="AA12" s="974"/>
      <c r="AB12" s="949" t="str">
        <f t="shared" ref="AB12:AB48" si="13">IF(INT($AU12/100000000000),MOD(INT($AU12/100000000000),10),"")</f>
        <v/>
      </c>
      <c r="AC12" s="949" t="str">
        <f t="shared" ref="AC12:AC48" si="14">IF(INT($AU12/10000000000),MOD(INT($AU12/10000000000),10),"")</f>
        <v/>
      </c>
      <c r="AD12" s="949" t="str">
        <f t="shared" ref="AD12:AD48" si="15">IF(INT($AU12/1000000000),MOD(INT($AU12/1000000000),10),"")</f>
        <v/>
      </c>
      <c r="AE12" s="949" t="str">
        <f t="shared" ref="AE12:AE48" si="16">IF(INT($AU12/100000000),MOD(INT($AU12/100000000),10),"")</f>
        <v/>
      </c>
      <c r="AF12" s="949" t="str">
        <f t="shared" ref="AF12:AF48" si="17">IF(INT($AU12/10000000),MOD(INT($AU12/10000000),10),"")</f>
        <v/>
      </c>
      <c r="AG12" s="949" t="str">
        <f t="shared" ref="AG12:AG48" si="18">IF(INT($AU12/1000000),MOD(INT($AU12/1000000),10),"")</f>
        <v/>
      </c>
      <c r="AH12" s="949" t="str">
        <f t="shared" ref="AH12:AH48" si="19">IF(INT($AU12/100000),MOD(INT($AU12/100000),10),"")</f>
        <v/>
      </c>
      <c r="AI12" s="949" t="str">
        <f t="shared" ref="AI12:AI48" si="20">IF(INT($AU12/10000),MOD(INT($AU12/10000),10),"")</f>
        <v/>
      </c>
      <c r="AJ12" s="949" t="str">
        <f t="shared" ref="AJ12:AJ48" si="21">IF(INT($AU12/1000),MOD(INT($AU12/1000),10),"")</f>
        <v/>
      </c>
      <c r="AK12" s="949" t="str">
        <f t="shared" ref="AK12:AK47" si="22">IF(INT($AU12/100),MOD(INT($AU12/100),10),"")</f>
        <v/>
      </c>
      <c r="AL12" s="949" t="str">
        <f t="shared" ref="AL12:AL47" si="23">IF(INT($AU12/10),MOD(INT($AU12/10),10),"")</f>
        <v/>
      </c>
      <c r="AM12" s="981" t="str">
        <f t="shared" ref="AM12:AM47" si="24">IF(INT($AU12/1),MOD(INT($AU12/1),10),"")</f>
        <v/>
      </c>
      <c r="AN12" s="971"/>
      <c r="AP12" s="1985"/>
      <c r="AQ12" s="1985"/>
      <c r="AT12" s="955">
        <f t="shared" si="0"/>
        <v>0</v>
      </c>
      <c r="AU12" s="959"/>
      <c r="AV12" s="959"/>
      <c r="AW12" s="959"/>
      <c r="AX12" s="959"/>
      <c r="AY12" s="959"/>
      <c r="AZ12" s="959"/>
      <c r="BA12" s="956"/>
    </row>
    <row r="13" spans="1:53" ht="18.95" customHeight="1">
      <c r="A13" s="966"/>
      <c r="C13" s="1983"/>
      <c r="E13" s="1997"/>
      <c r="F13" s="1998"/>
      <c r="G13" s="989"/>
      <c r="H13" s="1902" t="s">
        <v>34</v>
      </c>
      <c r="I13" s="1902"/>
      <c r="J13" s="1902"/>
      <c r="K13" s="1902"/>
      <c r="L13" s="1902"/>
      <c r="M13" s="987"/>
      <c r="N13" s="990" t="s">
        <v>12</v>
      </c>
      <c r="O13" s="949" t="str">
        <f t="shared" si="1"/>
        <v/>
      </c>
      <c r="P13" s="949" t="str">
        <f t="shared" si="2"/>
        <v/>
      </c>
      <c r="Q13" s="949" t="str">
        <f t="shared" si="3"/>
        <v/>
      </c>
      <c r="R13" s="949" t="str">
        <f t="shared" si="4"/>
        <v/>
      </c>
      <c r="S13" s="949" t="str">
        <f t="shared" si="5"/>
        <v/>
      </c>
      <c r="T13" s="949" t="str">
        <f t="shared" si="6"/>
        <v/>
      </c>
      <c r="U13" s="949" t="str">
        <f t="shared" si="7"/>
        <v/>
      </c>
      <c r="V13" s="949" t="str">
        <f t="shared" si="8"/>
        <v/>
      </c>
      <c r="W13" s="949" t="str">
        <f t="shared" si="9"/>
        <v/>
      </c>
      <c r="X13" s="949" t="str">
        <f t="shared" si="10"/>
        <v/>
      </c>
      <c r="Y13" s="949" t="str">
        <f t="shared" si="11"/>
        <v/>
      </c>
      <c r="Z13" s="949" t="str">
        <f t="shared" si="12"/>
        <v/>
      </c>
      <c r="AA13" s="975"/>
      <c r="AB13" s="949" t="str">
        <f t="shared" si="13"/>
        <v/>
      </c>
      <c r="AC13" s="949" t="str">
        <f t="shared" si="14"/>
        <v/>
      </c>
      <c r="AD13" s="949" t="str">
        <f t="shared" si="15"/>
        <v/>
      </c>
      <c r="AE13" s="949" t="str">
        <f t="shared" si="16"/>
        <v/>
      </c>
      <c r="AF13" s="949" t="str">
        <f t="shared" si="17"/>
        <v/>
      </c>
      <c r="AG13" s="949" t="str">
        <f t="shared" si="18"/>
        <v/>
      </c>
      <c r="AH13" s="949" t="str">
        <f t="shared" si="19"/>
        <v/>
      </c>
      <c r="AI13" s="949" t="str">
        <f t="shared" si="20"/>
        <v/>
      </c>
      <c r="AJ13" s="949" t="str">
        <f t="shared" si="21"/>
        <v/>
      </c>
      <c r="AK13" s="949" t="str">
        <f t="shared" si="22"/>
        <v/>
      </c>
      <c r="AL13" s="949" t="str">
        <f t="shared" si="23"/>
        <v/>
      </c>
      <c r="AM13" s="981" t="str">
        <f t="shared" si="24"/>
        <v/>
      </c>
      <c r="AP13" s="1901" t="s">
        <v>1839</v>
      </c>
      <c r="AQ13" s="1901"/>
      <c r="AT13" s="955">
        <f t="shared" si="0"/>
        <v>0</v>
      </c>
      <c r="AU13" s="959"/>
      <c r="AV13" s="959"/>
      <c r="AW13" s="959"/>
      <c r="AX13" s="959"/>
      <c r="AY13" s="959"/>
      <c r="AZ13" s="959"/>
      <c r="BA13" s="956"/>
    </row>
    <row r="14" spans="1:53" ht="18.95" customHeight="1">
      <c r="A14" s="966"/>
      <c r="C14" s="1983"/>
      <c r="E14" s="1997"/>
      <c r="F14" s="1998"/>
      <c r="G14" s="989"/>
      <c r="H14" s="1902" t="s">
        <v>36</v>
      </c>
      <c r="I14" s="1902"/>
      <c r="J14" s="1902"/>
      <c r="K14" s="1902"/>
      <c r="L14" s="1902"/>
      <c r="M14" s="987"/>
      <c r="N14" s="990" t="s">
        <v>35</v>
      </c>
      <c r="O14" s="949" t="str">
        <f t="shared" si="1"/>
        <v/>
      </c>
      <c r="P14" s="949" t="str">
        <f t="shared" si="2"/>
        <v/>
      </c>
      <c r="Q14" s="949" t="str">
        <f t="shared" si="3"/>
        <v/>
      </c>
      <c r="R14" s="949" t="str">
        <f t="shared" si="4"/>
        <v/>
      </c>
      <c r="S14" s="949" t="str">
        <f t="shared" si="5"/>
        <v/>
      </c>
      <c r="T14" s="949" t="str">
        <f t="shared" si="6"/>
        <v/>
      </c>
      <c r="U14" s="949" t="str">
        <f t="shared" si="7"/>
        <v/>
      </c>
      <c r="V14" s="949" t="str">
        <f t="shared" si="8"/>
        <v/>
      </c>
      <c r="W14" s="949" t="str">
        <f t="shared" si="9"/>
        <v/>
      </c>
      <c r="X14" s="949" t="str">
        <f t="shared" si="10"/>
        <v/>
      </c>
      <c r="Y14" s="949" t="str">
        <f t="shared" si="11"/>
        <v/>
      </c>
      <c r="Z14" s="949" t="str">
        <f t="shared" si="12"/>
        <v/>
      </c>
      <c r="AA14" s="975"/>
      <c r="AB14" s="949" t="str">
        <f t="shared" si="13"/>
        <v/>
      </c>
      <c r="AC14" s="949" t="str">
        <f t="shared" si="14"/>
        <v/>
      </c>
      <c r="AD14" s="949" t="str">
        <f t="shared" si="15"/>
        <v/>
      </c>
      <c r="AE14" s="949" t="str">
        <f t="shared" si="16"/>
        <v/>
      </c>
      <c r="AF14" s="949" t="str">
        <f t="shared" si="17"/>
        <v/>
      </c>
      <c r="AG14" s="949" t="str">
        <f t="shared" si="18"/>
        <v/>
      </c>
      <c r="AH14" s="949" t="str">
        <f t="shared" si="19"/>
        <v/>
      </c>
      <c r="AI14" s="949" t="str">
        <f t="shared" si="20"/>
        <v/>
      </c>
      <c r="AJ14" s="949" t="str">
        <f t="shared" si="21"/>
        <v/>
      </c>
      <c r="AK14" s="949" t="str">
        <f t="shared" si="22"/>
        <v/>
      </c>
      <c r="AL14" s="949" t="str">
        <f t="shared" si="23"/>
        <v/>
      </c>
      <c r="AM14" s="981" t="str">
        <f t="shared" si="24"/>
        <v/>
      </c>
      <c r="AP14" s="1901"/>
      <c r="AQ14" s="1901"/>
      <c r="AT14" s="955">
        <f t="shared" si="0"/>
        <v>0</v>
      </c>
      <c r="AU14" s="959"/>
      <c r="AV14" s="959"/>
      <c r="AW14" s="959"/>
      <c r="AX14" s="959"/>
      <c r="AY14" s="959"/>
      <c r="AZ14" s="959"/>
      <c r="BA14" s="956"/>
    </row>
    <row r="15" spans="1:53" ht="18.95" customHeight="1">
      <c r="C15" s="1983"/>
      <c r="E15" s="1997"/>
      <c r="F15" s="1998"/>
      <c r="G15" s="989"/>
      <c r="H15" s="1902" t="s">
        <v>38</v>
      </c>
      <c r="I15" s="1902"/>
      <c r="J15" s="1902"/>
      <c r="K15" s="1902"/>
      <c r="L15" s="1902"/>
      <c r="M15" s="987"/>
      <c r="N15" s="990" t="s">
        <v>37</v>
      </c>
      <c r="O15" s="949" t="str">
        <f t="shared" si="1"/>
        <v/>
      </c>
      <c r="P15" s="949" t="str">
        <f t="shared" si="2"/>
        <v/>
      </c>
      <c r="Q15" s="949" t="str">
        <f t="shared" si="3"/>
        <v/>
      </c>
      <c r="R15" s="949" t="str">
        <f t="shared" si="4"/>
        <v/>
      </c>
      <c r="S15" s="949" t="str">
        <f t="shared" si="5"/>
        <v/>
      </c>
      <c r="T15" s="949" t="str">
        <f t="shared" si="6"/>
        <v/>
      </c>
      <c r="U15" s="949" t="str">
        <f t="shared" si="7"/>
        <v/>
      </c>
      <c r="V15" s="949" t="str">
        <f t="shared" si="8"/>
        <v/>
      </c>
      <c r="W15" s="949" t="str">
        <f t="shared" si="9"/>
        <v/>
      </c>
      <c r="X15" s="949" t="str">
        <f t="shared" si="10"/>
        <v/>
      </c>
      <c r="Y15" s="949" t="str">
        <f t="shared" si="11"/>
        <v/>
      </c>
      <c r="Z15" s="949" t="str">
        <f t="shared" si="12"/>
        <v/>
      </c>
      <c r="AA15" s="975"/>
      <c r="AB15" s="949" t="str">
        <f t="shared" si="13"/>
        <v/>
      </c>
      <c r="AC15" s="949" t="str">
        <f t="shared" si="14"/>
        <v/>
      </c>
      <c r="AD15" s="949" t="str">
        <f t="shared" si="15"/>
        <v/>
      </c>
      <c r="AE15" s="949" t="str">
        <f t="shared" si="16"/>
        <v/>
      </c>
      <c r="AF15" s="949" t="str">
        <f t="shared" si="17"/>
        <v/>
      </c>
      <c r="AG15" s="949" t="str">
        <f t="shared" si="18"/>
        <v/>
      </c>
      <c r="AH15" s="949" t="str">
        <f t="shared" si="19"/>
        <v/>
      </c>
      <c r="AI15" s="949" t="str">
        <f t="shared" si="20"/>
        <v/>
      </c>
      <c r="AJ15" s="949" t="str">
        <f t="shared" si="21"/>
        <v/>
      </c>
      <c r="AK15" s="949" t="str">
        <f t="shared" si="22"/>
        <v/>
      </c>
      <c r="AL15" s="949" t="str">
        <f t="shared" si="23"/>
        <v/>
      </c>
      <c r="AM15" s="981" t="str">
        <f t="shared" si="24"/>
        <v/>
      </c>
      <c r="AP15" s="1901"/>
      <c r="AQ15" s="1901"/>
      <c r="AT15" s="955">
        <f t="shared" si="0"/>
        <v>0</v>
      </c>
      <c r="AU15" s="959"/>
      <c r="AV15" s="959"/>
      <c r="AW15" s="959"/>
      <c r="AX15" s="959"/>
      <c r="AY15" s="959"/>
      <c r="AZ15" s="959"/>
      <c r="BA15" s="956"/>
    </row>
    <row r="16" spans="1:53" ht="18.95" customHeight="1" thickBot="1">
      <c r="C16" s="1983"/>
      <c r="E16" s="1997"/>
      <c r="F16" s="1998"/>
      <c r="G16" s="989"/>
      <c r="H16" s="1962" t="s">
        <v>40</v>
      </c>
      <c r="I16" s="1962"/>
      <c r="J16" s="1962"/>
      <c r="K16" s="1962"/>
      <c r="L16" s="1962"/>
      <c r="M16" s="987"/>
      <c r="N16" s="990" t="s">
        <v>39</v>
      </c>
      <c r="O16" s="950" t="str">
        <f t="shared" si="1"/>
        <v/>
      </c>
      <c r="P16" s="950" t="str">
        <f t="shared" si="2"/>
        <v/>
      </c>
      <c r="Q16" s="950" t="str">
        <f t="shared" si="3"/>
        <v/>
      </c>
      <c r="R16" s="950" t="str">
        <f t="shared" si="4"/>
        <v/>
      </c>
      <c r="S16" s="950" t="str">
        <f t="shared" si="5"/>
        <v/>
      </c>
      <c r="T16" s="950" t="str">
        <f t="shared" si="6"/>
        <v/>
      </c>
      <c r="U16" s="950" t="str">
        <f t="shared" si="7"/>
        <v/>
      </c>
      <c r="V16" s="950" t="str">
        <f t="shared" si="8"/>
        <v/>
      </c>
      <c r="W16" s="950" t="str">
        <f t="shared" si="9"/>
        <v/>
      </c>
      <c r="X16" s="950" t="str">
        <f t="shared" si="10"/>
        <v/>
      </c>
      <c r="Y16" s="950" t="str">
        <f t="shared" si="11"/>
        <v/>
      </c>
      <c r="Z16" s="950" t="str">
        <f t="shared" si="12"/>
        <v/>
      </c>
      <c r="AA16" s="975"/>
      <c r="AB16" s="950" t="str">
        <f t="shared" si="13"/>
        <v/>
      </c>
      <c r="AC16" s="950" t="str">
        <f t="shared" si="14"/>
        <v/>
      </c>
      <c r="AD16" s="950" t="str">
        <f t="shared" si="15"/>
        <v/>
      </c>
      <c r="AE16" s="950" t="str">
        <f t="shared" si="16"/>
        <v/>
      </c>
      <c r="AF16" s="950" t="str">
        <f t="shared" si="17"/>
        <v/>
      </c>
      <c r="AG16" s="950" t="str">
        <f t="shared" si="18"/>
        <v/>
      </c>
      <c r="AH16" s="950" t="str">
        <f t="shared" si="19"/>
        <v/>
      </c>
      <c r="AI16" s="950" t="str">
        <f t="shared" si="20"/>
        <v/>
      </c>
      <c r="AJ16" s="950" t="str">
        <f t="shared" si="21"/>
        <v/>
      </c>
      <c r="AK16" s="950" t="str">
        <f t="shared" si="22"/>
        <v/>
      </c>
      <c r="AL16" s="950" t="str">
        <f t="shared" si="23"/>
        <v/>
      </c>
      <c r="AM16" s="945" t="str">
        <f t="shared" si="24"/>
        <v/>
      </c>
      <c r="AP16" s="1901"/>
      <c r="AQ16" s="1901"/>
      <c r="AT16" s="954">
        <f t="shared" si="0"/>
        <v>0</v>
      </c>
      <c r="AU16" s="958">
        <f>SUM(AU11:AU15)</f>
        <v>0</v>
      </c>
      <c r="AV16" s="958">
        <f t="shared" ref="AV16:BA16" si="25">SUM(AV11:AV15)</f>
        <v>0</v>
      </c>
      <c r="AW16" s="958">
        <f t="shared" si="25"/>
        <v>0</v>
      </c>
      <c r="AX16" s="958">
        <f t="shared" si="25"/>
        <v>0</v>
      </c>
      <c r="AY16" s="958">
        <f t="shared" si="25"/>
        <v>0</v>
      </c>
      <c r="AZ16" s="958">
        <f t="shared" si="25"/>
        <v>0</v>
      </c>
      <c r="BA16" s="960">
        <f t="shared" si="25"/>
        <v>0</v>
      </c>
    </row>
    <row r="17" spans="3:53" ht="18.95" customHeight="1">
      <c r="C17" s="1983"/>
      <c r="E17" s="1997"/>
      <c r="F17" s="1998"/>
      <c r="G17" s="989"/>
      <c r="H17" s="1937" t="s">
        <v>1827</v>
      </c>
      <c r="I17" s="1902"/>
      <c r="J17" s="1902"/>
      <c r="K17" s="1902"/>
      <c r="L17" s="1902"/>
      <c r="M17" s="987"/>
      <c r="N17" s="990" t="s">
        <v>7</v>
      </c>
      <c r="O17" s="949" t="str">
        <f t="shared" si="1"/>
        <v/>
      </c>
      <c r="P17" s="949" t="str">
        <f t="shared" si="2"/>
        <v/>
      </c>
      <c r="Q17" s="949" t="str">
        <f t="shared" si="3"/>
        <v/>
      </c>
      <c r="R17" s="949" t="str">
        <f t="shared" si="4"/>
        <v/>
      </c>
      <c r="S17" s="949" t="str">
        <f t="shared" si="5"/>
        <v/>
      </c>
      <c r="T17" s="949" t="str">
        <f t="shared" si="6"/>
        <v/>
      </c>
      <c r="U17" s="949" t="str">
        <f t="shared" si="7"/>
        <v/>
      </c>
      <c r="V17" s="949" t="str">
        <f t="shared" si="8"/>
        <v/>
      </c>
      <c r="W17" s="949" t="str">
        <f t="shared" si="9"/>
        <v/>
      </c>
      <c r="X17" s="949" t="str">
        <f t="shared" si="10"/>
        <v/>
      </c>
      <c r="Y17" s="949" t="str">
        <f t="shared" si="11"/>
        <v/>
      </c>
      <c r="Z17" s="949" t="str">
        <f t="shared" si="12"/>
        <v/>
      </c>
      <c r="AA17" s="975"/>
      <c r="AB17" s="949" t="str">
        <f t="shared" si="13"/>
        <v/>
      </c>
      <c r="AC17" s="949" t="str">
        <f t="shared" si="14"/>
        <v/>
      </c>
      <c r="AD17" s="949" t="str">
        <f t="shared" si="15"/>
        <v/>
      </c>
      <c r="AE17" s="949" t="str">
        <f t="shared" si="16"/>
        <v/>
      </c>
      <c r="AF17" s="949" t="str">
        <f t="shared" si="17"/>
        <v/>
      </c>
      <c r="AG17" s="949" t="str">
        <f t="shared" si="18"/>
        <v/>
      </c>
      <c r="AH17" s="949" t="str">
        <f t="shared" si="19"/>
        <v/>
      </c>
      <c r="AI17" s="949" t="str">
        <f t="shared" si="20"/>
        <v/>
      </c>
      <c r="AJ17" s="949" t="str">
        <f t="shared" si="21"/>
        <v/>
      </c>
      <c r="AK17" s="949" t="str">
        <f t="shared" si="22"/>
        <v/>
      </c>
      <c r="AL17" s="949" t="str">
        <f t="shared" si="23"/>
        <v/>
      </c>
      <c r="AM17" s="981" t="str">
        <f t="shared" si="24"/>
        <v/>
      </c>
      <c r="AP17" s="1901"/>
      <c r="AQ17" s="1901"/>
      <c r="AT17" s="955">
        <f t="shared" ref="AT17" si="26">SUM(AU17:BA17)</f>
        <v>0</v>
      </c>
      <c r="AU17" s="1524"/>
      <c r="AV17" s="1524"/>
      <c r="AW17" s="1524"/>
      <c r="AX17" s="1524"/>
      <c r="AY17" s="1524"/>
      <c r="AZ17" s="1524"/>
      <c r="BA17" s="1525"/>
    </row>
    <row r="18" spans="3:53" ht="18.95" customHeight="1">
      <c r="C18" s="1983"/>
      <c r="E18" s="1997"/>
      <c r="F18" s="1998"/>
      <c r="G18" s="1947" t="s">
        <v>1156</v>
      </c>
      <c r="H18" s="1948"/>
      <c r="I18" s="991"/>
      <c r="J18" s="1902" t="s">
        <v>1157</v>
      </c>
      <c r="K18" s="1902"/>
      <c r="L18" s="1902"/>
      <c r="M18" s="987"/>
      <c r="N18" s="990" t="s">
        <v>10</v>
      </c>
      <c r="O18" s="947" t="str">
        <f t="shared" si="1"/>
        <v/>
      </c>
      <c r="P18" s="947" t="str">
        <f t="shared" si="2"/>
        <v/>
      </c>
      <c r="Q18" s="947" t="str">
        <f t="shared" si="3"/>
        <v/>
      </c>
      <c r="R18" s="947" t="str">
        <f t="shared" si="4"/>
        <v/>
      </c>
      <c r="S18" s="947" t="str">
        <f t="shared" si="5"/>
        <v/>
      </c>
      <c r="T18" s="947" t="str">
        <f t="shared" si="6"/>
        <v/>
      </c>
      <c r="U18" s="947" t="str">
        <f t="shared" si="7"/>
        <v/>
      </c>
      <c r="V18" s="947" t="str">
        <f t="shared" si="8"/>
        <v/>
      </c>
      <c r="W18" s="947" t="str">
        <f t="shared" si="9"/>
        <v/>
      </c>
      <c r="X18" s="947" t="str">
        <f t="shared" si="10"/>
        <v/>
      </c>
      <c r="Y18" s="947" t="str">
        <f t="shared" si="11"/>
        <v/>
      </c>
      <c r="Z18" s="947" t="str">
        <f t="shared" si="12"/>
        <v/>
      </c>
      <c r="AA18" s="975"/>
      <c r="AB18" s="947" t="str">
        <f t="shared" si="13"/>
        <v/>
      </c>
      <c r="AC18" s="947" t="str">
        <f t="shared" si="14"/>
        <v/>
      </c>
      <c r="AD18" s="947" t="str">
        <f t="shared" si="15"/>
        <v/>
      </c>
      <c r="AE18" s="947" t="str">
        <f t="shared" si="16"/>
        <v/>
      </c>
      <c r="AF18" s="947" t="str">
        <f t="shared" si="17"/>
        <v/>
      </c>
      <c r="AG18" s="947" t="str">
        <f t="shared" si="18"/>
        <v/>
      </c>
      <c r="AH18" s="947" t="str">
        <f t="shared" si="19"/>
        <v/>
      </c>
      <c r="AI18" s="947" t="str">
        <f t="shared" si="20"/>
        <v/>
      </c>
      <c r="AJ18" s="947" t="str">
        <f t="shared" si="21"/>
        <v/>
      </c>
      <c r="AK18" s="947" t="str">
        <f t="shared" si="22"/>
        <v/>
      </c>
      <c r="AL18" s="947" t="str">
        <f t="shared" si="23"/>
        <v/>
      </c>
      <c r="AM18" s="982" t="str">
        <f t="shared" si="24"/>
        <v/>
      </c>
      <c r="AP18" s="1901"/>
      <c r="AQ18" s="1901"/>
      <c r="AT18" s="955">
        <f t="shared" ref="AT18:AT25" si="27">SUM(AU18:BA18)</f>
        <v>0</v>
      </c>
      <c r="AU18" s="1520"/>
      <c r="AV18" s="1520"/>
      <c r="AW18" s="1520"/>
      <c r="AX18" s="1520"/>
      <c r="AY18" s="1520"/>
      <c r="AZ18" s="1520"/>
      <c r="BA18" s="1521"/>
    </row>
    <row r="19" spans="3:53" ht="18.95" customHeight="1" thickBot="1">
      <c r="C19" s="1983"/>
      <c r="E19" s="1997"/>
      <c r="F19" s="1998"/>
      <c r="G19" s="1949"/>
      <c r="H19" s="1950"/>
      <c r="I19" s="992"/>
      <c r="J19" s="1960" t="s">
        <v>1158</v>
      </c>
      <c r="K19" s="1961"/>
      <c r="L19" s="1961"/>
      <c r="M19" s="993"/>
      <c r="N19" s="990" t="s">
        <v>43</v>
      </c>
      <c r="O19" s="947" t="str">
        <f t="shared" si="1"/>
        <v/>
      </c>
      <c r="P19" s="947" t="str">
        <f t="shared" si="2"/>
        <v/>
      </c>
      <c r="Q19" s="947" t="str">
        <f t="shared" si="3"/>
        <v/>
      </c>
      <c r="R19" s="947" t="str">
        <f t="shared" si="4"/>
        <v/>
      </c>
      <c r="S19" s="947" t="str">
        <f t="shared" si="5"/>
        <v/>
      </c>
      <c r="T19" s="947" t="str">
        <f t="shared" si="6"/>
        <v/>
      </c>
      <c r="U19" s="947" t="str">
        <f t="shared" si="7"/>
        <v/>
      </c>
      <c r="V19" s="947" t="str">
        <f t="shared" si="8"/>
        <v/>
      </c>
      <c r="W19" s="947" t="str">
        <f t="shared" si="9"/>
        <v/>
      </c>
      <c r="X19" s="947" t="str">
        <f t="shared" si="10"/>
        <v/>
      </c>
      <c r="Y19" s="947" t="str">
        <f t="shared" si="11"/>
        <v/>
      </c>
      <c r="Z19" s="947" t="str">
        <f t="shared" si="12"/>
        <v/>
      </c>
      <c r="AA19" s="975"/>
      <c r="AB19" s="947" t="str">
        <f t="shared" si="13"/>
        <v/>
      </c>
      <c r="AC19" s="947" t="str">
        <f t="shared" si="14"/>
        <v/>
      </c>
      <c r="AD19" s="947" t="str">
        <f t="shared" si="15"/>
        <v/>
      </c>
      <c r="AE19" s="947" t="str">
        <f t="shared" si="16"/>
        <v/>
      </c>
      <c r="AF19" s="947" t="str">
        <f t="shared" si="17"/>
        <v/>
      </c>
      <c r="AG19" s="947" t="str">
        <f t="shared" si="18"/>
        <v/>
      </c>
      <c r="AH19" s="947" t="str">
        <f t="shared" si="19"/>
        <v/>
      </c>
      <c r="AI19" s="947" t="str">
        <f t="shared" si="20"/>
        <v/>
      </c>
      <c r="AJ19" s="947" t="str">
        <f t="shared" si="21"/>
        <v/>
      </c>
      <c r="AK19" s="947" t="str">
        <f t="shared" si="22"/>
        <v/>
      </c>
      <c r="AL19" s="947" t="str">
        <f t="shared" si="23"/>
        <v/>
      </c>
      <c r="AM19" s="982" t="str">
        <f t="shared" si="24"/>
        <v/>
      </c>
      <c r="AP19" s="1901"/>
      <c r="AQ19" s="1901"/>
      <c r="AT19" s="954">
        <f t="shared" si="27"/>
        <v>0</v>
      </c>
      <c r="AU19" s="1522"/>
      <c r="AV19" s="1522"/>
      <c r="AW19" s="1522"/>
      <c r="AX19" s="1522"/>
      <c r="AY19" s="1522"/>
      <c r="AZ19" s="1522"/>
      <c r="BA19" s="1523"/>
    </row>
    <row r="20" spans="3:53" ht="18.95" customHeight="1" thickBot="1">
      <c r="C20" s="1983"/>
      <c r="E20" s="1517"/>
      <c r="F20" s="1961" t="s">
        <v>1828</v>
      </c>
      <c r="G20" s="1902"/>
      <c r="H20" s="1902"/>
      <c r="I20" s="1902"/>
      <c r="J20" s="1902"/>
      <c r="K20" s="1902"/>
      <c r="L20" s="1902"/>
      <c r="M20" s="987"/>
      <c r="N20" s="990" t="s">
        <v>45</v>
      </c>
      <c r="O20" s="947" t="str">
        <f t="shared" si="1"/>
        <v/>
      </c>
      <c r="P20" s="947" t="str">
        <f t="shared" si="2"/>
        <v/>
      </c>
      <c r="Q20" s="947" t="str">
        <f t="shared" si="3"/>
        <v/>
      </c>
      <c r="R20" s="947" t="str">
        <f t="shared" si="4"/>
        <v/>
      </c>
      <c r="S20" s="947" t="str">
        <f t="shared" si="5"/>
        <v/>
      </c>
      <c r="T20" s="947" t="str">
        <f t="shared" si="6"/>
        <v/>
      </c>
      <c r="U20" s="947" t="str">
        <f t="shared" si="7"/>
        <v/>
      </c>
      <c r="V20" s="947" t="str">
        <f t="shared" si="8"/>
        <v/>
      </c>
      <c r="W20" s="947" t="str">
        <f t="shared" si="9"/>
        <v/>
      </c>
      <c r="X20" s="947" t="str">
        <f t="shared" si="10"/>
        <v/>
      </c>
      <c r="Y20" s="947" t="str">
        <f t="shared" si="11"/>
        <v/>
      </c>
      <c r="Z20" s="947" t="str">
        <f t="shared" si="12"/>
        <v/>
      </c>
      <c r="AA20" s="975"/>
      <c r="AB20" s="947" t="str">
        <f t="shared" si="13"/>
        <v/>
      </c>
      <c r="AC20" s="947" t="str">
        <f t="shared" si="14"/>
        <v/>
      </c>
      <c r="AD20" s="947" t="str">
        <f t="shared" si="15"/>
        <v/>
      </c>
      <c r="AE20" s="947" t="str">
        <f t="shared" si="16"/>
        <v/>
      </c>
      <c r="AF20" s="947" t="str">
        <f t="shared" si="17"/>
        <v/>
      </c>
      <c r="AG20" s="947" t="str">
        <f t="shared" si="18"/>
        <v/>
      </c>
      <c r="AH20" s="947" t="str">
        <f t="shared" si="19"/>
        <v/>
      </c>
      <c r="AI20" s="947" t="str">
        <f t="shared" si="20"/>
        <v/>
      </c>
      <c r="AJ20" s="947" t="str">
        <f t="shared" si="21"/>
        <v/>
      </c>
      <c r="AK20" s="947" t="str">
        <f t="shared" si="22"/>
        <v/>
      </c>
      <c r="AL20" s="947" t="str">
        <f t="shared" si="23"/>
        <v/>
      </c>
      <c r="AM20" s="982" t="str">
        <f t="shared" si="24"/>
        <v/>
      </c>
      <c r="AP20" s="1901"/>
      <c r="AQ20" s="1901"/>
      <c r="AT20" s="1015">
        <f t="shared" si="27"/>
        <v>0</v>
      </c>
      <c r="AU20" s="1016"/>
      <c r="AV20" s="1016"/>
      <c r="AW20" s="1016"/>
      <c r="AX20" s="1016"/>
      <c r="AY20" s="1016"/>
      <c r="AZ20" s="1016"/>
      <c r="BA20" s="1017"/>
    </row>
    <row r="21" spans="3:53" ht="18.95" customHeight="1">
      <c r="C21" s="1983"/>
      <c r="E21" s="1518"/>
      <c r="F21" s="1519"/>
      <c r="G21" s="989"/>
      <c r="H21" s="1937" t="s">
        <v>1829</v>
      </c>
      <c r="I21" s="1902"/>
      <c r="J21" s="1902"/>
      <c r="K21" s="1902"/>
      <c r="L21" s="1902"/>
      <c r="M21" s="987"/>
      <c r="N21" s="990" t="s">
        <v>46</v>
      </c>
      <c r="O21" s="949" t="str">
        <f t="shared" si="1"/>
        <v/>
      </c>
      <c r="P21" s="949" t="str">
        <f t="shared" si="2"/>
        <v/>
      </c>
      <c r="Q21" s="949" t="str">
        <f t="shared" si="3"/>
        <v/>
      </c>
      <c r="R21" s="949" t="str">
        <f t="shared" si="4"/>
        <v/>
      </c>
      <c r="S21" s="949" t="str">
        <f t="shared" si="5"/>
        <v/>
      </c>
      <c r="T21" s="949" t="str">
        <f t="shared" si="6"/>
        <v/>
      </c>
      <c r="U21" s="949" t="str">
        <f t="shared" si="7"/>
        <v/>
      </c>
      <c r="V21" s="949" t="str">
        <f t="shared" si="8"/>
        <v/>
      </c>
      <c r="W21" s="949" t="str">
        <f t="shared" si="9"/>
        <v/>
      </c>
      <c r="X21" s="949" t="str">
        <f t="shared" si="10"/>
        <v/>
      </c>
      <c r="Y21" s="949" t="str">
        <f t="shared" si="11"/>
        <v/>
      </c>
      <c r="Z21" s="949" t="str">
        <f t="shared" si="12"/>
        <v/>
      </c>
      <c r="AA21" s="975"/>
      <c r="AB21" s="949" t="str">
        <f t="shared" si="13"/>
        <v/>
      </c>
      <c r="AC21" s="949" t="str">
        <f t="shared" si="14"/>
        <v/>
      </c>
      <c r="AD21" s="949" t="str">
        <f t="shared" si="15"/>
        <v/>
      </c>
      <c r="AE21" s="949" t="str">
        <f t="shared" si="16"/>
        <v/>
      </c>
      <c r="AF21" s="949" t="str">
        <f t="shared" si="17"/>
        <v/>
      </c>
      <c r="AG21" s="949" t="str">
        <f t="shared" si="18"/>
        <v/>
      </c>
      <c r="AH21" s="949" t="str">
        <f t="shared" si="19"/>
        <v/>
      </c>
      <c r="AI21" s="949" t="str">
        <f t="shared" si="20"/>
        <v/>
      </c>
      <c r="AJ21" s="949" t="str">
        <f t="shared" si="21"/>
        <v/>
      </c>
      <c r="AK21" s="949" t="str">
        <f t="shared" si="22"/>
        <v/>
      </c>
      <c r="AL21" s="949" t="str">
        <f t="shared" si="23"/>
        <v/>
      </c>
      <c r="AM21" s="981" t="str">
        <f t="shared" si="24"/>
        <v/>
      </c>
      <c r="AP21" s="1901"/>
      <c r="AQ21" s="1901"/>
      <c r="AT21" s="955">
        <f t="shared" ref="AT21" si="28">SUM(AU21:BA21)</f>
        <v>0</v>
      </c>
      <c r="AU21" s="1524"/>
      <c r="AV21" s="1524"/>
      <c r="AW21" s="1524"/>
      <c r="AX21" s="1524"/>
      <c r="AY21" s="1524"/>
      <c r="AZ21" s="1524"/>
      <c r="BA21" s="1525"/>
    </row>
    <row r="22" spans="3:53" ht="18.95" customHeight="1">
      <c r="C22" s="1983"/>
      <c r="E22" s="1940" t="s">
        <v>1137</v>
      </c>
      <c r="F22" s="1941"/>
      <c r="G22" s="989"/>
      <c r="H22" s="1937" t="s">
        <v>44</v>
      </c>
      <c r="I22" s="1902"/>
      <c r="J22" s="1902"/>
      <c r="K22" s="1902"/>
      <c r="L22" s="1902"/>
      <c r="M22" s="987"/>
      <c r="N22" s="990" t="s">
        <v>48</v>
      </c>
      <c r="O22" s="951" t="str">
        <f t="shared" si="1"/>
        <v/>
      </c>
      <c r="P22" s="951" t="str">
        <f t="shared" si="2"/>
        <v/>
      </c>
      <c r="Q22" s="951" t="str">
        <f t="shared" si="3"/>
        <v/>
      </c>
      <c r="R22" s="951" t="str">
        <f t="shared" si="4"/>
        <v/>
      </c>
      <c r="S22" s="951" t="str">
        <f t="shared" si="5"/>
        <v/>
      </c>
      <c r="T22" s="951" t="str">
        <f t="shared" si="6"/>
        <v/>
      </c>
      <c r="U22" s="951" t="str">
        <f t="shared" si="7"/>
        <v/>
      </c>
      <c r="V22" s="951" t="str">
        <f t="shared" si="8"/>
        <v/>
      </c>
      <c r="W22" s="951" t="str">
        <f t="shared" si="9"/>
        <v/>
      </c>
      <c r="X22" s="951" t="str">
        <f t="shared" si="10"/>
        <v/>
      </c>
      <c r="Y22" s="951" t="str">
        <f t="shared" si="11"/>
        <v/>
      </c>
      <c r="Z22" s="951" t="str">
        <f t="shared" si="12"/>
        <v/>
      </c>
      <c r="AA22" s="975"/>
      <c r="AB22" s="951" t="str">
        <f t="shared" si="13"/>
        <v/>
      </c>
      <c r="AC22" s="951" t="str">
        <f t="shared" si="14"/>
        <v/>
      </c>
      <c r="AD22" s="951" t="str">
        <f t="shared" si="15"/>
        <v/>
      </c>
      <c r="AE22" s="951" t="str">
        <f t="shared" si="16"/>
        <v/>
      </c>
      <c r="AF22" s="951" t="str">
        <f t="shared" si="17"/>
        <v/>
      </c>
      <c r="AG22" s="951" t="str">
        <f t="shared" si="18"/>
        <v/>
      </c>
      <c r="AH22" s="951" t="str">
        <f t="shared" si="19"/>
        <v/>
      </c>
      <c r="AI22" s="951" t="str">
        <f t="shared" si="20"/>
        <v/>
      </c>
      <c r="AJ22" s="951" t="str">
        <f t="shared" si="21"/>
        <v/>
      </c>
      <c r="AK22" s="951" t="str">
        <f t="shared" si="22"/>
        <v/>
      </c>
      <c r="AL22" s="951" t="str">
        <f t="shared" si="23"/>
        <v/>
      </c>
      <c r="AM22" s="983" t="str">
        <f t="shared" si="24"/>
        <v/>
      </c>
      <c r="AP22" s="1901"/>
      <c r="AQ22" s="1901"/>
      <c r="AT22" s="955">
        <f t="shared" si="27"/>
        <v>0</v>
      </c>
      <c r="AU22" s="959"/>
      <c r="AV22" s="959"/>
      <c r="AW22" s="959"/>
      <c r="AX22" s="959"/>
      <c r="AY22" s="959"/>
      <c r="AZ22" s="959"/>
      <c r="BA22" s="956"/>
    </row>
    <row r="23" spans="3:53" ht="18.95" customHeight="1">
      <c r="C23" s="1983"/>
      <c r="E23" s="1940"/>
      <c r="F23" s="1941"/>
      <c r="G23" s="989"/>
      <c r="H23" s="1989" t="s">
        <v>1138</v>
      </c>
      <c r="I23" s="1944"/>
      <c r="J23" s="1944"/>
      <c r="K23" s="1944"/>
      <c r="L23" s="1944"/>
      <c r="M23" s="987"/>
      <c r="N23" s="990" t="s">
        <v>50</v>
      </c>
      <c r="O23" s="949" t="str">
        <f t="shared" si="1"/>
        <v/>
      </c>
      <c r="P23" s="949" t="str">
        <f t="shared" si="2"/>
        <v/>
      </c>
      <c r="Q23" s="949" t="str">
        <f t="shared" si="3"/>
        <v/>
      </c>
      <c r="R23" s="949" t="str">
        <f t="shared" si="4"/>
        <v/>
      </c>
      <c r="S23" s="949" t="str">
        <f t="shared" si="5"/>
        <v/>
      </c>
      <c r="T23" s="949" t="str">
        <f t="shared" si="6"/>
        <v/>
      </c>
      <c r="U23" s="949" t="str">
        <f t="shared" si="7"/>
        <v/>
      </c>
      <c r="V23" s="949" t="str">
        <f t="shared" si="8"/>
        <v/>
      </c>
      <c r="W23" s="949" t="str">
        <f t="shared" si="9"/>
        <v/>
      </c>
      <c r="X23" s="949" t="str">
        <f t="shared" si="10"/>
        <v/>
      </c>
      <c r="Y23" s="949" t="str">
        <f t="shared" si="11"/>
        <v/>
      </c>
      <c r="Z23" s="949" t="str">
        <f t="shared" si="12"/>
        <v/>
      </c>
      <c r="AA23" s="975"/>
      <c r="AB23" s="949" t="str">
        <f t="shared" si="13"/>
        <v/>
      </c>
      <c r="AC23" s="949" t="str">
        <f t="shared" si="14"/>
        <v/>
      </c>
      <c r="AD23" s="949" t="str">
        <f t="shared" si="15"/>
        <v/>
      </c>
      <c r="AE23" s="949" t="str">
        <f t="shared" si="16"/>
        <v/>
      </c>
      <c r="AF23" s="949" t="str">
        <f t="shared" si="17"/>
        <v/>
      </c>
      <c r="AG23" s="949" t="str">
        <f t="shared" si="18"/>
        <v/>
      </c>
      <c r="AH23" s="949" t="str">
        <f t="shared" si="19"/>
        <v/>
      </c>
      <c r="AI23" s="949" t="str">
        <f t="shared" si="20"/>
        <v/>
      </c>
      <c r="AJ23" s="949" t="str">
        <f t="shared" si="21"/>
        <v/>
      </c>
      <c r="AK23" s="949" t="str">
        <f t="shared" si="22"/>
        <v/>
      </c>
      <c r="AL23" s="949" t="str">
        <f t="shared" si="23"/>
        <v/>
      </c>
      <c r="AM23" s="981" t="str">
        <f t="shared" si="24"/>
        <v/>
      </c>
      <c r="AP23" s="1901"/>
      <c r="AQ23" s="1901"/>
      <c r="AT23" s="955">
        <f t="shared" si="27"/>
        <v>0</v>
      </c>
      <c r="AU23" s="959"/>
      <c r="AV23" s="959"/>
      <c r="AW23" s="959"/>
      <c r="AX23" s="959"/>
      <c r="AY23" s="959"/>
      <c r="AZ23" s="959"/>
      <c r="BA23" s="956"/>
    </row>
    <row r="24" spans="3:53" ht="18.95" customHeight="1">
      <c r="C24" s="1983"/>
      <c r="E24" s="1940"/>
      <c r="F24" s="1941"/>
      <c r="G24" s="989"/>
      <c r="H24" s="1961" t="s">
        <v>1139</v>
      </c>
      <c r="I24" s="1961"/>
      <c r="J24" s="1961"/>
      <c r="K24" s="1961"/>
      <c r="L24" s="1961"/>
      <c r="M24" s="987"/>
      <c r="N24" s="990" t="s">
        <v>51</v>
      </c>
      <c r="O24" s="949" t="str">
        <f t="shared" si="1"/>
        <v/>
      </c>
      <c r="P24" s="949" t="str">
        <f t="shared" si="2"/>
        <v/>
      </c>
      <c r="Q24" s="949" t="str">
        <f t="shared" si="3"/>
        <v/>
      </c>
      <c r="R24" s="949" t="str">
        <f t="shared" si="4"/>
        <v/>
      </c>
      <c r="S24" s="949" t="str">
        <f t="shared" si="5"/>
        <v/>
      </c>
      <c r="T24" s="949" t="str">
        <f t="shared" si="6"/>
        <v/>
      </c>
      <c r="U24" s="949" t="str">
        <f t="shared" si="7"/>
        <v/>
      </c>
      <c r="V24" s="949" t="str">
        <f t="shared" si="8"/>
        <v/>
      </c>
      <c r="W24" s="949" t="str">
        <f t="shared" si="9"/>
        <v/>
      </c>
      <c r="X24" s="949" t="str">
        <f t="shared" si="10"/>
        <v/>
      </c>
      <c r="Y24" s="949" t="str">
        <f t="shared" si="11"/>
        <v/>
      </c>
      <c r="Z24" s="949" t="str">
        <f t="shared" si="12"/>
        <v/>
      </c>
      <c r="AA24" s="975"/>
      <c r="AB24" s="949" t="str">
        <f t="shared" si="13"/>
        <v/>
      </c>
      <c r="AC24" s="949" t="str">
        <f t="shared" si="14"/>
        <v/>
      </c>
      <c r="AD24" s="949" t="str">
        <f t="shared" si="15"/>
        <v/>
      </c>
      <c r="AE24" s="949" t="str">
        <f t="shared" si="16"/>
        <v/>
      </c>
      <c r="AF24" s="949" t="str">
        <f t="shared" si="17"/>
        <v/>
      </c>
      <c r="AG24" s="949" t="str">
        <f t="shared" si="18"/>
        <v/>
      </c>
      <c r="AH24" s="949" t="str">
        <f t="shared" si="19"/>
        <v/>
      </c>
      <c r="AI24" s="949" t="str">
        <f t="shared" si="20"/>
        <v/>
      </c>
      <c r="AJ24" s="949" t="str">
        <f t="shared" si="21"/>
        <v/>
      </c>
      <c r="AK24" s="949" t="str">
        <f t="shared" si="22"/>
        <v/>
      </c>
      <c r="AL24" s="949" t="str">
        <f t="shared" si="23"/>
        <v/>
      </c>
      <c r="AM24" s="981" t="str">
        <f t="shared" si="24"/>
        <v/>
      </c>
      <c r="AP24" s="1901"/>
      <c r="AQ24" s="1901"/>
      <c r="AT24" s="955">
        <f t="shared" si="27"/>
        <v>0</v>
      </c>
      <c r="AU24" s="959"/>
      <c r="AV24" s="959"/>
      <c r="AW24" s="959"/>
      <c r="AX24" s="959"/>
      <c r="AY24" s="959"/>
      <c r="AZ24" s="959"/>
      <c r="BA24" s="956"/>
    </row>
    <row r="25" spans="3:53" ht="18.95" customHeight="1">
      <c r="C25" s="1983"/>
      <c r="E25" s="1940"/>
      <c r="F25" s="1941"/>
      <c r="G25" s="989"/>
      <c r="H25" s="1961" t="s">
        <v>1140</v>
      </c>
      <c r="I25" s="1961"/>
      <c r="J25" s="1961"/>
      <c r="K25" s="1961"/>
      <c r="L25" s="1961"/>
      <c r="M25" s="987"/>
      <c r="N25" s="990" t="s">
        <v>54</v>
      </c>
      <c r="O25" s="949" t="str">
        <f t="shared" si="1"/>
        <v/>
      </c>
      <c r="P25" s="949" t="str">
        <f t="shared" si="2"/>
        <v/>
      </c>
      <c r="Q25" s="949" t="str">
        <f t="shared" si="3"/>
        <v/>
      </c>
      <c r="R25" s="949" t="str">
        <f t="shared" si="4"/>
        <v/>
      </c>
      <c r="S25" s="949" t="str">
        <f t="shared" si="5"/>
        <v/>
      </c>
      <c r="T25" s="949" t="str">
        <f t="shared" si="6"/>
        <v/>
      </c>
      <c r="U25" s="949" t="str">
        <f t="shared" si="7"/>
        <v/>
      </c>
      <c r="V25" s="949" t="str">
        <f t="shared" si="8"/>
        <v/>
      </c>
      <c r="W25" s="949" t="str">
        <f t="shared" si="9"/>
        <v/>
      </c>
      <c r="X25" s="949" t="str">
        <f t="shared" si="10"/>
        <v/>
      </c>
      <c r="Y25" s="949" t="str">
        <f t="shared" si="11"/>
        <v/>
      </c>
      <c r="Z25" s="949" t="str">
        <f t="shared" si="12"/>
        <v/>
      </c>
      <c r="AA25" s="975"/>
      <c r="AB25" s="949" t="str">
        <f t="shared" si="13"/>
        <v/>
      </c>
      <c r="AC25" s="949" t="str">
        <f t="shared" si="14"/>
        <v/>
      </c>
      <c r="AD25" s="949" t="str">
        <f t="shared" si="15"/>
        <v/>
      </c>
      <c r="AE25" s="949" t="str">
        <f t="shared" si="16"/>
        <v/>
      </c>
      <c r="AF25" s="949" t="str">
        <f t="shared" si="17"/>
        <v/>
      </c>
      <c r="AG25" s="949" t="str">
        <f t="shared" si="18"/>
        <v/>
      </c>
      <c r="AH25" s="949" t="str">
        <f t="shared" si="19"/>
        <v/>
      </c>
      <c r="AI25" s="949" t="str">
        <f t="shared" si="20"/>
        <v/>
      </c>
      <c r="AJ25" s="949" t="str">
        <f t="shared" si="21"/>
        <v/>
      </c>
      <c r="AK25" s="949" t="str">
        <f t="shared" si="22"/>
        <v/>
      </c>
      <c r="AL25" s="949" t="str">
        <f t="shared" si="23"/>
        <v/>
      </c>
      <c r="AM25" s="981" t="str">
        <f t="shared" si="24"/>
        <v/>
      </c>
      <c r="AT25" s="955">
        <f t="shared" si="27"/>
        <v>0</v>
      </c>
      <c r="AU25" s="959"/>
      <c r="AV25" s="959"/>
      <c r="AW25" s="959"/>
      <c r="AX25" s="959"/>
      <c r="AY25" s="959"/>
      <c r="AZ25" s="959"/>
      <c r="BA25" s="956"/>
    </row>
    <row r="26" spans="3:53" ht="18.95" customHeight="1" thickBot="1">
      <c r="C26" s="1983"/>
      <c r="E26" s="1942"/>
      <c r="F26" s="1943"/>
      <c r="G26" s="989"/>
      <c r="H26" s="1962" t="s">
        <v>172</v>
      </c>
      <c r="I26" s="1962"/>
      <c r="J26" s="1962"/>
      <c r="K26" s="1962"/>
      <c r="L26" s="1962"/>
      <c r="M26" s="987"/>
      <c r="N26" s="990" t="s">
        <v>56</v>
      </c>
      <c r="O26" s="952" t="str">
        <f t="shared" si="1"/>
        <v/>
      </c>
      <c r="P26" s="952" t="str">
        <f t="shared" si="2"/>
        <v/>
      </c>
      <c r="Q26" s="952" t="str">
        <f t="shared" si="3"/>
        <v/>
      </c>
      <c r="R26" s="952" t="str">
        <f t="shared" si="4"/>
        <v/>
      </c>
      <c r="S26" s="952" t="str">
        <f t="shared" si="5"/>
        <v/>
      </c>
      <c r="T26" s="952" t="str">
        <f t="shared" si="6"/>
        <v/>
      </c>
      <c r="U26" s="952" t="str">
        <f t="shared" si="7"/>
        <v/>
      </c>
      <c r="V26" s="952" t="str">
        <f t="shared" si="8"/>
        <v/>
      </c>
      <c r="W26" s="952" t="str">
        <f t="shared" si="9"/>
        <v/>
      </c>
      <c r="X26" s="952" t="str">
        <f t="shared" si="10"/>
        <v/>
      </c>
      <c r="Y26" s="952" t="str">
        <f t="shared" si="11"/>
        <v/>
      </c>
      <c r="Z26" s="952" t="str">
        <f t="shared" si="12"/>
        <v/>
      </c>
      <c r="AA26" s="975"/>
      <c r="AB26" s="952" t="str">
        <f t="shared" si="13"/>
        <v/>
      </c>
      <c r="AC26" s="952" t="str">
        <f t="shared" si="14"/>
        <v/>
      </c>
      <c r="AD26" s="952" t="str">
        <f t="shared" si="15"/>
        <v/>
      </c>
      <c r="AE26" s="952" t="str">
        <f t="shared" si="16"/>
        <v/>
      </c>
      <c r="AF26" s="952" t="str">
        <f t="shared" si="17"/>
        <v/>
      </c>
      <c r="AG26" s="952" t="str">
        <f t="shared" si="18"/>
        <v/>
      </c>
      <c r="AH26" s="952" t="str">
        <f t="shared" si="19"/>
        <v/>
      </c>
      <c r="AI26" s="952" t="str">
        <f t="shared" si="20"/>
        <v/>
      </c>
      <c r="AJ26" s="952" t="str">
        <f t="shared" si="21"/>
        <v/>
      </c>
      <c r="AK26" s="952" t="str">
        <f t="shared" si="22"/>
        <v/>
      </c>
      <c r="AL26" s="952" t="str">
        <f t="shared" si="23"/>
        <v/>
      </c>
      <c r="AM26" s="984" t="str">
        <f t="shared" si="24"/>
        <v/>
      </c>
      <c r="AT26" s="954">
        <f>SUM(AU26:BA26)</f>
        <v>0</v>
      </c>
      <c r="AU26" s="958">
        <f>SUM(AU22:AU25)</f>
        <v>0</v>
      </c>
      <c r="AV26" s="958">
        <f t="shared" ref="AV26:BA26" si="29">SUM(AV22:AV25)</f>
        <v>0</v>
      </c>
      <c r="AW26" s="958">
        <f t="shared" si="29"/>
        <v>0</v>
      </c>
      <c r="AX26" s="958">
        <f t="shared" si="29"/>
        <v>0</v>
      </c>
      <c r="AY26" s="958">
        <f t="shared" si="29"/>
        <v>0</v>
      </c>
      <c r="AZ26" s="958">
        <f t="shared" si="29"/>
        <v>0</v>
      </c>
      <c r="BA26" s="960">
        <f t="shared" si="29"/>
        <v>0</v>
      </c>
    </row>
    <row r="27" spans="3:53" ht="18.95" customHeight="1">
      <c r="C27" s="1983"/>
      <c r="E27" s="1951" t="s">
        <v>52</v>
      </c>
      <c r="F27" s="1952"/>
      <c r="G27" s="994"/>
      <c r="H27" s="1957" t="s">
        <v>1142</v>
      </c>
      <c r="I27" s="1958"/>
      <c r="J27" s="995"/>
      <c r="K27" s="989"/>
      <c r="L27" s="996" t="s">
        <v>53</v>
      </c>
      <c r="M27" s="987"/>
      <c r="N27" s="990" t="s">
        <v>57</v>
      </c>
      <c r="O27" s="951" t="str">
        <f t="shared" si="1"/>
        <v/>
      </c>
      <c r="P27" s="951" t="str">
        <f t="shared" si="2"/>
        <v/>
      </c>
      <c r="Q27" s="951" t="str">
        <f t="shared" si="3"/>
        <v/>
      </c>
      <c r="R27" s="951" t="str">
        <f t="shared" si="4"/>
        <v/>
      </c>
      <c r="S27" s="951" t="str">
        <f t="shared" si="5"/>
        <v/>
      </c>
      <c r="T27" s="951" t="str">
        <f t="shared" si="6"/>
        <v/>
      </c>
      <c r="U27" s="951" t="str">
        <f t="shared" si="7"/>
        <v/>
      </c>
      <c r="V27" s="951" t="str">
        <f t="shared" si="8"/>
        <v/>
      </c>
      <c r="W27" s="951" t="str">
        <f t="shared" si="9"/>
        <v/>
      </c>
      <c r="X27" s="951" t="str">
        <f t="shared" si="10"/>
        <v/>
      </c>
      <c r="Y27" s="951" t="str">
        <f t="shared" si="11"/>
        <v/>
      </c>
      <c r="Z27" s="951" t="str">
        <f t="shared" si="12"/>
        <v/>
      </c>
      <c r="AA27" s="975"/>
      <c r="AB27" s="951" t="str">
        <f t="shared" si="13"/>
        <v/>
      </c>
      <c r="AC27" s="951" t="str">
        <f t="shared" si="14"/>
        <v/>
      </c>
      <c r="AD27" s="951" t="str">
        <f t="shared" si="15"/>
        <v/>
      </c>
      <c r="AE27" s="951" t="str">
        <f t="shared" si="16"/>
        <v/>
      </c>
      <c r="AF27" s="951" t="str">
        <f t="shared" si="17"/>
        <v/>
      </c>
      <c r="AG27" s="951" t="str">
        <f t="shared" si="18"/>
        <v/>
      </c>
      <c r="AH27" s="951" t="str">
        <f t="shared" si="19"/>
        <v/>
      </c>
      <c r="AI27" s="951" t="str">
        <f t="shared" si="20"/>
        <v/>
      </c>
      <c r="AJ27" s="951" t="str">
        <f t="shared" si="21"/>
        <v/>
      </c>
      <c r="AK27" s="951" t="str">
        <f t="shared" si="22"/>
        <v/>
      </c>
      <c r="AL27" s="951" t="str">
        <f t="shared" si="23"/>
        <v/>
      </c>
      <c r="AM27" s="983" t="str">
        <f t="shared" si="24"/>
        <v/>
      </c>
      <c r="AT27" s="955">
        <f t="shared" ref="AT27:AT31" si="30">SUM(AU27:BA27)</f>
        <v>0</v>
      </c>
      <c r="AU27" s="959"/>
      <c r="AV27" s="959"/>
      <c r="AW27" s="959"/>
      <c r="AX27" s="959"/>
      <c r="AY27" s="959"/>
      <c r="AZ27" s="959"/>
      <c r="BA27" s="956"/>
    </row>
    <row r="28" spans="3:53" ht="18.95" customHeight="1">
      <c r="C28" s="1983"/>
      <c r="E28" s="1953"/>
      <c r="F28" s="1954"/>
      <c r="G28" s="997"/>
      <c r="H28" s="1959"/>
      <c r="I28" s="1959"/>
      <c r="J28" s="998"/>
      <c r="K28" s="989"/>
      <c r="L28" s="996" t="s">
        <v>1141</v>
      </c>
      <c r="M28" s="987"/>
      <c r="N28" s="990" t="s">
        <v>1133</v>
      </c>
      <c r="O28" s="949" t="str">
        <f t="shared" si="1"/>
        <v/>
      </c>
      <c r="P28" s="949" t="str">
        <f t="shared" si="2"/>
        <v/>
      </c>
      <c r="Q28" s="949" t="str">
        <f t="shared" si="3"/>
        <v/>
      </c>
      <c r="R28" s="949" t="str">
        <f t="shared" si="4"/>
        <v/>
      </c>
      <c r="S28" s="949" t="str">
        <f t="shared" si="5"/>
        <v/>
      </c>
      <c r="T28" s="949" t="str">
        <f t="shared" si="6"/>
        <v/>
      </c>
      <c r="U28" s="949" t="str">
        <f t="shared" si="7"/>
        <v/>
      </c>
      <c r="V28" s="949" t="str">
        <f t="shared" si="8"/>
        <v/>
      </c>
      <c r="W28" s="949" t="str">
        <f t="shared" si="9"/>
        <v/>
      </c>
      <c r="X28" s="949" t="str">
        <f t="shared" si="10"/>
        <v/>
      </c>
      <c r="Y28" s="949" t="str">
        <f t="shared" si="11"/>
        <v/>
      </c>
      <c r="Z28" s="949" t="str">
        <f t="shared" si="12"/>
        <v/>
      </c>
      <c r="AA28" s="975"/>
      <c r="AB28" s="949" t="str">
        <f t="shared" si="13"/>
        <v/>
      </c>
      <c r="AC28" s="949" t="str">
        <f t="shared" si="14"/>
        <v/>
      </c>
      <c r="AD28" s="949" t="str">
        <f t="shared" si="15"/>
        <v/>
      </c>
      <c r="AE28" s="949" t="str">
        <f t="shared" si="16"/>
        <v/>
      </c>
      <c r="AF28" s="949" t="str">
        <f t="shared" si="17"/>
        <v/>
      </c>
      <c r="AG28" s="949" t="str">
        <f t="shared" si="18"/>
        <v/>
      </c>
      <c r="AH28" s="949" t="str">
        <f t="shared" si="19"/>
        <v/>
      </c>
      <c r="AI28" s="949" t="str">
        <f t="shared" si="20"/>
        <v/>
      </c>
      <c r="AJ28" s="949" t="str">
        <f t="shared" si="21"/>
        <v/>
      </c>
      <c r="AK28" s="949" t="str">
        <f t="shared" si="22"/>
        <v/>
      </c>
      <c r="AL28" s="949" t="str">
        <f t="shared" si="23"/>
        <v/>
      </c>
      <c r="AM28" s="981" t="str">
        <f t="shared" si="24"/>
        <v/>
      </c>
      <c r="AT28" s="955">
        <f t="shared" si="30"/>
        <v>0</v>
      </c>
      <c r="AU28" s="959"/>
      <c r="AV28" s="959"/>
      <c r="AW28" s="959"/>
      <c r="AX28" s="959"/>
      <c r="AY28" s="959"/>
      <c r="AZ28" s="959"/>
      <c r="BA28" s="956"/>
    </row>
    <row r="29" spans="3:53" ht="18.95" customHeight="1">
      <c r="C29" s="1983"/>
      <c r="E29" s="1953"/>
      <c r="F29" s="1954"/>
      <c r="G29" s="989"/>
      <c r="H29" s="1902" t="s">
        <v>1840</v>
      </c>
      <c r="I29" s="1902"/>
      <c r="J29" s="1902"/>
      <c r="K29" s="1902"/>
      <c r="L29" s="1902"/>
      <c r="M29" s="987"/>
      <c r="N29" s="990" t="s">
        <v>59</v>
      </c>
      <c r="O29" s="948" t="str">
        <f t="shared" si="1"/>
        <v/>
      </c>
      <c r="P29" s="948" t="str">
        <f t="shared" si="2"/>
        <v/>
      </c>
      <c r="Q29" s="948" t="str">
        <f t="shared" si="3"/>
        <v/>
      </c>
      <c r="R29" s="948" t="str">
        <f t="shared" si="4"/>
        <v/>
      </c>
      <c r="S29" s="948" t="str">
        <f t="shared" si="5"/>
        <v/>
      </c>
      <c r="T29" s="948" t="str">
        <f t="shared" si="6"/>
        <v/>
      </c>
      <c r="U29" s="948" t="str">
        <f t="shared" si="7"/>
        <v/>
      </c>
      <c r="V29" s="948" t="str">
        <f t="shared" si="8"/>
        <v/>
      </c>
      <c r="W29" s="948" t="str">
        <f t="shared" si="9"/>
        <v/>
      </c>
      <c r="X29" s="948" t="str">
        <f t="shared" si="10"/>
        <v/>
      </c>
      <c r="Y29" s="948" t="str">
        <f t="shared" si="11"/>
        <v/>
      </c>
      <c r="Z29" s="948" t="str">
        <f t="shared" si="12"/>
        <v/>
      </c>
      <c r="AA29" s="975"/>
      <c r="AB29" s="948" t="str">
        <f t="shared" si="13"/>
        <v/>
      </c>
      <c r="AC29" s="948" t="str">
        <f t="shared" si="14"/>
        <v/>
      </c>
      <c r="AD29" s="948" t="str">
        <f t="shared" si="15"/>
        <v/>
      </c>
      <c r="AE29" s="948" t="str">
        <f t="shared" si="16"/>
        <v/>
      </c>
      <c r="AF29" s="948" t="str">
        <f t="shared" si="17"/>
        <v/>
      </c>
      <c r="AG29" s="948" t="str">
        <f t="shared" si="18"/>
        <v/>
      </c>
      <c r="AH29" s="948" t="str">
        <f t="shared" si="19"/>
        <v/>
      </c>
      <c r="AI29" s="948" t="str">
        <f t="shared" si="20"/>
        <v/>
      </c>
      <c r="AJ29" s="948" t="str">
        <f t="shared" si="21"/>
        <v/>
      </c>
      <c r="AK29" s="948" t="str">
        <f t="shared" si="22"/>
        <v/>
      </c>
      <c r="AL29" s="948" t="str">
        <f t="shared" si="23"/>
        <v/>
      </c>
      <c r="AM29" s="980" t="str">
        <f t="shared" si="24"/>
        <v/>
      </c>
      <c r="AT29" s="955">
        <f t="shared" si="30"/>
        <v>0</v>
      </c>
      <c r="AU29" s="959"/>
      <c r="AV29" s="959"/>
      <c r="AW29" s="959"/>
      <c r="AX29" s="959"/>
      <c r="AY29" s="959"/>
      <c r="AZ29" s="959"/>
      <c r="BA29" s="956"/>
    </row>
    <row r="30" spans="3:53" ht="18.95" customHeight="1">
      <c r="C30" s="972"/>
      <c r="E30" s="1953"/>
      <c r="F30" s="1954"/>
      <c r="G30" s="989"/>
      <c r="H30" s="1944" t="s">
        <v>1143</v>
      </c>
      <c r="I30" s="1944"/>
      <c r="J30" s="1944"/>
      <c r="K30" s="1944"/>
      <c r="L30" s="1944"/>
      <c r="M30" s="987"/>
      <c r="N30" s="990" t="s">
        <v>60</v>
      </c>
      <c r="O30" s="949" t="str">
        <f t="shared" si="1"/>
        <v/>
      </c>
      <c r="P30" s="949" t="str">
        <f t="shared" si="2"/>
        <v/>
      </c>
      <c r="Q30" s="949" t="str">
        <f t="shared" si="3"/>
        <v/>
      </c>
      <c r="R30" s="949" t="str">
        <f t="shared" si="4"/>
        <v/>
      </c>
      <c r="S30" s="949" t="str">
        <f t="shared" si="5"/>
        <v/>
      </c>
      <c r="T30" s="949" t="str">
        <f t="shared" si="6"/>
        <v/>
      </c>
      <c r="U30" s="949" t="str">
        <f t="shared" si="7"/>
        <v/>
      </c>
      <c r="V30" s="949" t="str">
        <f t="shared" si="8"/>
        <v/>
      </c>
      <c r="W30" s="949" t="str">
        <f t="shared" si="9"/>
        <v/>
      </c>
      <c r="X30" s="949" t="str">
        <f t="shared" si="10"/>
        <v/>
      </c>
      <c r="Y30" s="949" t="str">
        <f t="shared" si="11"/>
        <v/>
      </c>
      <c r="Z30" s="949" t="str">
        <f t="shared" si="12"/>
        <v/>
      </c>
      <c r="AA30" s="975"/>
      <c r="AB30" s="949" t="str">
        <f t="shared" si="13"/>
        <v/>
      </c>
      <c r="AC30" s="949" t="str">
        <f t="shared" si="14"/>
        <v/>
      </c>
      <c r="AD30" s="949" t="str">
        <f t="shared" si="15"/>
        <v/>
      </c>
      <c r="AE30" s="949" t="str">
        <f t="shared" si="16"/>
        <v/>
      </c>
      <c r="AF30" s="949" t="str">
        <f t="shared" si="17"/>
        <v/>
      </c>
      <c r="AG30" s="949" t="str">
        <f t="shared" si="18"/>
        <v/>
      </c>
      <c r="AH30" s="949" t="str">
        <f t="shared" si="19"/>
        <v/>
      </c>
      <c r="AI30" s="949" t="str">
        <f t="shared" si="20"/>
        <v/>
      </c>
      <c r="AJ30" s="949" t="str">
        <f t="shared" si="21"/>
        <v/>
      </c>
      <c r="AK30" s="949" t="str">
        <f t="shared" si="22"/>
        <v/>
      </c>
      <c r="AL30" s="949" t="str">
        <f t="shared" si="23"/>
        <v/>
      </c>
      <c r="AM30" s="981" t="str">
        <f t="shared" si="24"/>
        <v/>
      </c>
      <c r="AT30" s="955">
        <f t="shared" si="30"/>
        <v>0</v>
      </c>
      <c r="AU30" s="959"/>
      <c r="AV30" s="959"/>
      <c r="AW30" s="959"/>
      <c r="AX30" s="959"/>
      <c r="AY30" s="959"/>
      <c r="AZ30" s="959"/>
      <c r="BA30" s="956"/>
    </row>
    <row r="31" spans="3:53" ht="18.95" customHeight="1">
      <c r="C31" s="972"/>
      <c r="E31" s="1953"/>
      <c r="F31" s="1954"/>
      <c r="G31" s="989"/>
      <c r="H31" s="1960" t="s">
        <v>1144</v>
      </c>
      <c r="I31" s="1961"/>
      <c r="J31" s="1961"/>
      <c r="K31" s="1961"/>
      <c r="L31" s="1961"/>
      <c r="M31" s="987"/>
      <c r="N31" s="990" t="s">
        <v>68</v>
      </c>
      <c r="O31" s="949" t="str">
        <f t="shared" si="1"/>
        <v/>
      </c>
      <c r="P31" s="949" t="str">
        <f t="shared" si="2"/>
        <v/>
      </c>
      <c r="Q31" s="949" t="str">
        <f t="shared" si="3"/>
        <v/>
      </c>
      <c r="R31" s="949" t="str">
        <f t="shared" si="4"/>
        <v/>
      </c>
      <c r="S31" s="949" t="str">
        <f t="shared" si="5"/>
        <v/>
      </c>
      <c r="T31" s="949" t="str">
        <f t="shared" si="6"/>
        <v/>
      </c>
      <c r="U31" s="949" t="str">
        <f t="shared" si="7"/>
        <v/>
      </c>
      <c r="V31" s="949" t="str">
        <f t="shared" si="8"/>
        <v/>
      </c>
      <c r="W31" s="949" t="str">
        <f t="shared" si="9"/>
        <v/>
      </c>
      <c r="X31" s="949" t="str">
        <f t="shared" si="10"/>
        <v/>
      </c>
      <c r="Y31" s="949" t="str">
        <f t="shared" si="11"/>
        <v/>
      </c>
      <c r="Z31" s="949" t="str">
        <f t="shared" si="12"/>
        <v/>
      </c>
      <c r="AA31" s="975"/>
      <c r="AB31" s="949" t="str">
        <f t="shared" si="13"/>
        <v/>
      </c>
      <c r="AC31" s="949" t="str">
        <f t="shared" si="14"/>
        <v/>
      </c>
      <c r="AD31" s="949" t="str">
        <f t="shared" si="15"/>
        <v/>
      </c>
      <c r="AE31" s="949" t="str">
        <f t="shared" si="16"/>
        <v/>
      </c>
      <c r="AF31" s="949" t="str">
        <f t="shared" si="17"/>
        <v/>
      </c>
      <c r="AG31" s="949" t="str">
        <f t="shared" si="18"/>
        <v/>
      </c>
      <c r="AH31" s="949" t="str">
        <f t="shared" si="19"/>
        <v/>
      </c>
      <c r="AI31" s="949" t="str">
        <f t="shared" si="20"/>
        <v/>
      </c>
      <c r="AJ31" s="949" t="str">
        <f t="shared" si="21"/>
        <v/>
      </c>
      <c r="AK31" s="949" t="str">
        <f t="shared" si="22"/>
        <v/>
      </c>
      <c r="AL31" s="949" t="str">
        <f t="shared" si="23"/>
        <v/>
      </c>
      <c r="AM31" s="981" t="str">
        <f t="shared" si="24"/>
        <v/>
      </c>
      <c r="AT31" s="955">
        <f t="shared" si="30"/>
        <v>0</v>
      </c>
      <c r="AU31" s="959"/>
      <c r="AV31" s="959"/>
      <c r="AW31" s="959"/>
      <c r="AX31" s="959"/>
      <c r="AY31" s="959"/>
      <c r="AZ31" s="959"/>
      <c r="BA31" s="956"/>
    </row>
    <row r="32" spans="3:53" ht="18.95" customHeight="1" thickBot="1">
      <c r="E32" s="1955"/>
      <c r="F32" s="1956"/>
      <c r="G32" s="989"/>
      <c r="H32" s="1962" t="s">
        <v>172</v>
      </c>
      <c r="I32" s="1962"/>
      <c r="J32" s="1962"/>
      <c r="K32" s="1962"/>
      <c r="L32" s="1962"/>
      <c r="M32" s="987"/>
      <c r="N32" s="990" t="s">
        <v>1134</v>
      </c>
      <c r="O32" s="950" t="str">
        <f t="shared" si="1"/>
        <v/>
      </c>
      <c r="P32" s="950" t="str">
        <f t="shared" si="2"/>
        <v/>
      </c>
      <c r="Q32" s="950" t="str">
        <f t="shared" si="3"/>
        <v/>
      </c>
      <c r="R32" s="950" t="str">
        <f t="shared" si="4"/>
        <v/>
      </c>
      <c r="S32" s="950" t="str">
        <f t="shared" si="5"/>
        <v/>
      </c>
      <c r="T32" s="950" t="str">
        <f t="shared" si="6"/>
        <v/>
      </c>
      <c r="U32" s="950" t="str">
        <f t="shared" si="7"/>
        <v/>
      </c>
      <c r="V32" s="950" t="str">
        <f t="shared" si="8"/>
        <v/>
      </c>
      <c r="W32" s="950" t="str">
        <f t="shared" si="9"/>
        <v/>
      </c>
      <c r="X32" s="950" t="str">
        <f t="shared" si="10"/>
        <v/>
      </c>
      <c r="Y32" s="950" t="str">
        <f t="shared" si="11"/>
        <v/>
      </c>
      <c r="Z32" s="950" t="str">
        <f t="shared" si="12"/>
        <v/>
      </c>
      <c r="AA32" s="975"/>
      <c r="AB32" s="950" t="str">
        <f t="shared" si="13"/>
        <v/>
      </c>
      <c r="AC32" s="950" t="str">
        <f t="shared" si="14"/>
        <v/>
      </c>
      <c r="AD32" s="950" t="str">
        <f t="shared" si="15"/>
        <v/>
      </c>
      <c r="AE32" s="950" t="str">
        <f t="shared" si="16"/>
        <v/>
      </c>
      <c r="AF32" s="950" t="str">
        <f t="shared" si="17"/>
        <v/>
      </c>
      <c r="AG32" s="950" t="str">
        <f t="shared" si="18"/>
        <v/>
      </c>
      <c r="AH32" s="950" t="str">
        <f t="shared" si="19"/>
        <v/>
      </c>
      <c r="AI32" s="950" t="str">
        <f t="shared" si="20"/>
        <v/>
      </c>
      <c r="AJ32" s="950" t="str">
        <f t="shared" si="21"/>
        <v/>
      </c>
      <c r="AK32" s="950" t="str">
        <f t="shared" si="22"/>
        <v/>
      </c>
      <c r="AL32" s="950" t="str">
        <f t="shared" si="23"/>
        <v/>
      </c>
      <c r="AM32" s="945" t="str">
        <f t="shared" si="24"/>
        <v/>
      </c>
      <c r="AT32" s="954">
        <f>SUM(AU32:BA32)</f>
        <v>0</v>
      </c>
      <c r="AU32" s="958">
        <f>SUM(AU27:AU31)</f>
        <v>0</v>
      </c>
      <c r="AV32" s="958">
        <f t="shared" ref="AV32" si="31">SUM(AV27:AV31)</f>
        <v>0</v>
      </c>
      <c r="AW32" s="958">
        <f t="shared" ref="AW32" si="32">SUM(AW27:AW31)</f>
        <v>0</v>
      </c>
      <c r="AX32" s="958">
        <f t="shared" ref="AX32" si="33">SUM(AX27:AX31)</f>
        <v>0</v>
      </c>
      <c r="AY32" s="958">
        <f t="shared" ref="AY32" si="34">SUM(AY27:AY31)</f>
        <v>0</v>
      </c>
      <c r="AZ32" s="958">
        <f t="shared" ref="AZ32" si="35">SUM(AZ27:AZ31)</f>
        <v>0</v>
      </c>
      <c r="BA32" s="960">
        <f t="shared" ref="BA32" si="36">SUM(BA27:BA31)</f>
        <v>0</v>
      </c>
    </row>
    <row r="33" spans="3:53" ht="18.95" customHeight="1" thickBot="1">
      <c r="E33" s="999"/>
      <c r="F33" s="1902" t="s">
        <v>1145</v>
      </c>
      <c r="G33" s="1902"/>
      <c r="H33" s="1902"/>
      <c r="I33" s="1902"/>
      <c r="J33" s="1902"/>
      <c r="K33" s="1902"/>
      <c r="L33" s="1902"/>
      <c r="M33" s="987"/>
      <c r="N33" s="990" t="s">
        <v>70</v>
      </c>
      <c r="O33" s="947" t="str">
        <f t="shared" si="1"/>
        <v/>
      </c>
      <c r="P33" s="947" t="str">
        <f t="shared" si="2"/>
        <v/>
      </c>
      <c r="Q33" s="947" t="str">
        <f t="shared" si="3"/>
        <v/>
      </c>
      <c r="R33" s="947" t="str">
        <f t="shared" si="4"/>
        <v/>
      </c>
      <c r="S33" s="947" t="str">
        <f t="shared" si="5"/>
        <v/>
      </c>
      <c r="T33" s="947" t="str">
        <f t="shared" si="6"/>
        <v/>
      </c>
      <c r="U33" s="947" t="str">
        <f t="shared" si="7"/>
        <v/>
      </c>
      <c r="V33" s="947" t="str">
        <f t="shared" si="8"/>
        <v/>
      </c>
      <c r="W33" s="947" t="str">
        <f t="shared" si="9"/>
        <v/>
      </c>
      <c r="X33" s="947" t="str">
        <f t="shared" si="10"/>
        <v/>
      </c>
      <c r="Y33" s="947" t="str">
        <f t="shared" si="11"/>
        <v/>
      </c>
      <c r="Z33" s="947" t="str">
        <f t="shared" si="12"/>
        <v/>
      </c>
      <c r="AA33" s="975"/>
      <c r="AB33" s="947" t="str">
        <f t="shared" si="13"/>
        <v/>
      </c>
      <c r="AC33" s="947" t="str">
        <f t="shared" si="14"/>
        <v/>
      </c>
      <c r="AD33" s="947" t="str">
        <f t="shared" si="15"/>
        <v/>
      </c>
      <c r="AE33" s="947" t="str">
        <f t="shared" si="16"/>
        <v/>
      </c>
      <c r="AF33" s="947" t="str">
        <f t="shared" si="17"/>
        <v/>
      </c>
      <c r="AG33" s="947" t="str">
        <f t="shared" si="18"/>
        <v/>
      </c>
      <c r="AH33" s="947" t="str">
        <f t="shared" si="19"/>
        <v/>
      </c>
      <c r="AI33" s="947" t="str">
        <f t="shared" si="20"/>
        <v/>
      </c>
      <c r="AJ33" s="947" t="str">
        <f t="shared" si="21"/>
        <v/>
      </c>
      <c r="AK33" s="947" t="str">
        <f t="shared" si="22"/>
        <v/>
      </c>
      <c r="AL33" s="947" t="str">
        <f t="shared" si="23"/>
        <v/>
      </c>
      <c r="AM33" s="982" t="str">
        <f t="shared" si="24"/>
        <v/>
      </c>
      <c r="AT33" s="1015">
        <f t="shared" ref="AT33:AT38" si="37">SUM(AU33:BA33)</f>
        <v>0</v>
      </c>
      <c r="AU33" s="1016"/>
      <c r="AV33" s="1016"/>
      <c r="AW33" s="1016"/>
      <c r="AX33" s="1016"/>
      <c r="AY33" s="1016"/>
      <c r="AZ33" s="1016"/>
      <c r="BA33" s="1017"/>
    </row>
    <row r="34" spans="3:53" ht="18.95" customHeight="1" thickBot="1">
      <c r="E34" s="999"/>
      <c r="F34" s="1902" t="s">
        <v>1146</v>
      </c>
      <c r="G34" s="1902"/>
      <c r="H34" s="1902"/>
      <c r="I34" s="1902"/>
      <c r="J34" s="1902"/>
      <c r="K34" s="1902"/>
      <c r="L34" s="1902"/>
      <c r="M34" s="987"/>
      <c r="N34" s="990" t="s">
        <v>71</v>
      </c>
      <c r="O34" s="947" t="str">
        <f t="shared" si="1"/>
        <v/>
      </c>
      <c r="P34" s="947" t="str">
        <f t="shared" si="2"/>
        <v/>
      </c>
      <c r="Q34" s="947" t="str">
        <f t="shared" si="3"/>
        <v/>
      </c>
      <c r="R34" s="947" t="str">
        <f t="shared" si="4"/>
        <v/>
      </c>
      <c r="S34" s="947" t="str">
        <f t="shared" si="5"/>
        <v/>
      </c>
      <c r="T34" s="947" t="str">
        <f t="shared" si="6"/>
        <v/>
      </c>
      <c r="U34" s="947" t="str">
        <f t="shared" si="7"/>
        <v/>
      </c>
      <c r="V34" s="947" t="str">
        <f t="shared" si="8"/>
        <v/>
      </c>
      <c r="W34" s="947" t="str">
        <f t="shared" si="9"/>
        <v/>
      </c>
      <c r="X34" s="947" t="str">
        <f t="shared" si="10"/>
        <v/>
      </c>
      <c r="Y34" s="947" t="str">
        <f t="shared" si="11"/>
        <v/>
      </c>
      <c r="Z34" s="947" t="str">
        <f t="shared" si="12"/>
        <v/>
      </c>
      <c r="AA34" s="975"/>
      <c r="AB34" s="947" t="str">
        <f t="shared" si="13"/>
        <v/>
      </c>
      <c r="AC34" s="947" t="str">
        <f t="shared" si="14"/>
        <v/>
      </c>
      <c r="AD34" s="947" t="str">
        <f t="shared" si="15"/>
        <v/>
      </c>
      <c r="AE34" s="947" t="str">
        <f t="shared" si="16"/>
        <v/>
      </c>
      <c r="AF34" s="947" t="str">
        <f t="shared" si="17"/>
        <v/>
      </c>
      <c r="AG34" s="947" t="str">
        <f t="shared" si="18"/>
        <v/>
      </c>
      <c r="AH34" s="947" t="str">
        <f t="shared" si="19"/>
        <v/>
      </c>
      <c r="AI34" s="947" t="str">
        <f t="shared" si="20"/>
        <v/>
      </c>
      <c r="AJ34" s="947" t="str">
        <f t="shared" si="21"/>
        <v/>
      </c>
      <c r="AK34" s="947" t="str">
        <f t="shared" si="22"/>
        <v/>
      </c>
      <c r="AL34" s="947" t="str">
        <f t="shared" si="23"/>
        <v/>
      </c>
      <c r="AM34" s="982" t="str">
        <f t="shared" si="24"/>
        <v/>
      </c>
      <c r="AT34" s="1015">
        <f t="shared" si="37"/>
        <v>0</v>
      </c>
      <c r="AU34" s="1016"/>
      <c r="AV34" s="1016"/>
      <c r="AW34" s="1016"/>
      <c r="AX34" s="1016"/>
      <c r="AY34" s="1016"/>
      <c r="AZ34" s="1016"/>
      <c r="BA34" s="1017"/>
    </row>
    <row r="35" spans="3:53" ht="18.95" customHeight="1">
      <c r="E35" s="1903" t="s">
        <v>49</v>
      </c>
      <c r="F35" s="1904"/>
      <c r="G35" s="989"/>
      <c r="H35" s="1902" t="s">
        <v>1147</v>
      </c>
      <c r="I35" s="1902"/>
      <c r="J35" s="1902"/>
      <c r="K35" s="1902"/>
      <c r="L35" s="1902"/>
      <c r="M35" s="987"/>
      <c r="N35" s="990" t="s">
        <v>72</v>
      </c>
      <c r="O35" s="951" t="str">
        <f t="shared" si="1"/>
        <v/>
      </c>
      <c r="P35" s="951" t="str">
        <f t="shared" si="2"/>
        <v/>
      </c>
      <c r="Q35" s="951" t="str">
        <f t="shared" si="3"/>
        <v/>
      </c>
      <c r="R35" s="951" t="str">
        <f t="shared" si="4"/>
        <v/>
      </c>
      <c r="S35" s="951" t="str">
        <f t="shared" si="5"/>
        <v/>
      </c>
      <c r="T35" s="951" t="str">
        <f t="shared" si="6"/>
        <v/>
      </c>
      <c r="U35" s="951" t="str">
        <f t="shared" si="7"/>
        <v/>
      </c>
      <c r="V35" s="951" t="str">
        <f t="shared" si="8"/>
        <v/>
      </c>
      <c r="W35" s="951" t="str">
        <f t="shared" si="9"/>
        <v/>
      </c>
      <c r="X35" s="951" t="str">
        <f t="shared" si="10"/>
        <v/>
      </c>
      <c r="Y35" s="951" t="str">
        <f t="shared" si="11"/>
        <v/>
      </c>
      <c r="Z35" s="951" t="str">
        <f t="shared" si="12"/>
        <v/>
      </c>
      <c r="AA35" s="975"/>
      <c r="AB35" s="951" t="str">
        <f t="shared" si="13"/>
        <v/>
      </c>
      <c r="AC35" s="951" t="str">
        <f t="shared" si="14"/>
        <v/>
      </c>
      <c r="AD35" s="951" t="str">
        <f t="shared" si="15"/>
        <v/>
      </c>
      <c r="AE35" s="951" t="str">
        <f t="shared" si="16"/>
        <v/>
      </c>
      <c r="AF35" s="951" t="str">
        <f t="shared" si="17"/>
        <v/>
      </c>
      <c r="AG35" s="951" t="str">
        <f t="shared" si="18"/>
        <v/>
      </c>
      <c r="AH35" s="951" t="str">
        <f t="shared" si="19"/>
        <v/>
      </c>
      <c r="AI35" s="951" t="str">
        <f t="shared" si="20"/>
        <v/>
      </c>
      <c r="AJ35" s="951" t="str">
        <f t="shared" si="21"/>
        <v/>
      </c>
      <c r="AK35" s="951" t="str">
        <f t="shared" si="22"/>
        <v/>
      </c>
      <c r="AL35" s="951" t="str">
        <f t="shared" si="23"/>
        <v/>
      </c>
      <c r="AM35" s="983" t="str">
        <f t="shared" si="24"/>
        <v/>
      </c>
      <c r="AT35" s="955">
        <f t="shared" si="37"/>
        <v>0</v>
      </c>
      <c r="AU35" s="959"/>
      <c r="AV35" s="959"/>
      <c r="AW35" s="959"/>
      <c r="AX35" s="959"/>
      <c r="AY35" s="959"/>
      <c r="AZ35" s="959"/>
      <c r="BA35" s="956"/>
    </row>
    <row r="36" spans="3:53" ht="18.95" customHeight="1">
      <c r="E36" s="1905"/>
      <c r="F36" s="1906"/>
      <c r="G36" s="989"/>
      <c r="H36" s="1902" t="s">
        <v>1148</v>
      </c>
      <c r="I36" s="1902"/>
      <c r="J36" s="1902"/>
      <c r="K36" s="1902"/>
      <c r="L36" s="1902"/>
      <c r="M36" s="987"/>
      <c r="N36" s="990" t="s">
        <v>73</v>
      </c>
      <c r="O36" s="949" t="str">
        <f t="shared" si="1"/>
        <v/>
      </c>
      <c r="P36" s="949" t="str">
        <f t="shared" si="2"/>
        <v/>
      </c>
      <c r="Q36" s="949" t="str">
        <f t="shared" si="3"/>
        <v/>
      </c>
      <c r="R36" s="949" t="str">
        <f t="shared" si="4"/>
        <v/>
      </c>
      <c r="S36" s="949" t="str">
        <f t="shared" si="5"/>
        <v/>
      </c>
      <c r="T36" s="949" t="str">
        <f t="shared" si="6"/>
        <v/>
      </c>
      <c r="U36" s="949" t="str">
        <f t="shared" si="7"/>
        <v/>
      </c>
      <c r="V36" s="949" t="str">
        <f t="shared" si="8"/>
        <v/>
      </c>
      <c r="W36" s="949" t="str">
        <f t="shared" si="9"/>
        <v/>
      </c>
      <c r="X36" s="949" t="str">
        <f t="shared" si="10"/>
        <v/>
      </c>
      <c r="Y36" s="949" t="str">
        <f t="shared" si="11"/>
        <v/>
      </c>
      <c r="Z36" s="949" t="str">
        <f t="shared" si="12"/>
        <v/>
      </c>
      <c r="AA36" s="975"/>
      <c r="AB36" s="949" t="str">
        <f t="shared" si="13"/>
        <v/>
      </c>
      <c r="AC36" s="949" t="str">
        <f t="shared" si="14"/>
        <v/>
      </c>
      <c r="AD36" s="949" t="str">
        <f t="shared" si="15"/>
        <v/>
      </c>
      <c r="AE36" s="949" t="str">
        <f t="shared" si="16"/>
        <v/>
      </c>
      <c r="AF36" s="949" t="str">
        <f t="shared" si="17"/>
        <v/>
      </c>
      <c r="AG36" s="949" t="str">
        <f t="shared" si="18"/>
        <v/>
      </c>
      <c r="AH36" s="949" t="str">
        <f t="shared" si="19"/>
        <v/>
      </c>
      <c r="AI36" s="949" t="str">
        <f t="shared" si="20"/>
        <v/>
      </c>
      <c r="AJ36" s="949" t="str">
        <f t="shared" si="21"/>
        <v/>
      </c>
      <c r="AK36" s="949" t="str">
        <f t="shared" si="22"/>
        <v/>
      </c>
      <c r="AL36" s="949" t="str">
        <f t="shared" si="23"/>
        <v/>
      </c>
      <c r="AM36" s="981" t="str">
        <f t="shared" si="24"/>
        <v/>
      </c>
      <c r="AT36" s="955">
        <f t="shared" si="37"/>
        <v>0</v>
      </c>
      <c r="AU36" s="959"/>
      <c r="AV36" s="959"/>
      <c r="AW36" s="959"/>
      <c r="AX36" s="959"/>
      <c r="AY36" s="959"/>
      <c r="AZ36" s="959"/>
      <c r="BA36" s="956"/>
    </row>
    <row r="37" spans="3:53" ht="18.95" customHeight="1">
      <c r="E37" s="1905"/>
      <c r="F37" s="1906"/>
      <c r="G37" s="989"/>
      <c r="H37" s="1902" t="s">
        <v>106</v>
      </c>
      <c r="I37" s="1902"/>
      <c r="J37" s="1902"/>
      <c r="K37" s="1902"/>
      <c r="L37" s="1902"/>
      <c r="M37" s="987"/>
      <c r="N37" s="990" t="s">
        <v>1830</v>
      </c>
      <c r="O37" s="949" t="str">
        <f t="shared" si="1"/>
        <v/>
      </c>
      <c r="P37" s="949" t="str">
        <f t="shared" si="2"/>
        <v/>
      </c>
      <c r="Q37" s="949" t="str">
        <f t="shared" si="3"/>
        <v/>
      </c>
      <c r="R37" s="949" t="str">
        <f t="shared" si="4"/>
        <v/>
      </c>
      <c r="S37" s="949" t="str">
        <f t="shared" si="5"/>
        <v/>
      </c>
      <c r="T37" s="949" t="str">
        <f t="shared" si="6"/>
        <v/>
      </c>
      <c r="U37" s="949" t="str">
        <f t="shared" si="7"/>
        <v/>
      </c>
      <c r="V37" s="949" t="str">
        <f t="shared" si="8"/>
        <v/>
      </c>
      <c r="W37" s="949" t="str">
        <f t="shared" si="9"/>
        <v/>
      </c>
      <c r="X37" s="949" t="str">
        <f t="shared" si="10"/>
        <v/>
      </c>
      <c r="Y37" s="949" t="str">
        <f t="shared" si="11"/>
        <v/>
      </c>
      <c r="Z37" s="949" t="str">
        <f t="shared" si="12"/>
        <v/>
      </c>
      <c r="AA37" s="975"/>
      <c r="AB37" s="949" t="str">
        <f t="shared" si="13"/>
        <v/>
      </c>
      <c r="AC37" s="949" t="str">
        <f t="shared" si="14"/>
        <v/>
      </c>
      <c r="AD37" s="949" t="str">
        <f t="shared" si="15"/>
        <v/>
      </c>
      <c r="AE37" s="949" t="str">
        <f t="shared" si="16"/>
        <v/>
      </c>
      <c r="AF37" s="949" t="str">
        <f t="shared" si="17"/>
        <v/>
      </c>
      <c r="AG37" s="949" t="str">
        <f t="shared" si="18"/>
        <v/>
      </c>
      <c r="AH37" s="949" t="str">
        <f t="shared" si="19"/>
        <v/>
      </c>
      <c r="AI37" s="949" t="str">
        <f t="shared" si="20"/>
        <v/>
      </c>
      <c r="AJ37" s="949" t="str">
        <f t="shared" si="21"/>
        <v/>
      </c>
      <c r="AK37" s="949" t="str">
        <f t="shared" si="22"/>
        <v/>
      </c>
      <c r="AL37" s="949" t="str">
        <f t="shared" si="23"/>
        <v/>
      </c>
      <c r="AM37" s="981" t="str">
        <f t="shared" si="24"/>
        <v/>
      </c>
      <c r="AT37" s="955">
        <f t="shared" si="37"/>
        <v>0</v>
      </c>
      <c r="AU37" s="959"/>
      <c r="AV37" s="959"/>
      <c r="AW37" s="959"/>
      <c r="AX37" s="959"/>
      <c r="AY37" s="959"/>
      <c r="AZ37" s="959"/>
      <c r="BA37" s="956"/>
    </row>
    <row r="38" spans="3:53" ht="18.95" customHeight="1">
      <c r="E38" s="1905"/>
      <c r="F38" s="1906"/>
      <c r="G38" s="989"/>
      <c r="H38" s="1902" t="s">
        <v>1149</v>
      </c>
      <c r="I38" s="1902"/>
      <c r="J38" s="1902"/>
      <c r="K38" s="1902"/>
      <c r="L38" s="1902"/>
      <c r="M38" s="987"/>
      <c r="N38" s="990" t="s">
        <v>1831</v>
      </c>
      <c r="O38" s="949" t="str">
        <f>IF(AT38&gt;=0,IF(INT(AT38/100000000000),MOD(INT(AT38/100000000000),10),""),"△")</f>
        <v/>
      </c>
      <c r="P38" s="949" t="str">
        <f>IF(AT38&gt;=0,IF(INT(AT38/10000000000),MOD(INT(AT38/10000000000),10),""),IF(-AT38&lt;10000000000,"",IF((RIGHT(ROUNDDOWN(-AT38/10000000000,0),1))="0",0,RIGHT(ROUNDDOWN(-AT38/10000000000,0),1))))</f>
        <v/>
      </c>
      <c r="Q38" s="949" t="str">
        <f>IF(AT38&gt;=0,IF(INT(AT38/1000000000),MOD(INT(AT38/1000000000),10),""),IF(-AT38&lt;1000000000,"",IF((RIGHT(ROUNDDOWN(-AT38/1000000000,0),1))="0",0,RIGHT(ROUNDDOWN(-AT38/1000000000,0),1))))</f>
        <v/>
      </c>
      <c r="R38" s="949" t="str">
        <f>IF(AT38&gt;=0,IF(INT(AT38/100000000),MOD(INT(AT38/100000000),10),""),IF(-AT38&lt;100000000,"",IF((RIGHT(ROUNDDOWN(-AT38/100000000,0),1))="0",0,RIGHT(ROUNDDOWN(-AT38/100000000,0),1))))</f>
        <v/>
      </c>
      <c r="S38" s="949" t="str">
        <f>IF(AT38&gt;=0,IF(INT(AT38/10000000),MOD(INT(AT38/10000000),10),""),IF(-AT38&lt;10000000,"",IF((RIGHT(ROUNDDOWN(-AT38/10000000,0),1))="0",0,RIGHT(ROUNDDOWN(-AT38/10000000,0),1))))</f>
        <v/>
      </c>
      <c r="T38" s="949" t="str">
        <f>IF(AT38&gt;=0,IF(INT(AT38/1000000),MOD(INT(AT38/1000000),10),""),IF(-AT38&lt;1000000,"",IF((RIGHT(ROUNDDOWN(-AT38/1000000,0),1))="0",0,RIGHT(ROUNDDOWN(-AT38/1000000,0),1))))</f>
        <v/>
      </c>
      <c r="U38" s="949" t="str">
        <f>IF(AT38&gt;=0,IF(INT(AT38/100000),MOD(INT(AT38/100000),10),""),IF(-AT38&lt;100000,"",IF((RIGHT(ROUNDDOWN(-AT38/100000,0),1))="0",0,RIGHT(ROUNDDOWN(-AT38/100000,0),1))))</f>
        <v/>
      </c>
      <c r="V38" s="949" t="str">
        <f>IF(AT38&gt;=0,IF(INT(AT38/10000),MOD(INT(AT38/10000),10),""),IF(-AT38&lt;10000,"",IF((RIGHT(ROUNDDOWN(-AT38/10000,0),1))="0",0,RIGHT(ROUNDDOWN(-AT38/10000,0),1))))</f>
        <v/>
      </c>
      <c r="W38" s="949" t="str">
        <f>IF(AT38&gt;=0,IF(INT(AT38/1000),MOD(INT(AT38/1000),10),""),IF(-AT38&lt;1000,"",IF((RIGHT(ROUNDDOWN(-AT38/1000,0),1))="0",0,RIGHT(ROUNDDOWN(-AT38/1000,0),1))))</f>
        <v/>
      </c>
      <c r="X38" s="949" t="str">
        <f>IF(AT38&gt;=0,IF(INT(AT38/100),MOD(INT(AT38/100),10),""),IF(-AT38&lt;100,"",IF((RIGHT(ROUNDDOWN(-AT38/100,0),1))="0",0,RIGHT(ROUNDDOWN(-AT38/100,0),1))))</f>
        <v/>
      </c>
      <c r="Y38" s="949" t="str">
        <f>IF(AT38&gt;=0,IF(INT(AT38/10),MOD(INT(AT38/10),10),""),IF(-AT38&lt;10,"",IF((RIGHT(ROUNDDOWN(-AT38/10,0),1))="0",0,RIGHT(ROUNDDOWN(-AT38/10,0),1))))</f>
        <v/>
      </c>
      <c r="Z38" s="949" t="str">
        <f>IF(AT38&gt;=0,IF(INT(AT38/1),MOD(INT(AT38/1),10),""),IF((RIGHT(ROUNDDOWN(-AT38,0),1))="0",0,RIGHT(ROUNDDOWN(-AT38,0),1)))</f>
        <v/>
      </c>
      <c r="AA38" s="975"/>
      <c r="AB38" s="949" t="str">
        <f>IF(AU38&gt;=0,IF(INT(AU38/100000000000),MOD(INT(AU38/100000000000),10),""),"△")</f>
        <v/>
      </c>
      <c r="AC38" s="949" t="str">
        <f>IF(AU38&gt;=0,IF(INT(AU38/10000000000),MOD(INT(AU38/10000000000),10),""),IF(-AU38&lt;10000000000,"",IF((RIGHT(ROUNDDOWN(-AU38/10000000000,0),1))="0",0,RIGHT(ROUNDDOWN(-AU38/10000000000,0),1))))</f>
        <v/>
      </c>
      <c r="AD38" s="949" t="str">
        <f>IF(AU38&gt;=0,IF(INT(AU38/1000000000),MOD(INT(AU38/1000000000),10),""),IF(-AU38&lt;1000000000,"",IF((RIGHT(ROUNDDOWN(-AU38/1000000000,0),1))="0",0,RIGHT(ROUNDDOWN(-AU38/1000000000,0),1))))</f>
        <v/>
      </c>
      <c r="AE38" s="949" t="str">
        <f>IF(AU38&gt;=0,IF(INT(AU38/100000000),MOD(INT(AU38/100000000),10),""),IF(-AU38&lt;100000000,"",IF((RIGHT(ROUNDDOWN(-AU38/100000000,0),1))="0",0,RIGHT(ROUNDDOWN(-AU38/100000000,0),1))))</f>
        <v/>
      </c>
      <c r="AF38" s="949" t="str">
        <f>IF(AU38&gt;=0,IF(INT(AU38/10000000),MOD(INT(AU38/10000000),10),""),IF(-AU38&lt;10000000,"",IF((RIGHT(ROUNDDOWN(-AU38/10000000,0),1))="0",0,RIGHT(ROUNDDOWN(-AU38/10000000,0),1))))</f>
        <v/>
      </c>
      <c r="AG38" s="949" t="str">
        <f>IF(AU38&gt;=0,IF(INT(AU38/1000000),MOD(INT(AU38/1000000),10),""),IF(-AU38&lt;1000000,"",IF((RIGHT(ROUNDDOWN(-AU38/1000000,0),1))="0",0,RIGHT(ROUNDDOWN(-AU38/1000000,0),1))))</f>
        <v/>
      </c>
      <c r="AH38" s="949" t="str">
        <f>IF(AU38&gt;=0,IF(INT(AU38/100000),MOD(INT(AU38/100000),10),""),IF(-AU38&lt;100000,"",IF((RIGHT(ROUNDDOWN(-AU38/100000,0),1))="0",0,RIGHT(ROUNDDOWN(-AU38/100000,0),1))))</f>
        <v/>
      </c>
      <c r="AI38" s="949" t="str">
        <f>IF(AU38&gt;=0,IF(INT(AU38/10000),MOD(INT(AU38/10000),10),""),IF(-AU38&lt;10000,"",IF((RIGHT(ROUNDDOWN(-AU38/10000,0),1))="0",0,RIGHT(ROUNDDOWN(-AU38/10000,0),1))))</f>
        <v/>
      </c>
      <c r="AJ38" s="949" t="str">
        <f>IF(AU38&gt;=0,IF(INT(AU38/1000),MOD(INT(AU38/1000),10),""),IF(-AU38&lt;1000,"",IF((RIGHT(ROUNDDOWN(-AU38/1000,0),1))="0",0,RIGHT(ROUNDDOWN(-AU38/1000,0),1))))</f>
        <v/>
      </c>
      <c r="AK38" s="949" t="str">
        <f>IF(AU38&gt;=0,IF(INT(AU38/100),MOD(INT(AU38/100),10),""),IF(-AU38&lt;100,"",IF((RIGHT(ROUNDDOWN(-AU38/100,0),1))="0",0,RIGHT(ROUNDDOWN(-AU38/100,0),1))))</f>
        <v/>
      </c>
      <c r="AL38" s="949" t="str">
        <f>IF(AU38&gt;=0,IF(INT(AU38/10),MOD(INT(AU38/10),10),""),IF(-AU38&lt;10,"",IF((RIGHT(ROUNDDOWN(-AU38/10,0),1))="0",0,RIGHT(ROUNDDOWN(-AU38/10,0),1))))</f>
        <v/>
      </c>
      <c r="AM38" s="981" t="str">
        <f>IF(AU38&gt;=0,IF(INT(AU38/1),MOD(INT(AU38/1),10),""),IF((RIGHT(ROUNDDOWN(-AU38,0),1))="0",0,RIGHT(ROUNDDOWN(-AU38,0),1)))</f>
        <v/>
      </c>
      <c r="AT38" s="955">
        <f t="shared" si="37"/>
        <v>0</v>
      </c>
      <c r="AU38" s="959"/>
      <c r="AV38" s="959"/>
      <c r="AW38" s="959"/>
      <c r="AX38" s="959"/>
      <c r="AY38" s="959"/>
      <c r="AZ38" s="959"/>
      <c r="BA38" s="956"/>
    </row>
    <row r="39" spans="3:53" ht="18.95" customHeight="1" thickBot="1">
      <c r="E39" s="1907"/>
      <c r="F39" s="1908"/>
      <c r="G39" s="1000"/>
      <c r="H39" s="1982" t="s">
        <v>40</v>
      </c>
      <c r="I39" s="1982"/>
      <c r="J39" s="1982"/>
      <c r="K39" s="1982"/>
      <c r="L39" s="1982"/>
      <c r="M39" s="1001"/>
      <c r="N39" s="1002" t="s">
        <v>1832</v>
      </c>
      <c r="O39" s="950" t="str">
        <f>IF(AT39&gt;=0,IF(INT(AT39/100000000000),MOD(INT(AT39/100000000000),10),""),"△")</f>
        <v/>
      </c>
      <c r="P39" s="950" t="str">
        <f>IF(AT39&gt;=0,IF(INT(AT39/10000000000),MOD(INT(AT39/10000000000),10),""),IF(-AT39&lt;10000000000,"",IF((RIGHT(ROUNDDOWN(-AT39/10000000000,0),1))="0",0,RIGHT(ROUNDDOWN(-AT39/10000000000,0),1))))</f>
        <v/>
      </c>
      <c r="Q39" s="950" t="str">
        <f>IF(AT39&gt;=0,IF(INT(AT39/1000000000),MOD(INT(AT39/1000000000),10),""),IF(-AT39&lt;1000000000,"",IF((RIGHT(ROUNDDOWN(-AT39/1000000000,0),1))="0",0,RIGHT(ROUNDDOWN(-AT39/1000000000,0),1))))</f>
        <v/>
      </c>
      <c r="R39" s="950" t="str">
        <f>IF(AT39&gt;=0,IF(INT(AT39/100000000),MOD(INT(AT39/100000000),10),""),IF(-AT39&lt;100000000,"",IF((RIGHT(ROUNDDOWN(-AT39/100000000,0),1))="0",0,RIGHT(ROUNDDOWN(-AT39/100000000,0),1))))</f>
        <v/>
      </c>
      <c r="S39" s="950" t="str">
        <f>IF(AT39&gt;=0,IF(INT(AT39/10000000),MOD(INT(AT39/10000000),10),""),IF(-AT39&lt;10000000,"",IF((RIGHT(ROUNDDOWN(-AT39/10000000,0),1))="0",0,RIGHT(ROUNDDOWN(-AT39/10000000,0),1))))</f>
        <v/>
      </c>
      <c r="T39" s="950" t="str">
        <f>IF(AT39&gt;=0,IF(INT(AT39/1000000),MOD(INT(AT39/1000000),10),""),IF(-AT39&lt;1000000,"",IF((RIGHT(ROUNDDOWN(-AT39/1000000,0),1))="0",0,RIGHT(ROUNDDOWN(-AT39/1000000,0),1))))</f>
        <v/>
      </c>
      <c r="U39" s="950" t="str">
        <f>IF(AT39&gt;=0,IF(INT(AT39/100000),MOD(INT(AT39/100000),10),""),IF(-AT39&lt;100000,"",IF((RIGHT(ROUNDDOWN(-AT39/100000,0),1))="0",0,RIGHT(ROUNDDOWN(-AT39/100000,0),1))))</f>
        <v/>
      </c>
      <c r="V39" s="950" t="str">
        <f>IF(AT39&gt;=0,IF(INT(AT39/10000),MOD(INT(AT39/10000),10),""),IF(-AT39&lt;10000,"",IF((RIGHT(ROUNDDOWN(-AT39/10000,0),1))="0",0,RIGHT(ROUNDDOWN(-AT39/10000,0),1))))</f>
        <v/>
      </c>
      <c r="W39" s="950" t="str">
        <f>IF(AT39&gt;=0,IF(INT(AT39/1000),MOD(INT(AT39/1000),10),""),IF(-AT39&lt;1000,"",IF((RIGHT(ROUNDDOWN(-AT39/1000,0),1))="0",0,RIGHT(ROUNDDOWN(-AT39/1000,0),1))))</f>
        <v/>
      </c>
      <c r="X39" s="950" t="str">
        <f>IF(AT39&gt;=0,IF(INT(AT39/100),MOD(INT(AT39/100),10),""),IF(-AT39&lt;100,"",IF((RIGHT(ROUNDDOWN(-AT39/100,0),1))="0",0,RIGHT(ROUNDDOWN(-AT39/100,0),1))))</f>
        <v/>
      </c>
      <c r="Y39" s="950" t="str">
        <f>IF(AT39&gt;=0,IF(INT(AT39/10),MOD(INT(AT39/10),10),""),IF(-AT39&lt;10,"",IF((RIGHT(ROUNDDOWN(-AT39/10,0),1))="0",0,RIGHT(ROUNDDOWN(-AT39/10,0),1))))</f>
        <v/>
      </c>
      <c r="Z39" s="950" t="str">
        <f>IF(AT39&gt;=0,IF(INT(AT39/1),MOD(INT(AT39/1),10),""),IF((RIGHT(ROUNDDOWN(-AT39,0),1))="0",0,RIGHT(ROUNDDOWN(-AT39,0),1)))</f>
        <v/>
      </c>
      <c r="AA39" s="975"/>
      <c r="AB39" s="950" t="str">
        <f>IF(AU39&gt;=0,IF(INT(AU39/100000000000),MOD(INT(AU39/100000000000),10),""),"△")</f>
        <v/>
      </c>
      <c r="AC39" s="950" t="str">
        <f>IF(AU39&gt;=0,IF(INT(AU39/10000000000),MOD(INT(AU39/10000000000),10),""),IF(-AU39&lt;10000000000,"",IF((RIGHT(ROUNDDOWN(-AU39/10000000000,0),1))="0",0,RIGHT(ROUNDDOWN(-AU39/10000000000,0),1))))</f>
        <v/>
      </c>
      <c r="AD39" s="950" t="str">
        <f>IF(AU39&gt;=0,IF(INT(AU39/1000000000),MOD(INT(AU39/1000000000),10),""),IF(-AU39&lt;1000000000,"",IF((RIGHT(ROUNDDOWN(-AU39/1000000000,0),1))="0",0,RIGHT(ROUNDDOWN(-AU39/1000000000,0),1))))</f>
        <v/>
      </c>
      <c r="AE39" s="950" t="str">
        <f>IF(AU39&gt;=0,IF(INT(AU39/100000000),MOD(INT(AU39/100000000),10),""),IF(-AU39&lt;100000000,"",IF((RIGHT(ROUNDDOWN(-AU39/100000000,0),1))="0",0,RIGHT(ROUNDDOWN(-AU39/100000000,0),1))))</f>
        <v/>
      </c>
      <c r="AF39" s="950" t="str">
        <f>IF(AU39&gt;=0,IF(INT(AU39/10000000),MOD(INT(AU39/10000000),10),""),IF(-AU39&lt;10000000,"",IF((RIGHT(ROUNDDOWN(-AU39/10000000,0),1))="0",0,RIGHT(ROUNDDOWN(-AU39/10000000,0),1))))</f>
        <v/>
      </c>
      <c r="AG39" s="950" t="str">
        <f>IF(AU39&gt;=0,IF(INT(AU39/1000000),MOD(INT(AU39/1000000),10),""),IF(-AU39&lt;1000000,"",IF((RIGHT(ROUNDDOWN(-AU39/1000000,0),1))="0",0,RIGHT(ROUNDDOWN(-AU39/1000000,0),1))))</f>
        <v/>
      </c>
      <c r="AH39" s="950" t="str">
        <f>IF(AU39&gt;=0,IF(INT(AU39/100000),MOD(INT(AU39/100000),10),""),IF(-AU39&lt;100000,"",IF((RIGHT(ROUNDDOWN(-AU39/100000,0),1))="0",0,RIGHT(ROUNDDOWN(-AU39/100000,0),1))))</f>
        <v/>
      </c>
      <c r="AI39" s="950" t="str">
        <f>IF(AU39&gt;=0,IF(INT(AU39/10000),MOD(INT(AU39/10000),10),""),IF(-AU39&lt;10000,"",IF((RIGHT(ROUNDDOWN(-AU39/10000,0),1))="0",0,RIGHT(ROUNDDOWN(-AU39/10000,0),1))))</f>
        <v/>
      </c>
      <c r="AJ39" s="950" t="str">
        <f>IF(AU39&gt;=0,IF(INT(AU39/1000),MOD(INT(AU39/1000),10),""),IF(-AU39&lt;1000,"",IF((RIGHT(ROUNDDOWN(-AU39/1000,0),1))="0",0,RIGHT(ROUNDDOWN(-AU39/1000,0),1))))</f>
        <v/>
      </c>
      <c r="AK39" s="950" t="str">
        <f>IF(AU39&gt;=0,IF(INT(AU39/100),MOD(INT(AU39/100),10),""),IF(-AU39&lt;100,"",IF((RIGHT(ROUNDDOWN(-AU39/100,0),1))="0",0,RIGHT(ROUNDDOWN(-AU39/100,0),1))))</f>
        <v/>
      </c>
      <c r="AL39" s="950" t="str">
        <f>IF(AU39&gt;=0,IF(INT(AU39/10),MOD(INT(AU39/10),10),""),IF(-AU39&lt;10,"",IF((RIGHT(ROUNDDOWN(-AU39/10,0),1))="0",0,RIGHT(ROUNDDOWN(-AU39/10,0),1))))</f>
        <v/>
      </c>
      <c r="AM39" s="945" t="str">
        <f>IF(AU39&gt;=0,IF(INT(AU39/1),MOD(INT(AU39/1),10),""),IF((RIGHT(ROUNDDOWN(-AU39,0),1))="0",0,RIGHT(ROUNDDOWN(-AU39,0),1)))</f>
        <v/>
      </c>
      <c r="AT39" s="954">
        <f>SUM(AU39:BA39)</f>
        <v>0</v>
      </c>
      <c r="AU39" s="958">
        <f>SUM(AU35:AU38)</f>
        <v>0</v>
      </c>
      <c r="AV39" s="958">
        <f t="shared" ref="AV39" si="38">SUM(AV35:AV38)</f>
        <v>0</v>
      </c>
      <c r="AW39" s="958">
        <f t="shared" ref="AW39" si="39">SUM(AW35:AW38)</f>
        <v>0</v>
      </c>
      <c r="AX39" s="958">
        <f t="shared" ref="AX39" si="40">SUM(AX35:AX38)</f>
        <v>0</v>
      </c>
      <c r="AY39" s="958">
        <f t="shared" ref="AY39" si="41">SUM(AY35:AY38)</f>
        <v>0</v>
      </c>
      <c r="AZ39" s="958">
        <f t="shared" ref="AZ39" si="42">SUM(AZ35:AZ38)</f>
        <v>0</v>
      </c>
      <c r="BA39" s="960">
        <f t="shared" ref="BA39" si="43">SUM(BA35:BA38)</f>
        <v>0</v>
      </c>
    </row>
    <row r="40" spans="3:53" ht="18.95" customHeight="1" thickBot="1">
      <c r="C40" s="1900" t="s">
        <v>1541</v>
      </c>
      <c r="E40" s="1003"/>
      <c r="F40" s="1935" t="s">
        <v>1841</v>
      </c>
      <c r="G40" s="1936"/>
      <c r="H40" s="1936"/>
      <c r="I40" s="1936"/>
      <c r="J40" s="1936"/>
      <c r="K40" s="1936"/>
      <c r="L40" s="1936"/>
      <c r="M40" s="1004"/>
      <c r="N40" s="1005" t="s">
        <v>74</v>
      </c>
      <c r="O40" s="946" t="str">
        <f t="shared" si="1"/>
        <v/>
      </c>
      <c r="P40" s="947" t="str">
        <f t="shared" si="2"/>
        <v/>
      </c>
      <c r="Q40" s="947" t="str">
        <f t="shared" si="3"/>
        <v/>
      </c>
      <c r="R40" s="947" t="str">
        <f t="shared" si="4"/>
        <v/>
      </c>
      <c r="S40" s="947" t="str">
        <f t="shared" si="5"/>
        <v/>
      </c>
      <c r="T40" s="947" t="str">
        <f t="shared" si="6"/>
        <v/>
      </c>
      <c r="U40" s="947" t="str">
        <f t="shared" si="7"/>
        <v/>
      </c>
      <c r="V40" s="947" t="str">
        <f t="shared" si="8"/>
        <v/>
      </c>
      <c r="W40" s="947" t="str">
        <f t="shared" si="9"/>
        <v/>
      </c>
      <c r="X40" s="947" t="str">
        <f t="shared" si="10"/>
        <v/>
      </c>
      <c r="Y40" s="947" t="str">
        <f t="shared" si="11"/>
        <v/>
      </c>
      <c r="Z40" s="947" t="str">
        <f t="shared" si="12"/>
        <v/>
      </c>
      <c r="AA40" s="975"/>
      <c r="AB40" s="946" t="str">
        <f t="shared" si="13"/>
        <v/>
      </c>
      <c r="AC40" s="947" t="str">
        <f t="shared" si="14"/>
        <v/>
      </c>
      <c r="AD40" s="947" t="str">
        <f t="shared" si="15"/>
        <v/>
      </c>
      <c r="AE40" s="947" t="str">
        <f t="shared" si="16"/>
        <v/>
      </c>
      <c r="AF40" s="947" t="str">
        <f t="shared" si="17"/>
        <v/>
      </c>
      <c r="AG40" s="947" t="str">
        <f t="shared" si="18"/>
        <v/>
      </c>
      <c r="AH40" s="947" t="str">
        <f t="shared" si="19"/>
        <v/>
      </c>
      <c r="AI40" s="947" t="str">
        <f t="shared" si="20"/>
        <v/>
      </c>
      <c r="AJ40" s="947" t="str">
        <f t="shared" si="21"/>
        <v/>
      </c>
      <c r="AK40" s="947" t="str">
        <f t="shared" si="22"/>
        <v/>
      </c>
      <c r="AL40" s="947" t="str">
        <f t="shared" si="23"/>
        <v/>
      </c>
      <c r="AM40" s="982" t="str">
        <f t="shared" si="24"/>
        <v/>
      </c>
      <c r="AT40" s="954">
        <f>SUM(AU40:BA40)</f>
        <v>0</v>
      </c>
      <c r="AU40" s="958">
        <f>AU16+AU20+AU26+AU32+AU33+AU34+AU39</f>
        <v>0</v>
      </c>
      <c r="AV40" s="958">
        <f t="shared" ref="AV40:BA40" si="44">AV16+AV20+AV26+AV32+AV33+AV34+AV39</f>
        <v>0</v>
      </c>
      <c r="AW40" s="958">
        <f t="shared" si="44"/>
        <v>0</v>
      </c>
      <c r="AX40" s="958">
        <f t="shared" si="44"/>
        <v>0</v>
      </c>
      <c r="AY40" s="958">
        <f t="shared" si="44"/>
        <v>0</v>
      </c>
      <c r="AZ40" s="958">
        <f t="shared" si="44"/>
        <v>0</v>
      </c>
      <c r="BA40" s="960">
        <f t="shared" si="44"/>
        <v>0</v>
      </c>
    </row>
    <row r="41" spans="3:53" ht="18.95" customHeight="1">
      <c r="C41" s="1900"/>
      <c r="E41" s="999"/>
      <c r="F41" s="1902" t="s">
        <v>166</v>
      </c>
      <c r="G41" s="1902"/>
      <c r="H41" s="1902"/>
      <c r="I41" s="1902"/>
      <c r="J41" s="1902"/>
      <c r="K41" s="1902"/>
      <c r="L41" s="1902"/>
      <c r="M41" s="987"/>
      <c r="N41" s="990" t="s">
        <v>1833</v>
      </c>
      <c r="O41" s="946" t="str">
        <f t="shared" si="1"/>
        <v/>
      </c>
      <c r="P41" s="947" t="str">
        <f t="shared" si="2"/>
        <v/>
      </c>
      <c r="Q41" s="947" t="str">
        <f t="shared" si="3"/>
        <v/>
      </c>
      <c r="R41" s="947" t="str">
        <f t="shared" si="4"/>
        <v/>
      </c>
      <c r="S41" s="947" t="str">
        <f t="shared" si="5"/>
        <v/>
      </c>
      <c r="T41" s="947" t="str">
        <f t="shared" si="6"/>
        <v/>
      </c>
      <c r="U41" s="947" t="str">
        <f t="shared" si="7"/>
        <v/>
      </c>
      <c r="V41" s="947" t="str">
        <f t="shared" si="8"/>
        <v/>
      </c>
      <c r="W41" s="947" t="str">
        <f t="shared" si="9"/>
        <v/>
      </c>
      <c r="X41" s="947" t="str">
        <f t="shared" si="10"/>
        <v/>
      </c>
      <c r="Y41" s="947" t="str">
        <f t="shared" si="11"/>
        <v/>
      </c>
      <c r="Z41" s="947" t="str">
        <f t="shared" si="12"/>
        <v/>
      </c>
      <c r="AA41" s="975"/>
      <c r="AB41" s="946" t="str">
        <f t="shared" si="13"/>
        <v/>
      </c>
      <c r="AC41" s="947" t="str">
        <f t="shared" si="14"/>
        <v/>
      </c>
      <c r="AD41" s="947" t="str">
        <f t="shared" si="15"/>
        <v/>
      </c>
      <c r="AE41" s="947" t="str">
        <f t="shared" si="16"/>
        <v/>
      </c>
      <c r="AF41" s="947" t="str">
        <f t="shared" si="17"/>
        <v/>
      </c>
      <c r="AG41" s="947" t="str">
        <f t="shared" si="18"/>
        <v/>
      </c>
      <c r="AH41" s="947" t="str">
        <f t="shared" si="19"/>
        <v/>
      </c>
      <c r="AI41" s="947" t="str">
        <f t="shared" si="20"/>
        <v/>
      </c>
      <c r="AJ41" s="947" t="str">
        <f t="shared" si="21"/>
        <v/>
      </c>
      <c r="AK41" s="947" t="str">
        <f t="shared" si="22"/>
        <v/>
      </c>
      <c r="AL41" s="947" t="str">
        <f t="shared" si="23"/>
        <v/>
      </c>
      <c r="AM41" s="982" t="str">
        <f t="shared" si="24"/>
        <v/>
      </c>
      <c r="AT41" s="955">
        <f t="shared" ref="AT41" si="45">SUM(AU41:BA41)</f>
        <v>0</v>
      </c>
      <c r="AU41" s="959"/>
      <c r="AV41" s="959"/>
      <c r="AW41" s="959"/>
      <c r="AX41" s="959"/>
      <c r="AY41" s="959"/>
      <c r="AZ41" s="959"/>
      <c r="BA41" s="956"/>
    </row>
    <row r="42" spans="3:53" ht="18.95" customHeight="1" thickBot="1">
      <c r="C42" s="1900"/>
      <c r="E42" s="999"/>
      <c r="F42" s="1937" t="s">
        <v>1842</v>
      </c>
      <c r="G42" s="1902"/>
      <c r="H42" s="1902"/>
      <c r="I42" s="1902"/>
      <c r="J42" s="1902"/>
      <c r="K42" s="1902"/>
      <c r="L42" s="1902"/>
      <c r="M42" s="987"/>
      <c r="N42" s="990" t="s">
        <v>1834</v>
      </c>
      <c r="O42" s="946" t="str">
        <f t="shared" si="1"/>
        <v/>
      </c>
      <c r="P42" s="947" t="str">
        <f t="shared" si="2"/>
        <v/>
      </c>
      <c r="Q42" s="947" t="str">
        <f t="shared" si="3"/>
        <v/>
      </c>
      <c r="R42" s="947" t="str">
        <f t="shared" si="4"/>
        <v/>
      </c>
      <c r="S42" s="947" t="str">
        <f t="shared" si="5"/>
        <v/>
      </c>
      <c r="T42" s="947" t="str">
        <f t="shared" si="6"/>
        <v/>
      </c>
      <c r="U42" s="947" t="str">
        <f t="shared" si="7"/>
        <v/>
      </c>
      <c r="V42" s="947" t="str">
        <f t="shared" si="8"/>
        <v/>
      </c>
      <c r="W42" s="947" t="str">
        <f t="shared" si="9"/>
        <v/>
      </c>
      <c r="X42" s="947" t="str">
        <f t="shared" si="10"/>
        <v/>
      </c>
      <c r="Y42" s="947" t="str">
        <f t="shared" si="11"/>
        <v/>
      </c>
      <c r="Z42" s="947" t="str">
        <f t="shared" si="12"/>
        <v/>
      </c>
      <c r="AA42" s="975"/>
      <c r="AB42" s="946" t="str">
        <f t="shared" si="13"/>
        <v/>
      </c>
      <c r="AC42" s="947" t="str">
        <f t="shared" si="14"/>
        <v/>
      </c>
      <c r="AD42" s="947" t="str">
        <f t="shared" si="15"/>
        <v/>
      </c>
      <c r="AE42" s="947" t="str">
        <f t="shared" si="16"/>
        <v/>
      </c>
      <c r="AF42" s="947" t="str">
        <f t="shared" si="17"/>
        <v/>
      </c>
      <c r="AG42" s="947" t="str">
        <f t="shared" si="18"/>
        <v/>
      </c>
      <c r="AH42" s="947" t="str">
        <f t="shared" si="19"/>
        <v/>
      </c>
      <c r="AI42" s="947" t="str">
        <f t="shared" si="20"/>
        <v/>
      </c>
      <c r="AJ42" s="947" t="str">
        <f t="shared" si="21"/>
        <v/>
      </c>
      <c r="AK42" s="947" t="str">
        <f t="shared" si="22"/>
        <v/>
      </c>
      <c r="AL42" s="947" t="str">
        <f t="shared" si="23"/>
        <v/>
      </c>
      <c r="AM42" s="982" t="str">
        <f t="shared" si="24"/>
        <v/>
      </c>
      <c r="AT42" s="954">
        <f>SUM(AU42:BA42)</f>
        <v>0</v>
      </c>
      <c r="AU42" s="958">
        <f>AU16+AU20+AU22+AU27+AU28+AU37</f>
        <v>0</v>
      </c>
      <c r="AV42" s="958">
        <f t="shared" ref="AV42:BA42" si="46">AV16+AV20+AV22+AV27+AV28+AV37</f>
        <v>0</v>
      </c>
      <c r="AW42" s="958">
        <f t="shared" si="46"/>
        <v>0</v>
      </c>
      <c r="AX42" s="958">
        <f t="shared" si="46"/>
        <v>0</v>
      </c>
      <c r="AY42" s="958">
        <f t="shared" si="46"/>
        <v>0</v>
      </c>
      <c r="AZ42" s="958">
        <f t="shared" si="46"/>
        <v>0</v>
      </c>
      <c r="BA42" s="960">
        <f t="shared" si="46"/>
        <v>0</v>
      </c>
    </row>
    <row r="43" spans="3:53" ht="18.95" customHeight="1">
      <c r="C43" s="1900"/>
      <c r="E43" s="1938" t="s">
        <v>1165</v>
      </c>
      <c r="F43" s="1939"/>
      <c r="G43" s="989"/>
      <c r="H43" s="1902" t="s">
        <v>64</v>
      </c>
      <c r="I43" s="1902"/>
      <c r="J43" s="1902"/>
      <c r="K43" s="1902"/>
      <c r="L43" s="1902"/>
      <c r="M43" s="987"/>
      <c r="N43" s="990" t="s">
        <v>75</v>
      </c>
      <c r="O43" s="951" t="str">
        <f t="shared" si="1"/>
        <v/>
      </c>
      <c r="P43" s="951" t="str">
        <f t="shared" si="2"/>
        <v/>
      </c>
      <c r="Q43" s="951" t="str">
        <f t="shared" si="3"/>
        <v/>
      </c>
      <c r="R43" s="951" t="str">
        <f t="shared" si="4"/>
        <v/>
      </c>
      <c r="S43" s="951" t="str">
        <f t="shared" si="5"/>
        <v/>
      </c>
      <c r="T43" s="951" t="str">
        <f t="shared" si="6"/>
        <v/>
      </c>
      <c r="U43" s="951" t="str">
        <f t="shared" si="7"/>
        <v/>
      </c>
      <c r="V43" s="951" t="str">
        <f t="shared" si="8"/>
        <v/>
      </c>
      <c r="W43" s="951" t="str">
        <f t="shared" si="9"/>
        <v/>
      </c>
      <c r="X43" s="951" t="str">
        <f t="shared" si="10"/>
        <v/>
      </c>
      <c r="Y43" s="951" t="str">
        <f t="shared" si="11"/>
        <v/>
      </c>
      <c r="Z43" s="951" t="str">
        <f t="shared" si="12"/>
        <v/>
      </c>
      <c r="AA43" s="975"/>
      <c r="AB43" s="951" t="str">
        <f t="shared" si="13"/>
        <v/>
      </c>
      <c r="AC43" s="951" t="str">
        <f t="shared" si="14"/>
        <v/>
      </c>
      <c r="AD43" s="951" t="str">
        <f t="shared" si="15"/>
        <v/>
      </c>
      <c r="AE43" s="951" t="str">
        <f t="shared" si="16"/>
        <v/>
      </c>
      <c r="AF43" s="951" t="str">
        <f t="shared" si="17"/>
        <v/>
      </c>
      <c r="AG43" s="951" t="str">
        <f t="shared" si="18"/>
        <v/>
      </c>
      <c r="AH43" s="951" t="str">
        <f t="shared" si="19"/>
        <v/>
      </c>
      <c r="AI43" s="951" t="str">
        <f t="shared" si="20"/>
        <v/>
      </c>
      <c r="AJ43" s="951" t="str">
        <f t="shared" si="21"/>
        <v/>
      </c>
      <c r="AK43" s="951" t="str">
        <f t="shared" si="22"/>
        <v/>
      </c>
      <c r="AL43" s="951" t="str">
        <f t="shared" si="23"/>
        <v/>
      </c>
      <c r="AM43" s="983" t="str">
        <f t="shared" si="24"/>
        <v/>
      </c>
      <c r="AT43" s="955">
        <f t="shared" ref="AT43:AT44" si="47">SUM(AU43:BA43)</f>
        <v>0</v>
      </c>
      <c r="AU43" s="961"/>
      <c r="AV43" s="961"/>
      <c r="AW43" s="961"/>
      <c r="AX43" s="961"/>
      <c r="AY43" s="961"/>
      <c r="AZ43" s="961"/>
      <c r="BA43" s="957"/>
    </row>
    <row r="44" spans="3:53" ht="18.95" customHeight="1">
      <c r="C44" s="1900"/>
      <c r="E44" s="1940"/>
      <c r="F44" s="1941"/>
      <c r="G44" s="989"/>
      <c r="H44" s="1944" t="s">
        <v>65</v>
      </c>
      <c r="I44" s="1944"/>
      <c r="J44" s="1944"/>
      <c r="K44" s="1944"/>
      <c r="L44" s="1944"/>
      <c r="M44" s="987"/>
      <c r="N44" s="990" t="s">
        <v>1835</v>
      </c>
      <c r="O44" s="949" t="str">
        <f t="shared" si="1"/>
        <v/>
      </c>
      <c r="P44" s="949" t="str">
        <f t="shared" si="2"/>
        <v/>
      </c>
      <c r="Q44" s="949" t="str">
        <f t="shared" si="3"/>
        <v/>
      </c>
      <c r="R44" s="949" t="str">
        <f t="shared" si="4"/>
        <v/>
      </c>
      <c r="S44" s="949" t="str">
        <f t="shared" si="5"/>
        <v/>
      </c>
      <c r="T44" s="949" t="str">
        <f t="shared" si="6"/>
        <v/>
      </c>
      <c r="U44" s="949" t="str">
        <f t="shared" si="7"/>
        <v/>
      </c>
      <c r="V44" s="949" t="str">
        <f t="shared" si="8"/>
        <v/>
      </c>
      <c r="W44" s="949" t="str">
        <f t="shared" si="9"/>
        <v/>
      </c>
      <c r="X44" s="949" t="str">
        <f t="shared" si="10"/>
        <v/>
      </c>
      <c r="Y44" s="949" t="str">
        <f t="shared" si="11"/>
        <v/>
      </c>
      <c r="Z44" s="949" t="str">
        <f t="shared" si="12"/>
        <v/>
      </c>
      <c r="AA44" s="975"/>
      <c r="AB44" s="949" t="str">
        <f t="shared" si="13"/>
        <v/>
      </c>
      <c r="AC44" s="949" t="str">
        <f t="shared" si="14"/>
        <v/>
      </c>
      <c r="AD44" s="949" t="str">
        <f t="shared" si="15"/>
        <v/>
      </c>
      <c r="AE44" s="949" t="str">
        <f t="shared" si="16"/>
        <v/>
      </c>
      <c r="AF44" s="949" t="str">
        <f t="shared" si="17"/>
        <v/>
      </c>
      <c r="AG44" s="949" t="str">
        <f t="shared" si="18"/>
        <v/>
      </c>
      <c r="AH44" s="949" t="str">
        <f t="shared" si="19"/>
        <v/>
      </c>
      <c r="AI44" s="949" t="str">
        <f t="shared" si="20"/>
        <v/>
      </c>
      <c r="AJ44" s="949" t="str">
        <f t="shared" si="21"/>
        <v/>
      </c>
      <c r="AK44" s="949" t="str">
        <f t="shared" si="22"/>
        <v/>
      </c>
      <c r="AL44" s="949" t="str">
        <f t="shared" si="23"/>
        <v/>
      </c>
      <c r="AM44" s="981" t="str">
        <f t="shared" si="24"/>
        <v/>
      </c>
      <c r="AT44" s="955">
        <f t="shared" si="47"/>
        <v>0</v>
      </c>
      <c r="AU44" s="959"/>
      <c r="AV44" s="959"/>
      <c r="AW44" s="959"/>
      <c r="AX44" s="959"/>
      <c r="AY44" s="959"/>
      <c r="AZ44" s="959"/>
      <c r="BA44" s="956"/>
    </row>
    <row r="45" spans="3:53" ht="18.95" customHeight="1" thickBot="1">
      <c r="C45" s="1900"/>
      <c r="E45" s="1942"/>
      <c r="F45" s="1943"/>
      <c r="G45" s="989"/>
      <c r="H45" s="1902" t="s">
        <v>1843</v>
      </c>
      <c r="I45" s="1902"/>
      <c r="J45" s="1902"/>
      <c r="K45" s="1902"/>
      <c r="L45" s="1902"/>
      <c r="M45" s="987"/>
      <c r="N45" s="990" t="s">
        <v>1836</v>
      </c>
      <c r="O45" s="950" t="str">
        <f t="shared" si="1"/>
        <v/>
      </c>
      <c r="P45" s="950" t="str">
        <f t="shared" si="2"/>
        <v/>
      </c>
      <c r="Q45" s="950" t="str">
        <f t="shared" si="3"/>
        <v/>
      </c>
      <c r="R45" s="950" t="str">
        <f t="shared" si="4"/>
        <v/>
      </c>
      <c r="S45" s="950" t="str">
        <f t="shared" si="5"/>
        <v/>
      </c>
      <c r="T45" s="950" t="str">
        <f t="shared" si="6"/>
        <v/>
      </c>
      <c r="U45" s="950" t="str">
        <f t="shared" si="7"/>
        <v/>
      </c>
      <c r="V45" s="950" t="str">
        <f t="shared" si="8"/>
        <v/>
      </c>
      <c r="W45" s="950" t="str">
        <f t="shared" si="9"/>
        <v/>
      </c>
      <c r="X45" s="950" t="str">
        <f t="shared" si="10"/>
        <v/>
      </c>
      <c r="Y45" s="950" t="str">
        <f t="shared" si="11"/>
        <v/>
      </c>
      <c r="Z45" s="950" t="str">
        <f t="shared" si="12"/>
        <v/>
      </c>
      <c r="AA45" s="975"/>
      <c r="AB45" s="950" t="str">
        <f t="shared" si="13"/>
        <v/>
      </c>
      <c r="AC45" s="950" t="str">
        <f t="shared" si="14"/>
        <v/>
      </c>
      <c r="AD45" s="950" t="str">
        <f t="shared" si="15"/>
        <v/>
      </c>
      <c r="AE45" s="950" t="str">
        <f t="shared" si="16"/>
        <v/>
      </c>
      <c r="AF45" s="950" t="str">
        <f t="shared" si="17"/>
        <v/>
      </c>
      <c r="AG45" s="950" t="str">
        <f t="shared" si="18"/>
        <v/>
      </c>
      <c r="AH45" s="950" t="str">
        <f t="shared" si="19"/>
        <v/>
      </c>
      <c r="AI45" s="950" t="str">
        <f t="shared" si="20"/>
        <v/>
      </c>
      <c r="AJ45" s="950" t="str">
        <f t="shared" si="21"/>
        <v/>
      </c>
      <c r="AK45" s="950" t="str">
        <f t="shared" si="22"/>
        <v/>
      </c>
      <c r="AL45" s="950" t="str">
        <f t="shared" si="23"/>
        <v/>
      </c>
      <c r="AM45" s="945" t="str">
        <f t="shared" si="24"/>
        <v/>
      </c>
      <c r="AT45" s="954">
        <f>SUM(AU45:BA45)</f>
        <v>0</v>
      </c>
      <c r="AU45" s="958">
        <f>SUM(AU43:AU44)</f>
        <v>0</v>
      </c>
      <c r="AV45" s="958">
        <f t="shared" ref="AV45:BA45" si="48">SUM(AV43:AV44)</f>
        <v>0</v>
      </c>
      <c r="AW45" s="958">
        <f t="shared" si="48"/>
        <v>0</v>
      </c>
      <c r="AX45" s="958">
        <f t="shared" si="48"/>
        <v>0</v>
      </c>
      <c r="AY45" s="958">
        <f t="shared" si="48"/>
        <v>0</v>
      </c>
      <c r="AZ45" s="958">
        <f t="shared" si="48"/>
        <v>0</v>
      </c>
      <c r="BA45" s="960">
        <f t="shared" si="48"/>
        <v>0</v>
      </c>
    </row>
    <row r="46" spans="3:53" ht="18.95" customHeight="1" thickBot="1">
      <c r="C46" s="1900"/>
      <c r="E46" s="999"/>
      <c r="F46" s="1937" t="s">
        <v>1844</v>
      </c>
      <c r="G46" s="1902"/>
      <c r="H46" s="1902"/>
      <c r="I46" s="1902"/>
      <c r="J46" s="1902"/>
      <c r="K46" s="1902"/>
      <c r="L46" s="1902"/>
      <c r="M46" s="987"/>
      <c r="N46" s="990" t="s">
        <v>1837</v>
      </c>
      <c r="O46" s="946" t="str">
        <f t="shared" si="1"/>
        <v/>
      </c>
      <c r="P46" s="947" t="str">
        <f t="shared" si="2"/>
        <v/>
      </c>
      <c r="Q46" s="947" t="str">
        <f t="shared" si="3"/>
        <v/>
      </c>
      <c r="R46" s="947" t="str">
        <f t="shared" si="4"/>
        <v/>
      </c>
      <c r="S46" s="947" t="str">
        <f t="shared" si="5"/>
        <v/>
      </c>
      <c r="T46" s="947" t="str">
        <f t="shared" si="6"/>
        <v/>
      </c>
      <c r="U46" s="947" t="str">
        <f t="shared" si="7"/>
        <v/>
      </c>
      <c r="V46" s="947" t="str">
        <f t="shared" si="8"/>
        <v/>
      </c>
      <c r="W46" s="947" t="str">
        <f t="shared" si="9"/>
        <v/>
      </c>
      <c r="X46" s="947" t="str">
        <f t="shared" si="10"/>
        <v/>
      </c>
      <c r="Y46" s="947" t="str">
        <f t="shared" si="11"/>
        <v/>
      </c>
      <c r="Z46" s="947" t="str">
        <f t="shared" si="12"/>
        <v/>
      </c>
      <c r="AA46" s="975"/>
      <c r="AB46" s="946" t="str">
        <f t="shared" si="13"/>
        <v/>
      </c>
      <c r="AC46" s="947" t="str">
        <f t="shared" si="14"/>
        <v/>
      </c>
      <c r="AD46" s="947" t="str">
        <f t="shared" si="15"/>
        <v/>
      </c>
      <c r="AE46" s="947" t="str">
        <f t="shared" si="16"/>
        <v/>
      </c>
      <c r="AF46" s="947" t="str">
        <f t="shared" si="17"/>
        <v/>
      </c>
      <c r="AG46" s="947" t="str">
        <f t="shared" si="18"/>
        <v/>
      </c>
      <c r="AH46" s="947" t="str">
        <f t="shared" si="19"/>
        <v/>
      </c>
      <c r="AI46" s="947" t="str">
        <f t="shared" si="20"/>
        <v/>
      </c>
      <c r="AJ46" s="947" t="str">
        <f t="shared" si="21"/>
        <v/>
      </c>
      <c r="AK46" s="947" t="str">
        <f t="shared" si="22"/>
        <v/>
      </c>
      <c r="AL46" s="947" t="str">
        <f t="shared" si="23"/>
        <v/>
      </c>
      <c r="AM46" s="982">
        <f>IF(AU46=0,0,IF(INT($AU46/1),MOD(INT($AU46/1),10),""))</f>
        <v>0</v>
      </c>
      <c r="AT46" s="954">
        <f>SUM(AU46:BA46)</f>
        <v>0</v>
      </c>
      <c r="AU46" s="958">
        <f t="shared" ref="AU46:BA46" si="49">IF(AU40+AU41-AU45&lt;0,0,AU40+AU41-AU45)</f>
        <v>0</v>
      </c>
      <c r="AV46" s="958">
        <f t="shared" si="49"/>
        <v>0</v>
      </c>
      <c r="AW46" s="958">
        <f t="shared" si="49"/>
        <v>0</v>
      </c>
      <c r="AX46" s="958">
        <f t="shared" si="49"/>
        <v>0</v>
      </c>
      <c r="AY46" s="958">
        <f t="shared" si="49"/>
        <v>0</v>
      </c>
      <c r="AZ46" s="958">
        <f t="shared" si="49"/>
        <v>0</v>
      </c>
      <c r="BA46" s="960">
        <f t="shared" si="49"/>
        <v>0</v>
      </c>
    </row>
    <row r="47" spans="3:53" ht="18.95" customHeight="1">
      <c r="C47" s="1900"/>
      <c r="E47" s="999"/>
      <c r="F47" s="1937" t="s">
        <v>1150</v>
      </c>
      <c r="G47" s="1902"/>
      <c r="H47" s="1902"/>
      <c r="I47" s="1902"/>
      <c r="J47" s="1902"/>
      <c r="K47" s="1902"/>
      <c r="L47" s="1902"/>
      <c r="M47" s="987"/>
      <c r="N47" s="990" t="s">
        <v>1838</v>
      </c>
      <c r="O47" s="946" t="str">
        <f t="shared" si="1"/>
        <v/>
      </c>
      <c r="P47" s="947" t="str">
        <f t="shared" si="2"/>
        <v/>
      </c>
      <c r="Q47" s="947" t="str">
        <f t="shared" si="3"/>
        <v/>
      </c>
      <c r="R47" s="947" t="str">
        <f t="shared" si="4"/>
        <v/>
      </c>
      <c r="S47" s="947" t="str">
        <f t="shared" si="5"/>
        <v/>
      </c>
      <c r="T47" s="947" t="str">
        <f t="shared" si="6"/>
        <v/>
      </c>
      <c r="U47" s="947" t="str">
        <f t="shared" si="7"/>
        <v/>
      </c>
      <c r="V47" s="947" t="str">
        <f t="shared" si="8"/>
        <v/>
      </c>
      <c r="W47" s="947" t="str">
        <f t="shared" si="9"/>
        <v/>
      </c>
      <c r="X47" s="947" t="str">
        <f t="shared" si="10"/>
        <v/>
      </c>
      <c r="Y47" s="947" t="str">
        <f t="shared" si="11"/>
        <v/>
      </c>
      <c r="Z47" s="947" t="str">
        <f t="shared" si="12"/>
        <v/>
      </c>
      <c r="AA47" s="975"/>
      <c r="AB47" s="946" t="str">
        <f t="shared" si="13"/>
        <v/>
      </c>
      <c r="AC47" s="947" t="str">
        <f t="shared" si="14"/>
        <v/>
      </c>
      <c r="AD47" s="947" t="str">
        <f t="shared" si="15"/>
        <v/>
      </c>
      <c r="AE47" s="947" t="str">
        <f t="shared" si="16"/>
        <v/>
      </c>
      <c r="AF47" s="947" t="str">
        <f t="shared" si="17"/>
        <v/>
      </c>
      <c r="AG47" s="947" t="str">
        <f t="shared" si="18"/>
        <v/>
      </c>
      <c r="AH47" s="947" t="str">
        <f t="shared" si="19"/>
        <v/>
      </c>
      <c r="AI47" s="947" t="str">
        <f t="shared" si="20"/>
        <v/>
      </c>
      <c r="AJ47" s="947" t="str">
        <f t="shared" si="21"/>
        <v/>
      </c>
      <c r="AK47" s="947" t="str">
        <f t="shared" si="22"/>
        <v/>
      </c>
      <c r="AL47" s="947" t="str">
        <f t="shared" si="23"/>
        <v/>
      </c>
      <c r="AM47" s="982" t="str">
        <f t="shared" si="24"/>
        <v/>
      </c>
      <c r="AT47" s="955">
        <f t="shared" ref="AT47" si="50">SUM(AU47:BA47)</f>
        <v>0</v>
      </c>
      <c r="AU47" s="959"/>
      <c r="AV47" s="959"/>
      <c r="AW47" s="959"/>
      <c r="AX47" s="959"/>
      <c r="AY47" s="959"/>
      <c r="AZ47" s="959"/>
      <c r="BA47" s="956"/>
    </row>
    <row r="48" spans="3:53" ht="18.95" customHeight="1" thickBot="1">
      <c r="C48" s="1900"/>
      <c r="E48" s="1006"/>
      <c r="F48" s="1973" t="s">
        <v>1845</v>
      </c>
      <c r="G48" s="1974"/>
      <c r="H48" s="1974"/>
      <c r="I48" s="1974"/>
      <c r="J48" s="1974"/>
      <c r="K48" s="1974"/>
      <c r="L48" s="1974"/>
      <c r="M48" s="1001"/>
      <c r="N48" s="1002" t="s">
        <v>1540</v>
      </c>
      <c r="O48" s="946" t="str">
        <f t="shared" si="1"/>
        <v/>
      </c>
      <c r="P48" s="947" t="str">
        <f t="shared" si="2"/>
        <v/>
      </c>
      <c r="Q48" s="947" t="str">
        <f t="shared" si="3"/>
        <v/>
      </c>
      <c r="R48" s="947" t="str">
        <f t="shared" si="4"/>
        <v/>
      </c>
      <c r="S48" s="947" t="str">
        <f t="shared" si="5"/>
        <v/>
      </c>
      <c r="T48" s="947" t="str">
        <f t="shared" si="6"/>
        <v/>
      </c>
      <c r="U48" s="947" t="str">
        <f t="shared" si="7"/>
        <v/>
      </c>
      <c r="V48" s="947" t="str">
        <f t="shared" si="8"/>
        <v/>
      </c>
      <c r="W48" s="947" t="str">
        <f t="shared" si="9"/>
        <v/>
      </c>
      <c r="X48" s="953">
        <v>0</v>
      </c>
      <c r="Y48" s="953">
        <v>0</v>
      </c>
      <c r="Z48" s="953">
        <v>0</v>
      </c>
      <c r="AA48" s="976"/>
      <c r="AB48" s="946" t="str">
        <f t="shared" si="13"/>
        <v/>
      </c>
      <c r="AC48" s="947" t="str">
        <f t="shared" si="14"/>
        <v/>
      </c>
      <c r="AD48" s="947" t="str">
        <f t="shared" si="15"/>
        <v/>
      </c>
      <c r="AE48" s="947" t="str">
        <f t="shared" si="16"/>
        <v/>
      </c>
      <c r="AF48" s="947" t="str">
        <f t="shared" si="17"/>
        <v/>
      </c>
      <c r="AG48" s="947" t="str">
        <f t="shared" si="18"/>
        <v/>
      </c>
      <c r="AH48" s="947" t="str">
        <f t="shared" si="19"/>
        <v/>
      </c>
      <c r="AI48" s="947" t="str">
        <f t="shared" si="20"/>
        <v/>
      </c>
      <c r="AJ48" s="947" t="str">
        <f t="shared" si="21"/>
        <v/>
      </c>
      <c r="AK48" s="953">
        <v>0</v>
      </c>
      <c r="AL48" s="953">
        <v>0</v>
      </c>
      <c r="AM48" s="985">
        <v>0</v>
      </c>
      <c r="AT48" s="954">
        <f>SUM(AU48:BA48)</f>
        <v>0</v>
      </c>
      <c r="AU48" s="958">
        <f>ROUNDDOWN(AU46+AU47,-3)</f>
        <v>0</v>
      </c>
      <c r="AV48" s="958">
        <f t="shared" ref="AV48:BA48" si="51">ROUNDDOWN(AV46+AV47,-3)</f>
        <v>0</v>
      </c>
      <c r="AW48" s="958">
        <f t="shared" si="51"/>
        <v>0</v>
      </c>
      <c r="AX48" s="958">
        <f t="shared" si="51"/>
        <v>0</v>
      </c>
      <c r="AY48" s="958">
        <f t="shared" si="51"/>
        <v>0</v>
      </c>
      <c r="AZ48" s="958">
        <f t="shared" si="51"/>
        <v>0</v>
      </c>
      <c r="BA48" s="960">
        <f t="shared" si="51"/>
        <v>0</v>
      </c>
    </row>
    <row r="49" spans="1:53" ht="6" customHeight="1"/>
    <row r="50" spans="1:53" ht="19.5" customHeight="1">
      <c r="AT50" s="1288" t="s">
        <v>1877</v>
      </c>
    </row>
    <row r="51" spans="1:53" ht="30" customHeight="1">
      <c r="B51" s="1352"/>
      <c r="E51" s="1981" t="s">
        <v>1962</v>
      </c>
      <c r="F51" s="1981"/>
      <c r="G51" s="1981"/>
      <c r="H51" s="1981"/>
      <c r="I51" s="1981"/>
      <c r="J51" s="1981"/>
      <c r="K51" s="1981"/>
      <c r="L51" s="978"/>
      <c r="M51" s="978"/>
      <c r="N51" s="978"/>
      <c r="O51" s="978"/>
      <c r="P51" s="978"/>
      <c r="Q51" s="978"/>
      <c r="R51" s="978"/>
      <c r="S51" s="978"/>
      <c r="T51" s="978"/>
      <c r="U51" s="978"/>
      <c r="V51" s="978"/>
      <c r="W51" s="978"/>
      <c r="X51" s="978"/>
      <c r="Y51" s="978"/>
      <c r="Z51" s="978"/>
      <c r="AA51" s="978"/>
      <c r="AB51" s="978"/>
      <c r="AC51" s="978"/>
      <c r="AD51" s="978"/>
      <c r="AE51" s="978"/>
      <c r="AF51" s="978"/>
      <c r="AG51" s="1968" t="s">
        <v>1162</v>
      </c>
      <c r="AH51" s="1968"/>
      <c r="AI51" s="1968"/>
      <c r="AJ51" s="1968"/>
      <c r="AK51" s="1968"/>
      <c r="AL51" s="1968"/>
      <c r="AM51" s="1968"/>
      <c r="AT51" s="2001" t="s">
        <v>1876</v>
      </c>
      <c r="AU51" s="2001"/>
      <c r="AV51" s="2001"/>
      <c r="AW51" s="2001"/>
      <c r="AX51" s="2001"/>
      <c r="AY51" s="2001"/>
      <c r="AZ51" s="2001"/>
      <c r="BA51" s="2001"/>
    </row>
    <row r="52" spans="1:53" ht="2.25" customHeight="1">
      <c r="B52" s="1352"/>
      <c r="E52" s="1335"/>
      <c r="F52" s="1335"/>
      <c r="G52" s="1335"/>
      <c r="H52" s="1335"/>
      <c r="I52" s="1335"/>
      <c r="J52" s="1335"/>
      <c r="K52" s="1335"/>
      <c r="L52" s="978"/>
      <c r="M52" s="978"/>
      <c r="N52" s="978"/>
      <c r="O52" s="978"/>
      <c r="P52" s="978"/>
      <c r="Q52" s="978"/>
      <c r="R52" s="978"/>
      <c r="S52" s="978"/>
      <c r="T52" s="978"/>
      <c r="U52" s="978"/>
      <c r="V52" s="978"/>
      <c r="W52" s="978"/>
      <c r="X52" s="978"/>
      <c r="Y52" s="978"/>
      <c r="Z52" s="978"/>
      <c r="AA52" s="978"/>
      <c r="AB52" s="978"/>
      <c r="AC52" s="978"/>
      <c r="AD52" s="978"/>
      <c r="AE52" s="978"/>
      <c r="AF52" s="978"/>
      <c r="AG52" s="1332"/>
      <c r="AH52" s="1332"/>
      <c r="AI52" s="1332"/>
      <c r="AJ52" s="1332"/>
      <c r="AK52" s="1332"/>
      <c r="AL52" s="1332"/>
      <c r="AM52" s="1332"/>
    </row>
    <row r="53" spans="1:53" ht="3" customHeight="1">
      <c r="A53" s="966"/>
      <c r="D53" s="1909" t="s">
        <v>1548</v>
      </c>
      <c r="E53" s="1909"/>
      <c r="F53" s="1909"/>
      <c r="G53" s="1909"/>
      <c r="H53" s="1909"/>
      <c r="I53" s="1909"/>
      <c r="J53" s="1909"/>
      <c r="K53" s="1909"/>
      <c r="L53" s="1909"/>
      <c r="M53" s="1909"/>
      <c r="N53" s="1909"/>
      <c r="O53" s="1909"/>
      <c r="P53" s="1909"/>
      <c r="Q53" s="1909"/>
      <c r="R53" s="1910" t="s">
        <v>1155</v>
      </c>
      <c r="S53" s="1910"/>
      <c r="T53" s="1910"/>
      <c r="U53" s="1910"/>
      <c r="V53" s="1910"/>
      <c r="W53" s="1910"/>
      <c r="X53" s="1910"/>
      <c r="Y53" s="1910"/>
      <c r="Z53" s="1910"/>
      <c r="AA53" s="1910"/>
      <c r="AB53" s="1910"/>
      <c r="AC53" s="1910"/>
      <c r="AD53" s="1910"/>
      <c r="AE53" s="1910"/>
      <c r="AF53" s="1910"/>
    </row>
    <row r="54" spans="1:53" ht="6.75" customHeight="1">
      <c r="A54" s="966"/>
      <c r="D54" s="1909"/>
      <c r="E54" s="1909"/>
      <c r="F54" s="1909"/>
      <c r="G54" s="1909"/>
      <c r="H54" s="1909"/>
      <c r="I54" s="1909"/>
      <c r="J54" s="1909"/>
      <c r="K54" s="1909"/>
      <c r="L54" s="1909"/>
      <c r="M54" s="1909"/>
      <c r="N54" s="1909"/>
      <c r="O54" s="1909"/>
      <c r="P54" s="1909"/>
      <c r="Q54" s="1909"/>
      <c r="R54" s="1910"/>
      <c r="S54" s="1910"/>
      <c r="T54" s="1910"/>
      <c r="U54" s="1910"/>
      <c r="V54" s="1910"/>
      <c r="W54" s="1910"/>
      <c r="X54" s="1910"/>
      <c r="Y54" s="1910"/>
      <c r="Z54" s="1910"/>
      <c r="AA54" s="1910"/>
      <c r="AB54" s="1910"/>
      <c r="AC54" s="1910"/>
      <c r="AD54" s="1910"/>
      <c r="AE54" s="1910"/>
      <c r="AF54" s="1910"/>
      <c r="AH54" s="1351"/>
      <c r="AI54" s="1351"/>
      <c r="AJ54" s="1351"/>
      <c r="AK54" s="1351"/>
      <c r="AL54" s="1351"/>
    </row>
    <row r="55" spans="1:53" ht="3" customHeight="1">
      <c r="A55" s="966"/>
      <c r="B55" s="967"/>
      <c r="D55" s="1909"/>
      <c r="E55" s="1909"/>
      <c r="F55" s="1909"/>
      <c r="G55" s="1909"/>
      <c r="H55" s="1909"/>
      <c r="I55" s="1909"/>
      <c r="J55" s="1909"/>
      <c r="K55" s="1909"/>
      <c r="L55" s="1909"/>
      <c r="M55" s="1909"/>
      <c r="N55" s="1909"/>
      <c r="O55" s="1909"/>
      <c r="P55" s="1909"/>
      <c r="Q55" s="1909"/>
      <c r="R55" s="1910"/>
      <c r="S55" s="1910"/>
      <c r="T55" s="1910"/>
      <c r="U55" s="1910"/>
      <c r="V55" s="1910"/>
      <c r="W55" s="1910"/>
      <c r="X55" s="1910"/>
      <c r="Y55" s="1910"/>
      <c r="Z55" s="1910"/>
      <c r="AA55" s="1910"/>
      <c r="AB55" s="1910"/>
      <c r="AC55" s="1910"/>
      <c r="AD55" s="1910"/>
      <c r="AE55" s="1910"/>
      <c r="AF55" s="1910"/>
      <c r="AH55" s="1350"/>
      <c r="AI55" s="1350"/>
      <c r="AJ55" s="1350"/>
      <c r="AK55" s="1350"/>
      <c r="AL55" s="1350"/>
      <c r="AM55" s="1350"/>
      <c r="AN55" s="1350"/>
      <c r="AQ55" s="967"/>
      <c r="AR55" s="967"/>
    </row>
    <row r="56" spans="1:53" ht="6.75" customHeight="1">
      <c r="A56" s="966"/>
      <c r="B56" s="967"/>
      <c r="D56" s="1909"/>
      <c r="E56" s="1909"/>
      <c r="F56" s="1909"/>
      <c r="G56" s="1909"/>
      <c r="H56" s="1909"/>
      <c r="I56" s="1909"/>
      <c r="J56" s="1909"/>
      <c r="K56" s="1909"/>
      <c r="L56" s="1909"/>
      <c r="M56" s="1909"/>
      <c r="N56" s="1909"/>
      <c r="O56" s="1909"/>
      <c r="P56" s="1909"/>
      <c r="Q56" s="1909"/>
      <c r="R56" s="1910"/>
      <c r="S56" s="1910"/>
      <c r="T56" s="1910"/>
      <c r="U56" s="1910"/>
      <c r="V56" s="1910"/>
      <c r="W56" s="1910"/>
      <c r="X56" s="1910"/>
      <c r="Y56" s="1910"/>
      <c r="Z56" s="1910"/>
      <c r="AA56" s="1910"/>
      <c r="AB56" s="1910"/>
      <c r="AC56" s="1910"/>
      <c r="AD56" s="1910"/>
      <c r="AE56" s="1910"/>
      <c r="AF56" s="1910"/>
      <c r="AH56" s="1911" t="s">
        <v>1847</v>
      </c>
      <c r="AI56" s="1912"/>
      <c r="AJ56" s="1912"/>
      <c r="AK56" s="1912"/>
      <c r="AL56" s="1912"/>
      <c r="AM56" s="1912"/>
      <c r="AN56" s="1913"/>
      <c r="AQ56" s="967"/>
      <c r="AR56" s="967"/>
    </row>
    <row r="57" spans="1:53" ht="3" customHeight="1">
      <c r="A57" s="966"/>
      <c r="B57" s="967"/>
      <c r="D57" s="1333"/>
      <c r="E57" s="1333"/>
      <c r="F57" s="1333"/>
      <c r="G57" s="1333"/>
      <c r="H57" s="1333"/>
      <c r="I57" s="1333"/>
      <c r="J57" s="1333"/>
      <c r="K57" s="1333"/>
      <c r="L57" s="1333"/>
      <c r="M57" s="1333"/>
      <c r="N57" s="1333"/>
      <c r="O57" s="1920" t="s">
        <v>30</v>
      </c>
      <c r="P57" s="1921"/>
      <c r="Q57" s="1921"/>
      <c r="R57" s="1921"/>
      <c r="S57" s="1926">
        <f>氏名０</f>
        <v>0</v>
      </c>
      <c r="T57" s="1926"/>
      <c r="U57" s="1926"/>
      <c r="V57" s="1926"/>
      <c r="W57" s="1926"/>
      <c r="X57" s="1926"/>
      <c r="Y57" s="1926"/>
      <c r="Z57" s="1927"/>
      <c r="AA57" s="1334"/>
      <c r="AB57" s="1334"/>
      <c r="AC57" s="1334"/>
      <c r="AD57" s="1334"/>
      <c r="AE57" s="1334"/>
      <c r="AF57" s="1334"/>
      <c r="AH57" s="1914"/>
      <c r="AI57" s="1915"/>
      <c r="AJ57" s="1915"/>
      <c r="AK57" s="1915"/>
      <c r="AL57" s="1915"/>
      <c r="AM57" s="1915"/>
      <c r="AN57" s="1916"/>
      <c r="AQ57" s="967"/>
      <c r="AR57" s="967"/>
    </row>
    <row r="58" spans="1:53" ht="9" customHeight="1">
      <c r="A58" s="966"/>
      <c r="E58" s="1932" t="s">
        <v>1153</v>
      </c>
      <c r="F58" s="1932"/>
      <c r="G58" s="1932"/>
      <c r="H58" s="1932"/>
      <c r="O58" s="1922"/>
      <c r="P58" s="1923"/>
      <c r="Q58" s="1923"/>
      <c r="R58" s="1923"/>
      <c r="S58" s="1928"/>
      <c r="T58" s="1928"/>
      <c r="U58" s="1928"/>
      <c r="V58" s="1928"/>
      <c r="W58" s="1928"/>
      <c r="X58" s="1928"/>
      <c r="Y58" s="1928"/>
      <c r="Z58" s="1929"/>
      <c r="AH58" s="1917"/>
      <c r="AI58" s="1918"/>
      <c r="AJ58" s="1918"/>
      <c r="AK58" s="1918"/>
      <c r="AL58" s="1918"/>
      <c r="AM58" s="1918"/>
      <c r="AN58" s="1919"/>
    </row>
    <row r="59" spans="1:53" ht="8.25" customHeight="1">
      <c r="A59" s="966"/>
      <c r="E59" s="1933"/>
      <c r="F59" s="1933"/>
      <c r="G59" s="1933"/>
      <c r="H59" s="1933"/>
      <c r="I59" s="968"/>
      <c r="J59" s="968"/>
      <c r="K59" s="968"/>
      <c r="O59" s="1924"/>
      <c r="P59" s="1925"/>
      <c r="Q59" s="1925"/>
      <c r="R59" s="1925"/>
      <c r="S59" s="1930"/>
      <c r="T59" s="1930"/>
      <c r="U59" s="1930"/>
      <c r="V59" s="1930"/>
      <c r="W59" s="1930"/>
      <c r="X59" s="1930"/>
      <c r="Y59" s="1930"/>
      <c r="Z59" s="1931"/>
      <c r="AA59" s="1007"/>
      <c r="AB59" s="1348"/>
      <c r="AC59" s="1348"/>
      <c r="AD59" s="1348"/>
      <c r="AE59" s="1348"/>
      <c r="AF59" s="1349"/>
      <c r="AG59" s="1349"/>
      <c r="AH59" s="1349"/>
      <c r="AI59" s="1349"/>
      <c r="AJ59" s="1349"/>
      <c r="AK59" s="1349"/>
      <c r="AL59" s="1349"/>
      <c r="AM59" s="1349"/>
    </row>
    <row r="60" spans="1:53" ht="18.95" customHeight="1">
      <c r="A60" s="966"/>
      <c r="E60" s="1978" t="s">
        <v>1159</v>
      </c>
      <c r="F60" s="1979"/>
      <c r="G60" s="1969" t="s">
        <v>29</v>
      </c>
      <c r="H60" s="1970"/>
      <c r="I60" s="1970"/>
      <c r="J60" s="1970"/>
      <c r="K60" s="1970"/>
      <c r="L60" s="1970"/>
      <c r="M60" s="1971"/>
      <c r="N60" s="986" t="s">
        <v>27</v>
      </c>
      <c r="O60" s="1964" t="s">
        <v>1160</v>
      </c>
      <c r="P60" s="1965"/>
      <c r="Q60" s="1965"/>
      <c r="R60" s="1965"/>
      <c r="S60" s="1966" t="str">
        <f>IF(氏名２="","",氏名２)</f>
        <v/>
      </c>
      <c r="T60" s="1966"/>
      <c r="U60" s="1966"/>
      <c r="V60" s="1966"/>
      <c r="W60" s="1966"/>
      <c r="X60" s="1966"/>
      <c r="Y60" s="1966"/>
      <c r="Z60" s="1967"/>
      <c r="AA60" s="1008"/>
      <c r="AB60" s="1972" t="s">
        <v>1160</v>
      </c>
      <c r="AC60" s="1972"/>
      <c r="AD60" s="1972"/>
      <c r="AE60" s="1972"/>
      <c r="AF60" s="1999" t="str">
        <f>IF(氏名３="","",氏名３)</f>
        <v/>
      </c>
      <c r="AG60" s="1999"/>
      <c r="AH60" s="1999"/>
      <c r="AI60" s="1999"/>
      <c r="AJ60" s="1999"/>
      <c r="AK60" s="1999"/>
      <c r="AL60" s="1999"/>
      <c r="AM60" s="2000"/>
      <c r="AP60" s="1980" t="s">
        <v>1161</v>
      </c>
      <c r="AQ60" s="1980"/>
    </row>
    <row r="61" spans="1:53" ht="18.95" customHeight="1">
      <c r="A61" s="966"/>
      <c r="E61" s="1993" t="s">
        <v>76</v>
      </c>
      <c r="F61" s="1994"/>
      <c r="G61" s="1902" t="s">
        <v>1135</v>
      </c>
      <c r="H61" s="1902"/>
      <c r="I61" s="1902"/>
      <c r="J61" s="1902"/>
      <c r="K61" s="1902"/>
      <c r="L61" s="1902"/>
      <c r="M61" s="987"/>
      <c r="N61" s="988"/>
      <c r="O61" s="1976"/>
      <c r="P61" s="1976"/>
      <c r="Q61" s="1976"/>
      <c r="R61" s="1977"/>
      <c r="S61" s="969"/>
      <c r="T61" s="970"/>
      <c r="U61" s="970"/>
      <c r="V61" s="970"/>
      <c r="W61" s="970"/>
      <c r="X61" s="970"/>
      <c r="Y61" s="970"/>
      <c r="Z61" s="979"/>
      <c r="AA61" s="1011"/>
      <c r="AB61" s="1976"/>
      <c r="AC61" s="1976"/>
      <c r="AD61" s="1976"/>
      <c r="AE61" s="1977"/>
      <c r="AF61" s="969"/>
      <c r="AG61" s="970"/>
      <c r="AH61" s="970"/>
      <c r="AI61" s="970"/>
      <c r="AJ61" s="970"/>
      <c r="AK61" s="970"/>
      <c r="AL61" s="970"/>
      <c r="AM61" s="979"/>
      <c r="AP61" s="1980"/>
      <c r="AQ61" s="1980"/>
    </row>
    <row r="62" spans="1:53" ht="18.95" customHeight="1">
      <c r="A62" s="966"/>
      <c r="C62" s="1946" t="s">
        <v>1542</v>
      </c>
      <c r="E62" s="1995" t="s">
        <v>1136</v>
      </c>
      <c r="F62" s="1996"/>
      <c r="G62" s="989"/>
      <c r="H62" s="1962" t="s">
        <v>91</v>
      </c>
      <c r="I62" s="1962"/>
      <c r="J62" s="1962"/>
      <c r="K62" s="1962"/>
      <c r="L62" s="1962"/>
      <c r="M62" s="987"/>
      <c r="N62" s="990" t="s">
        <v>31</v>
      </c>
      <c r="O62" s="948" t="str">
        <f t="shared" ref="O62:O68" si="52">IF(INT($AV11/100000000000),MOD(INT($AV11/100000000000),10),"")</f>
        <v/>
      </c>
      <c r="P62" s="948" t="str">
        <f t="shared" ref="P62:P68" si="53">IF(INT($AV11/10000000000),MOD(INT($AV11/10000000000),10),"")</f>
        <v/>
      </c>
      <c r="Q62" s="948" t="str">
        <f t="shared" ref="Q62:Q68" si="54">IF(INT($AV11/1000000000),MOD(INT($AV11/1000000000),10),"")</f>
        <v/>
      </c>
      <c r="R62" s="948" t="str">
        <f t="shared" ref="R62:R68" si="55">IF(INT($AV11/100000000),MOD(INT($AV11/100000000),10),"")</f>
        <v/>
      </c>
      <c r="S62" s="948" t="str">
        <f t="shared" ref="S62:S68" si="56">IF(INT($AV11/10000000),MOD(INT($AV11/10000000),10),"")</f>
        <v/>
      </c>
      <c r="T62" s="948" t="str">
        <f t="shared" ref="T62:T68" si="57">IF(INT($AV11/1000000),MOD(INT($AV11/1000000),10),"")</f>
        <v/>
      </c>
      <c r="U62" s="948" t="str">
        <f t="shared" ref="U62:U68" si="58">IF(INT($AV11/100000),MOD(INT($AV11/100000),10),"")</f>
        <v/>
      </c>
      <c r="V62" s="948" t="str">
        <f t="shared" ref="V62:V68" si="59">IF(INT($AV11/10000),MOD(INT($AV11/10000),10),"")</f>
        <v/>
      </c>
      <c r="W62" s="948" t="str">
        <f t="shared" ref="W62:W68" si="60">IF(INT($AV11/1000),MOD(INT($AV11/1000),10),"")</f>
        <v/>
      </c>
      <c r="X62" s="948" t="str">
        <f t="shared" ref="X62:X68" si="61">IF(INT($AV11/100),MOD(INT($AV11/100),10),"")</f>
        <v/>
      </c>
      <c r="Y62" s="948" t="str">
        <f t="shared" ref="Y62:Y68" si="62">IF(INT($AV11/10),MOD(INT($AV11/10),10),"")</f>
        <v/>
      </c>
      <c r="Z62" s="948" t="str">
        <f t="shared" ref="Z62:Z68" si="63">IF(INT($AV11/1),MOD(INT($AV11/1),10),"")</f>
        <v/>
      </c>
      <c r="AA62" s="973"/>
      <c r="AB62" s="948" t="str">
        <f t="shared" ref="AB62:AB68" si="64">IF(INT($AW11/100000000000),MOD(INT($AW11/100000000000),10),"")</f>
        <v/>
      </c>
      <c r="AC62" s="948" t="str">
        <f t="shared" ref="AC62:AC68" si="65">IF(INT($AW11/10000000000),MOD(INT($AW11/10000000000),10),"")</f>
        <v/>
      </c>
      <c r="AD62" s="948" t="str">
        <f t="shared" ref="AD62:AD68" si="66">IF(INT($AW11/1000000000),MOD(INT($AW11/1000000000),10),"")</f>
        <v/>
      </c>
      <c r="AE62" s="948" t="str">
        <f t="shared" ref="AE62:AE68" si="67">IF(INT($AW11/100000000),MOD(INT($AW11/100000000),10),"")</f>
        <v/>
      </c>
      <c r="AF62" s="948" t="str">
        <f t="shared" ref="AF62:AF68" si="68">IF(INT($AW11/10000000),MOD(INT($AW11/10000000),10),"")</f>
        <v/>
      </c>
      <c r="AG62" s="948" t="str">
        <f t="shared" ref="AG62:AG68" si="69">IF(INT($AW11/1000000),MOD(INT($AW11/1000000),10),"")</f>
        <v/>
      </c>
      <c r="AH62" s="948" t="str">
        <f t="shared" ref="AH62:AH68" si="70">IF(INT($AW11/100000),MOD(INT($AW11/100000),10),"")</f>
        <v/>
      </c>
      <c r="AI62" s="948" t="str">
        <f t="shared" ref="AI62:AI68" si="71">IF(INT($AW11/10000),MOD(INT($AW11/10000),10),"")</f>
        <v/>
      </c>
      <c r="AJ62" s="948" t="str">
        <f t="shared" ref="AJ62:AJ68" si="72">IF(INT($AW11/1000),MOD(INT($AW11/1000),10),"")</f>
        <v/>
      </c>
      <c r="AK62" s="948" t="str">
        <f t="shared" ref="AK62:AK68" si="73">IF(INT($AW11/100),MOD(INT($AW11/100),10),"")</f>
        <v/>
      </c>
      <c r="AL62" s="948" t="str">
        <f t="shared" ref="AL62:AL68" si="74">IF(INT($AW11/10),MOD(INT($AW11/10),10),"")</f>
        <v/>
      </c>
      <c r="AM62" s="980" t="str">
        <f t="shared" ref="AM62:AM68" si="75">IF(INT($AW11/1),MOD(INT($AW11/1),10),"")</f>
        <v/>
      </c>
      <c r="AN62" s="971"/>
      <c r="AP62" s="1980"/>
      <c r="AQ62" s="1980"/>
      <c r="AT62" s="1287"/>
    </row>
    <row r="63" spans="1:53" ht="18.95" customHeight="1">
      <c r="A63" s="966"/>
      <c r="C63" s="1946"/>
      <c r="E63" s="1997"/>
      <c r="F63" s="1998"/>
      <c r="G63" s="989"/>
      <c r="H63" s="1962" t="s">
        <v>92</v>
      </c>
      <c r="I63" s="1962"/>
      <c r="J63" s="1962"/>
      <c r="K63" s="1962"/>
      <c r="L63" s="1962"/>
      <c r="M63" s="987"/>
      <c r="N63" s="990" t="s">
        <v>11</v>
      </c>
      <c r="O63" s="949" t="str">
        <f t="shared" si="52"/>
        <v/>
      </c>
      <c r="P63" s="949" t="str">
        <f t="shared" si="53"/>
        <v/>
      </c>
      <c r="Q63" s="949" t="str">
        <f t="shared" si="54"/>
        <v/>
      </c>
      <c r="R63" s="949" t="str">
        <f t="shared" si="55"/>
        <v/>
      </c>
      <c r="S63" s="949" t="str">
        <f t="shared" si="56"/>
        <v/>
      </c>
      <c r="T63" s="949" t="str">
        <f t="shared" si="57"/>
        <v/>
      </c>
      <c r="U63" s="949" t="str">
        <f t="shared" si="58"/>
        <v/>
      </c>
      <c r="V63" s="949" t="str">
        <f t="shared" si="59"/>
        <v/>
      </c>
      <c r="W63" s="949" t="str">
        <f t="shared" si="60"/>
        <v/>
      </c>
      <c r="X63" s="949" t="str">
        <f t="shared" si="61"/>
        <v/>
      </c>
      <c r="Y63" s="949" t="str">
        <f t="shared" si="62"/>
        <v/>
      </c>
      <c r="Z63" s="949" t="str">
        <f t="shared" si="63"/>
        <v/>
      </c>
      <c r="AA63" s="974"/>
      <c r="AB63" s="949" t="str">
        <f t="shared" si="64"/>
        <v/>
      </c>
      <c r="AC63" s="949" t="str">
        <f t="shared" si="65"/>
        <v/>
      </c>
      <c r="AD63" s="949" t="str">
        <f t="shared" si="66"/>
        <v/>
      </c>
      <c r="AE63" s="949" t="str">
        <f t="shared" si="67"/>
        <v/>
      </c>
      <c r="AF63" s="949" t="str">
        <f t="shared" si="68"/>
        <v/>
      </c>
      <c r="AG63" s="949" t="str">
        <f t="shared" si="69"/>
        <v/>
      </c>
      <c r="AH63" s="949" t="str">
        <f t="shared" si="70"/>
        <v/>
      </c>
      <c r="AI63" s="949" t="str">
        <f t="shared" si="71"/>
        <v/>
      </c>
      <c r="AJ63" s="949" t="str">
        <f t="shared" si="72"/>
        <v/>
      </c>
      <c r="AK63" s="949" t="str">
        <f t="shared" si="73"/>
        <v/>
      </c>
      <c r="AL63" s="949" t="str">
        <f t="shared" si="74"/>
        <v/>
      </c>
      <c r="AM63" s="981" t="str">
        <f t="shared" si="75"/>
        <v/>
      </c>
      <c r="AN63" s="971"/>
      <c r="AP63" s="1963" t="s">
        <v>1164</v>
      </c>
      <c r="AQ63" s="1963"/>
    </row>
    <row r="64" spans="1:53" ht="18.95" customHeight="1">
      <c r="A64" s="966"/>
      <c r="C64" s="1946"/>
      <c r="E64" s="1997"/>
      <c r="F64" s="1998"/>
      <c r="G64" s="989"/>
      <c r="H64" s="1902" t="s">
        <v>34</v>
      </c>
      <c r="I64" s="1902"/>
      <c r="J64" s="1902"/>
      <c r="K64" s="1902"/>
      <c r="L64" s="1902"/>
      <c r="M64" s="987"/>
      <c r="N64" s="990" t="s">
        <v>12</v>
      </c>
      <c r="O64" s="949" t="str">
        <f t="shared" si="52"/>
        <v/>
      </c>
      <c r="P64" s="949" t="str">
        <f t="shared" si="53"/>
        <v/>
      </c>
      <c r="Q64" s="949" t="str">
        <f t="shared" si="54"/>
        <v/>
      </c>
      <c r="R64" s="949" t="str">
        <f t="shared" si="55"/>
        <v/>
      </c>
      <c r="S64" s="949" t="str">
        <f t="shared" si="56"/>
        <v/>
      </c>
      <c r="T64" s="949" t="str">
        <f t="shared" si="57"/>
        <v/>
      </c>
      <c r="U64" s="949" t="str">
        <f t="shared" si="58"/>
        <v/>
      </c>
      <c r="V64" s="949" t="str">
        <f t="shared" si="59"/>
        <v/>
      </c>
      <c r="W64" s="949" t="str">
        <f t="shared" si="60"/>
        <v/>
      </c>
      <c r="X64" s="949" t="str">
        <f t="shared" si="61"/>
        <v/>
      </c>
      <c r="Y64" s="949" t="str">
        <f t="shared" si="62"/>
        <v/>
      </c>
      <c r="Z64" s="949" t="str">
        <f t="shared" si="63"/>
        <v/>
      </c>
      <c r="AA64" s="975"/>
      <c r="AB64" s="949" t="str">
        <f t="shared" si="64"/>
        <v/>
      </c>
      <c r="AC64" s="949" t="str">
        <f t="shared" si="65"/>
        <v/>
      </c>
      <c r="AD64" s="949" t="str">
        <f t="shared" si="66"/>
        <v/>
      </c>
      <c r="AE64" s="949" t="str">
        <f t="shared" si="67"/>
        <v/>
      </c>
      <c r="AF64" s="949" t="str">
        <f t="shared" si="68"/>
        <v/>
      </c>
      <c r="AG64" s="949" t="str">
        <f t="shared" si="69"/>
        <v/>
      </c>
      <c r="AH64" s="949" t="str">
        <f t="shared" si="70"/>
        <v/>
      </c>
      <c r="AI64" s="949" t="str">
        <f t="shared" si="71"/>
        <v/>
      </c>
      <c r="AJ64" s="949" t="str">
        <f t="shared" si="72"/>
        <v/>
      </c>
      <c r="AK64" s="949" t="str">
        <f t="shared" si="73"/>
        <v/>
      </c>
      <c r="AL64" s="949" t="str">
        <f t="shared" si="74"/>
        <v/>
      </c>
      <c r="AM64" s="981" t="str">
        <f t="shared" si="75"/>
        <v/>
      </c>
      <c r="AP64" s="1963"/>
      <c r="AQ64" s="1963"/>
    </row>
    <row r="65" spans="1:43" ht="18.95" customHeight="1">
      <c r="A65" s="966"/>
      <c r="C65" s="1946"/>
      <c r="E65" s="1997"/>
      <c r="F65" s="1998"/>
      <c r="G65" s="989"/>
      <c r="H65" s="1902" t="s">
        <v>36</v>
      </c>
      <c r="I65" s="1902"/>
      <c r="J65" s="1902"/>
      <c r="K65" s="1902"/>
      <c r="L65" s="1902"/>
      <c r="M65" s="987"/>
      <c r="N65" s="990" t="s">
        <v>35</v>
      </c>
      <c r="O65" s="949" t="str">
        <f t="shared" si="52"/>
        <v/>
      </c>
      <c r="P65" s="949" t="str">
        <f t="shared" si="53"/>
        <v/>
      </c>
      <c r="Q65" s="949" t="str">
        <f t="shared" si="54"/>
        <v/>
      </c>
      <c r="R65" s="949" t="str">
        <f t="shared" si="55"/>
        <v/>
      </c>
      <c r="S65" s="949" t="str">
        <f t="shared" si="56"/>
        <v/>
      </c>
      <c r="T65" s="949" t="str">
        <f t="shared" si="57"/>
        <v/>
      </c>
      <c r="U65" s="949" t="str">
        <f t="shared" si="58"/>
        <v/>
      </c>
      <c r="V65" s="949" t="str">
        <f t="shared" si="59"/>
        <v/>
      </c>
      <c r="W65" s="949" t="str">
        <f t="shared" si="60"/>
        <v/>
      </c>
      <c r="X65" s="949" t="str">
        <f t="shared" si="61"/>
        <v/>
      </c>
      <c r="Y65" s="949" t="str">
        <f t="shared" si="62"/>
        <v/>
      </c>
      <c r="Z65" s="949" t="str">
        <f t="shared" si="63"/>
        <v/>
      </c>
      <c r="AA65" s="975"/>
      <c r="AB65" s="949" t="str">
        <f t="shared" si="64"/>
        <v/>
      </c>
      <c r="AC65" s="949" t="str">
        <f t="shared" si="65"/>
        <v/>
      </c>
      <c r="AD65" s="949" t="str">
        <f t="shared" si="66"/>
        <v/>
      </c>
      <c r="AE65" s="949" t="str">
        <f t="shared" si="67"/>
        <v/>
      </c>
      <c r="AF65" s="949" t="str">
        <f t="shared" si="68"/>
        <v/>
      </c>
      <c r="AG65" s="949" t="str">
        <f t="shared" si="69"/>
        <v/>
      </c>
      <c r="AH65" s="949" t="str">
        <f t="shared" si="70"/>
        <v/>
      </c>
      <c r="AI65" s="949" t="str">
        <f t="shared" si="71"/>
        <v/>
      </c>
      <c r="AJ65" s="949" t="str">
        <f t="shared" si="72"/>
        <v/>
      </c>
      <c r="AK65" s="949" t="str">
        <f t="shared" si="73"/>
        <v/>
      </c>
      <c r="AL65" s="949" t="str">
        <f t="shared" si="74"/>
        <v/>
      </c>
      <c r="AM65" s="981" t="str">
        <f t="shared" si="75"/>
        <v/>
      </c>
      <c r="AQ65" s="1526"/>
    </row>
    <row r="66" spans="1:43" ht="18.95" customHeight="1">
      <c r="C66" s="1946"/>
      <c r="E66" s="1997"/>
      <c r="F66" s="1998"/>
      <c r="G66" s="989"/>
      <c r="H66" s="1902" t="s">
        <v>38</v>
      </c>
      <c r="I66" s="1902"/>
      <c r="J66" s="1902"/>
      <c r="K66" s="1902"/>
      <c r="L66" s="1902"/>
      <c r="M66" s="987"/>
      <c r="N66" s="990" t="s">
        <v>37</v>
      </c>
      <c r="O66" s="949" t="str">
        <f t="shared" si="52"/>
        <v/>
      </c>
      <c r="P66" s="949" t="str">
        <f t="shared" si="53"/>
        <v/>
      </c>
      <c r="Q66" s="949" t="str">
        <f t="shared" si="54"/>
        <v/>
      </c>
      <c r="R66" s="949" t="str">
        <f t="shared" si="55"/>
        <v/>
      </c>
      <c r="S66" s="949" t="str">
        <f t="shared" si="56"/>
        <v/>
      </c>
      <c r="T66" s="949" t="str">
        <f t="shared" si="57"/>
        <v/>
      </c>
      <c r="U66" s="949" t="str">
        <f t="shared" si="58"/>
        <v/>
      </c>
      <c r="V66" s="949" t="str">
        <f t="shared" si="59"/>
        <v/>
      </c>
      <c r="W66" s="949" t="str">
        <f t="shared" si="60"/>
        <v/>
      </c>
      <c r="X66" s="949" t="str">
        <f t="shared" si="61"/>
        <v/>
      </c>
      <c r="Y66" s="949" t="str">
        <f t="shared" si="62"/>
        <v/>
      </c>
      <c r="Z66" s="949" t="str">
        <f t="shared" si="63"/>
        <v/>
      </c>
      <c r="AA66" s="975"/>
      <c r="AB66" s="949" t="str">
        <f t="shared" si="64"/>
        <v/>
      </c>
      <c r="AC66" s="949" t="str">
        <f t="shared" si="65"/>
        <v/>
      </c>
      <c r="AD66" s="949" t="str">
        <f t="shared" si="66"/>
        <v/>
      </c>
      <c r="AE66" s="949" t="str">
        <f t="shared" si="67"/>
        <v/>
      </c>
      <c r="AF66" s="949" t="str">
        <f t="shared" si="68"/>
        <v/>
      </c>
      <c r="AG66" s="949" t="str">
        <f t="shared" si="69"/>
        <v/>
      </c>
      <c r="AH66" s="949" t="str">
        <f t="shared" si="70"/>
        <v/>
      </c>
      <c r="AI66" s="949" t="str">
        <f t="shared" si="71"/>
        <v/>
      </c>
      <c r="AJ66" s="949" t="str">
        <f t="shared" si="72"/>
        <v/>
      </c>
      <c r="AK66" s="949" t="str">
        <f t="shared" si="73"/>
        <v/>
      </c>
      <c r="AL66" s="949" t="str">
        <f t="shared" si="74"/>
        <v/>
      </c>
      <c r="AM66" s="981" t="str">
        <f t="shared" si="75"/>
        <v/>
      </c>
      <c r="AP66" s="1901" t="s">
        <v>1839</v>
      </c>
      <c r="AQ66" s="1901"/>
    </row>
    <row r="67" spans="1:43" ht="18.95" customHeight="1">
      <c r="C67" s="1946"/>
      <c r="E67" s="1997"/>
      <c r="F67" s="1998"/>
      <c r="G67" s="989"/>
      <c r="H67" s="1962" t="s">
        <v>40</v>
      </c>
      <c r="I67" s="1962"/>
      <c r="J67" s="1962"/>
      <c r="K67" s="1962"/>
      <c r="L67" s="1962"/>
      <c r="M67" s="987"/>
      <c r="N67" s="990" t="s">
        <v>39</v>
      </c>
      <c r="O67" s="950" t="str">
        <f t="shared" si="52"/>
        <v/>
      </c>
      <c r="P67" s="950" t="str">
        <f t="shared" si="53"/>
        <v/>
      </c>
      <c r="Q67" s="950" t="str">
        <f t="shared" si="54"/>
        <v/>
      </c>
      <c r="R67" s="950" t="str">
        <f t="shared" si="55"/>
        <v/>
      </c>
      <c r="S67" s="950" t="str">
        <f t="shared" si="56"/>
        <v/>
      </c>
      <c r="T67" s="950" t="str">
        <f t="shared" si="57"/>
        <v/>
      </c>
      <c r="U67" s="950" t="str">
        <f t="shared" si="58"/>
        <v/>
      </c>
      <c r="V67" s="950" t="str">
        <f t="shared" si="59"/>
        <v/>
      </c>
      <c r="W67" s="950" t="str">
        <f t="shared" si="60"/>
        <v/>
      </c>
      <c r="X67" s="950" t="str">
        <f t="shared" si="61"/>
        <v/>
      </c>
      <c r="Y67" s="950" t="str">
        <f t="shared" si="62"/>
        <v/>
      </c>
      <c r="Z67" s="950" t="str">
        <f t="shared" si="63"/>
        <v/>
      </c>
      <c r="AA67" s="975"/>
      <c r="AB67" s="950" t="str">
        <f t="shared" si="64"/>
        <v/>
      </c>
      <c r="AC67" s="950" t="str">
        <f t="shared" si="65"/>
        <v/>
      </c>
      <c r="AD67" s="950" t="str">
        <f t="shared" si="66"/>
        <v/>
      </c>
      <c r="AE67" s="950" t="str">
        <f t="shared" si="67"/>
        <v/>
      </c>
      <c r="AF67" s="950" t="str">
        <f t="shared" si="68"/>
        <v/>
      </c>
      <c r="AG67" s="950" t="str">
        <f t="shared" si="69"/>
        <v/>
      </c>
      <c r="AH67" s="950" t="str">
        <f t="shared" si="70"/>
        <v/>
      </c>
      <c r="AI67" s="950" t="str">
        <f t="shared" si="71"/>
        <v/>
      </c>
      <c r="AJ67" s="950" t="str">
        <f t="shared" si="72"/>
        <v/>
      </c>
      <c r="AK67" s="950" t="str">
        <f t="shared" si="73"/>
        <v/>
      </c>
      <c r="AL67" s="950" t="str">
        <f t="shared" si="74"/>
        <v/>
      </c>
      <c r="AM67" s="945" t="str">
        <f t="shared" si="75"/>
        <v/>
      </c>
      <c r="AP67" s="1901"/>
      <c r="AQ67" s="1901"/>
    </row>
    <row r="68" spans="1:43" ht="18.95" customHeight="1">
      <c r="C68" s="1946"/>
      <c r="E68" s="1997"/>
      <c r="F68" s="1998"/>
      <c r="G68" s="989"/>
      <c r="H68" s="1937" t="s">
        <v>1827</v>
      </c>
      <c r="I68" s="1902"/>
      <c r="J68" s="1902"/>
      <c r="K68" s="1902"/>
      <c r="L68" s="1902"/>
      <c r="M68" s="987"/>
      <c r="N68" s="990" t="s">
        <v>821</v>
      </c>
      <c r="O68" s="949" t="str">
        <f t="shared" si="52"/>
        <v/>
      </c>
      <c r="P68" s="949" t="str">
        <f t="shared" si="53"/>
        <v/>
      </c>
      <c r="Q68" s="949" t="str">
        <f t="shared" si="54"/>
        <v/>
      </c>
      <c r="R68" s="949" t="str">
        <f t="shared" si="55"/>
        <v/>
      </c>
      <c r="S68" s="949" t="str">
        <f t="shared" si="56"/>
        <v/>
      </c>
      <c r="T68" s="949" t="str">
        <f t="shared" si="57"/>
        <v/>
      </c>
      <c r="U68" s="949" t="str">
        <f t="shared" si="58"/>
        <v/>
      </c>
      <c r="V68" s="949" t="str">
        <f t="shared" si="59"/>
        <v/>
      </c>
      <c r="W68" s="949" t="str">
        <f t="shared" si="60"/>
        <v/>
      </c>
      <c r="X68" s="949" t="str">
        <f t="shared" si="61"/>
        <v/>
      </c>
      <c r="Y68" s="949" t="str">
        <f t="shared" si="62"/>
        <v/>
      </c>
      <c r="Z68" s="949" t="str">
        <f t="shared" si="63"/>
        <v/>
      </c>
      <c r="AA68" s="975"/>
      <c r="AB68" s="949" t="str">
        <f t="shared" si="64"/>
        <v/>
      </c>
      <c r="AC68" s="949" t="str">
        <f t="shared" si="65"/>
        <v/>
      </c>
      <c r="AD68" s="949" t="str">
        <f t="shared" si="66"/>
        <v/>
      </c>
      <c r="AE68" s="949" t="str">
        <f t="shared" si="67"/>
        <v/>
      </c>
      <c r="AF68" s="949" t="str">
        <f t="shared" si="68"/>
        <v/>
      </c>
      <c r="AG68" s="949" t="str">
        <f t="shared" si="69"/>
        <v/>
      </c>
      <c r="AH68" s="949" t="str">
        <f t="shared" si="70"/>
        <v/>
      </c>
      <c r="AI68" s="949" t="str">
        <f t="shared" si="71"/>
        <v/>
      </c>
      <c r="AJ68" s="949" t="str">
        <f t="shared" si="72"/>
        <v/>
      </c>
      <c r="AK68" s="949" t="str">
        <f t="shared" si="73"/>
        <v/>
      </c>
      <c r="AL68" s="949" t="str">
        <f t="shared" si="74"/>
        <v/>
      </c>
      <c r="AM68" s="981" t="str">
        <f t="shared" si="75"/>
        <v/>
      </c>
      <c r="AP68" s="1901"/>
      <c r="AQ68" s="1901"/>
    </row>
    <row r="69" spans="1:43" ht="18.95" customHeight="1">
      <c r="C69" s="1946"/>
      <c r="E69" s="1997"/>
      <c r="F69" s="1998"/>
      <c r="G69" s="1947" t="s">
        <v>1156</v>
      </c>
      <c r="H69" s="1948"/>
      <c r="I69" s="991"/>
      <c r="J69" s="1902" t="s">
        <v>1157</v>
      </c>
      <c r="K69" s="1902"/>
      <c r="L69" s="1902"/>
      <c r="M69" s="987"/>
      <c r="N69" s="990" t="s">
        <v>1848</v>
      </c>
      <c r="O69" s="947" t="str">
        <f>IF(INT($AV18/100000000000),MOD(INT($AV18/100000000000),10),"")</f>
        <v/>
      </c>
      <c r="P69" s="947" t="str">
        <f>IF(INT($AV18/10000000000),MOD(INT($AV18/10000000000),10),"")</f>
        <v/>
      </c>
      <c r="Q69" s="947" t="str">
        <f>IF(INT($AV18/1000000000),MOD(INT($AV18/1000000000),10),"")</f>
        <v/>
      </c>
      <c r="R69" s="947" t="str">
        <f>IF(INT($AV18/100000000),MOD(INT($AV18/100000000),10),"")</f>
        <v/>
      </c>
      <c r="S69" s="947" t="str">
        <f>IF(INT($AV18/10000000),MOD(INT($AV18/10000000),10),"")</f>
        <v/>
      </c>
      <c r="T69" s="947" t="str">
        <f>IF(INT($AV18/1000000),MOD(INT($AV18/1000000),10),"")</f>
        <v/>
      </c>
      <c r="U69" s="947" t="str">
        <f>IF(INT($AV18/100000),MOD(INT($AV18/100000),10),"")</f>
        <v/>
      </c>
      <c r="V69" s="947" t="str">
        <f>IF(INT($AV18/10000),MOD(INT($AV18/10000),10),"")</f>
        <v/>
      </c>
      <c r="W69" s="947" t="str">
        <f>IF(INT($AV18/1000),MOD(INT($AV18/1000),10),"")</f>
        <v/>
      </c>
      <c r="X69" s="947" t="str">
        <f>IF(INT($AV18/100),MOD(INT($AV18/100),10),"")</f>
        <v/>
      </c>
      <c r="Y69" s="947" t="str">
        <f>IF(INT($AV18/10),MOD(INT($AV18/10),10),"")</f>
        <v/>
      </c>
      <c r="Z69" s="947" t="str">
        <f>IF(INT($AV18/1),MOD(INT($AV18/1),10),"")</f>
        <v/>
      </c>
      <c r="AA69" s="975"/>
      <c r="AB69" s="947" t="str">
        <f>IF(INT($AW18/100000000000),MOD(INT($AW18/100000000000),10),"")</f>
        <v/>
      </c>
      <c r="AC69" s="947" t="str">
        <f>IF(INT($AW18/10000000000),MOD(INT($AW18/10000000000),10),"")</f>
        <v/>
      </c>
      <c r="AD69" s="947" t="str">
        <f>IF(INT($AW18/1000000000),MOD(INT($AW18/1000000000),10),"")</f>
        <v/>
      </c>
      <c r="AE69" s="947" t="str">
        <f>IF(INT($AW18/100000000),MOD(INT($AW18/100000000),10),"")</f>
        <v/>
      </c>
      <c r="AF69" s="947" t="str">
        <f>IF(INT($AW18/10000000),MOD(INT($AW18/10000000),10),"")</f>
        <v/>
      </c>
      <c r="AG69" s="947" t="str">
        <f>IF(INT($AW18/1000000),MOD(INT($AW18/1000000),10),"")</f>
        <v/>
      </c>
      <c r="AH69" s="947" t="str">
        <f>IF(INT($AW18/100000),MOD(INT($AW18/100000),10),"")</f>
        <v/>
      </c>
      <c r="AI69" s="947" t="str">
        <f>IF(INT($AW18/10000),MOD(INT($AW18/10000),10),"")</f>
        <v/>
      </c>
      <c r="AJ69" s="947" t="str">
        <f>IF(INT($AW18/1000),MOD(INT($AW18/1000),10),"")</f>
        <v/>
      </c>
      <c r="AK69" s="947" t="str">
        <f>IF(INT($AW18/100),MOD(INT($AW18/100),10),"")</f>
        <v/>
      </c>
      <c r="AL69" s="947" t="str">
        <f>IF(INT($AW18/10),MOD(INT($AW18/10),10),"")</f>
        <v/>
      </c>
      <c r="AM69" s="982" t="str">
        <f>IF(INT($AW18/1),MOD(INT($AW18/1),10),"")</f>
        <v/>
      </c>
      <c r="AP69" s="1901"/>
      <c r="AQ69" s="1901"/>
    </row>
    <row r="70" spans="1:43" ht="18.95" customHeight="1">
      <c r="C70" s="1946"/>
      <c r="E70" s="1997"/>
      <c r="F70" s="1998"/>
      <c r="G70" s="1949"/>
      <c r="H70" s="1950"/>
      <c r="I70" s="992"/>
      <c r="J70" s="1960" t="s">
        <v>1158</v>
      </c>
      <c r="K70" s="1961"/>
      <c r="L70" s="1961"/>
      <c r="M70" s="993"/>
      <c r="N70" s="990" t="s">
        <v>1849</v>
      </c>
      <c r="O70" s="947" t="str">
        <f>IF(INT($AV19/100000000000),MOD(INT($AV19/100000000000),10),"")</f>
        <v/>
      </c>
      <c r="P70" s="947" t="str">
        <f>IF(INT($AV19/10000000000),MOD(INT($AV19/10000000000),10),"")</f>
        <v/>
      </c>
      <c r="Q70" s="947" t="str">
        <f>IF(INT($AV19/1000000000),MOD(INT($AV19/1000000000),10),"")</f>
        <v/>
      </c>
      <c r="R70" s="947" t="str">
        <f>IF(INT($AV19/100000000),MOD(INT($AV19/100000000),10),"")</f>
        <v/>
      </c>
      <c r="S70" s="947" t="str">
        <f>IF(INT($AV19/10000000),MOD(INT($AV19/10000000),10),"")</f>
        <v/>
      </c>
      <c r="T70" s="947" t="str">
        <f>IF(INT($AV19/1000000),MOD(INT($AV19/1000000),10),"")</f>
        <v/>
      </c>
      <c r="U70" s="947" t="str">
        <f>IF(INT($AV19/100000),MOD(INT($AV19/100000),10),"")</f>
        <v/>
      </c>
      <c r="V70" s="947" t="str">
        <f>IF(INT($AV19/10000),MOD(INT($AV19/10000),10),"")</f>
        <v/>
      </c>
      <c r="W70" s="947" t="str">
        <f>IF(INT($AV19/1000),MOD(INT($AV19/1000),10),"")</f>
        <v/>
      </c>
      <c r="X70" s="947" t="str">
        <f>IF(INT($AV19/100),MOD(INT($AV19/100),10),"")</f>
        <v/>
      </c>
      <c r="Y70" s="947" t="str">
        <f>IF(INT($AV19/10),MOD(INT($AV19/10),10),"")</f>
        <v/>
      </c>
      <c r="Z70" s="947" t="str">
        <f>IF(INT($AV19/1),MOD(INT($AV19/1),10),"")</f>
        <v/>
      </c>
      <c r="AA70" s="975"/>
      <c r="AB70" s="947" t="str">
        <f>IF(INT($AW19/100000000000),MOD(INT($AW19/100000000000),10),"")</f>
        <v/>
      </c>
      <c r="AC70" s="947" t="str">
        <f>IF(INT($AW19/10000000000),MOD(INT($AW19/10000000000),10),"")</f>
        <v/>
      </c>
      <c r="AD70" s="947" t="str">
        <f>IF(INT($AW19/1000000000),MOD(INT($AW19/1000000000),10),"")</f>
        <v/>
      </c>
      <c r="AE70" s="947" t="str">
        <f>IF(INT($AW19/100000000),MOD(INT($AW19/100000000),10),"")</f>
        <v/>
      </c>
      <c r="AF70" s="947" t="str">
        <f>IF(INT($AW19/10000000),MOD(INT($AW19/10000000),10),"")</f>
        <v/>
      </c>
      <c r="AG70" s="947" t="str">
        <f>IF(INT($AW19/1000000),MOD(INT($AW19/1000000),10),"")</f>
        <v/>
      </c>
      <c r="AH70" s="947" t="str">
        <f>IF(INT($AW19/100000),MOD(INT($AW19/100000),10),"")</f>
        <v/>
      </c>
      <c r="AI70" s="947" t="str">
        <f>IF(INT($AW19/10000),MOD(INT($AW19/10000),10),"")</f>
        <v/>
      </c>
      <c r="AJ70" s="947" t="str">
        <f>IF(INT($AW19/1000),MOD(INT($AW19/1000),10),"")</f>
        <v/>
      </c>
      <c r="AK70" s="947" t="str">
        <f>IF(INT($AW19/100),MOD(INT($AW19/100),10),"")</f>
        <v/>
      </c>
      <c r="AL70" s="947" t="str">
        <f>IF(INT($AW19/10),MOD(INT($AW19/10),10),"")</f>
        <v/>
      </c>
      <c r="AM70" s="982" t="str">
        <f>IF(INT($AW19/1),MOD(INT($AW19/1),10),"")</f>
        <v/>
      </c>
      <c r="AP70" s="1901"/>
      <c r="AQ70" s="1901"/>
    </row>
    <row r="71" spans="1:43" ht="18.95" customHeight="1">
      <c r="C71" s="1946"/>
      <c r="E71" s="1517"/>
      <c r="F71" s="1961" t="s">
        <v>1828</v>
      </c>
      <c r="G71" s="1902"/>
      <c r="H71" s="1902"/>
      <c r="I71" s="1902"/>
      <c r="J71" s="1902"/>
      <c r="K71" s="1902"/>
      <c r="L71" s="1902"/>
      <c r="M71" s="987"/>
      <c r="N71" s="990" t="s">
        <v>1850</v>
      </c>
      <c r="O71" s="947" t="str">
        <f>IF(INT($AV20/100000000000),MOD(INT($AV20/100000000000),10),"")</f>
        <v/>
      </c>
      <c r="P71" s="947" t="str">
        <f>IF(INT($AV20/10000000000),MOD(INT($AV20/10000000000),10),"")</f>
        <v/>
      </c>
      <c r="Q71" s="947" t="str">
        <f>IF(INT($AV20/1000000000),MOD(INT($AV20/1000000000),10),"")</f>
        <v/>
      </c>
      <c r="R71" s="947" t="str">
        <f>IF(INT($AV20/100000000),MOD(INT($AV20/100000000),10),"")</f>
        <v/>
      </c>
      <c r="S71" s="947" t="str">
        <f>IF(INT($AV20/10000000),MOD(INT($AV20/10000000),10),"")</f>
        <v/>
      </c>
      <c r="T71" s="947" t="str">
        <f>IF(INT($AV20/1000000),MOD(INT($AV20/1000000),10),"")</f>
        <v/>
      </c>
      <c r="U71" s="947" t="str">
        <f>IF(INT($AV20/100000),MOD(INT($AV20/100000),10),"")</f>
        <v/>
      </c>
      <c r="V71" s="947" t="str">
        <f>IF(INT($AV20/10000),MOD(INT($AV20/10000),10),"")</f>
        <v/>
      </c>
      <c r="W71" s="947" t="str">
        <f>IF(INT($AV20/1000),MOD(INT($AV20/1000),10),"")</f>
        <v/>
      </c>
      <c r="X71" s="947" t="str">
        <f>IF(INT($AV20/100),MOD(INT($AV20/100),10),"")</f>
        <v/>
      </c>
      <c r="Y71" s="947" t="str">
        <f>IF(INT($AV20/10),MOD(INT($AV20/10),10),"")</f>
        <v/>
      </c>
      <c r="Z71" s="947" t="str">
        <f>IF(INT($AV20/1),MOD(INT($AV20/1),10),"")</f>
        <v/>
      </c>
      <c r="AA71" s="975"/>
      <c r="AB71" s="947" t="str">
        <f>IF(INT($AW20/100000000000),MOD(INT($AW20/100000000000),10),"")</f>
        <v/>
      </c>
      <c r="AC71" s="947" t="str">
        <f>IF(INT($AW20/10000000000),MOD(INT($AW20/10000000000),10),"")</f>
        <v/>
      </c>
      <c r="AD71" s="947" t="str">
        <f>IF(INT($AW20/1000000000),MOD(INT($AW20/1000000000),10),"")</f>
        <v/>
      </c>
      <c r="AE71" s="947" t="str">
        <f>IF(INT($AW20/100000000),MOD(INT($AW20/100000000),10),"")</f>
        <v/>
      </c>
      <c r="AF71" s="947" t="str">
        <f>IF(INT($AW20/10000000),MOD(INT($AW20/10000000),10),"")</f>
        <v/>
      </c>
      <c r="AG71" s="947" t="str">
        <f>IF(INT($AW20/1000000),MOD(INT($AW20/1000000),10),"")</f>
        <v/>
      </c>
      <c r="AH71" s="947" t="str">
        <f>IF(INT($AW20/100000),MOD(INT($AW20/100000),10),"")</f>
        <v/>
      </c>
      <c r="AI71" s="947" t="str">
        <f>IF(INT($AW20/10000),MOD(INT($AW20/10000),10),"")</f>
        <v/>
      </c>
      <c r="AJ71" s="947" t="str">
        <f>IF(INT($AW20/1000),MOD(INT($AW20/1000),10),"")</f>
        <v/>
      </c>
      <c r="AK71" s="947" t="str">
        <f>IF(INT($AW20/100),MOD(INT($AW20/100),10),"")</f>
        <v/>
      </c>
      <c r="AL71" s="947" t="str">
        <f>IF(INT($AW20/10),MOD(INT($AW20/10),10),"")</f>
        <v/>
      </c>
      <c r="AM71" s="982" t="str">
        <f>IF(INT($AW20/1),MOD(INT($AW20/1),10),"")</f>
        <v/>
      </c>
      <c r="AP71" s="1901"/>
      <c r="AQ71" s="1901"/>
    </row>
    <row r="72" spans="1:43" ht="18.95" customHeight="1">
      <c r="C72" s="1946"/>
      <c r="E72" s="1518"/>
      <c r="F72" s="1519"/>
      <c r="G72" s="989"/>
      <c r="H72" s="1937" t="s">
        <v>1829</v>
      </c>
      <c r="I72" s="1902"/>
      <c r="J72" s="1902"/>
      <c r="K72" s="1902"/>
      <c r="L72" s="1902"/>
      <c r="M72" s="987"/>
      <c r="N72" s="990" t="s">
        <v>1851</v>
      </c>
      <c r="O72" s="949" t="str">
        <f t="shared" ref="O72" si="76">IF(INT($AV21/100000000000),MOD(INT($AV21/100000000000),10),"")</f>
        <v/>
      </c>
      <c r="P72" s="949" t="str">
        <f t="shared" ref="P72" si="77">IF(INT($AV21/10000000000),MOD(INT($AV21/10000000000),10),"")</f>
        <v/>
      </c>
      <c r="Q72" s="949" t="str">
        <f t="shared" ref="Q72" si="78">IF(INT($AV21/1000000000),MOD(INT($AV21/1000000000),10),"")</f>
        <v/>
      </c>
      <c r="R72" s="949" t="str">
        <f t="shared" ref="R72" si="79">IF(INT($AV21/100000000),MOD(INT($AV21/100000000),10),"")</f>
        <v/>
      </c>
      <c r="S72" s="949" t="str">
        <f t="shared" ref="S72" si="80">IF(INT($AV21/10000000),MOD(INT($AV21/10000000),10),"")</f>
        <v/>
      </c>
      <c r="T72" s="949" t="str">
        <f t="shared" ref="T72" si="81">IF(INT($AV21/1000000),MOD(INT($AV21/1000000),10),"")</f>
        <v/>
      </c>
      <c r="U72" s="949" t="str">
        <f t="shared" ref="U72" si="82">IF(INT($AV21/100000),MOD(INT($AV21/100000),10),"")</f>
        <v/>
      </c>
      <c r="V72" s="949" t="str">
        <f t="shared" ref="V72" si="83">IF(INT($AV21/10000),MOD(INT($AV21/10000),10),"")</f>
        <v/>
      </c>
      <c r="W72" s="949" t="str">
        <f t="shared" ref="W72" si="84">IF(INT($AV21/1000),MOD(INT($AV21/1000),10),"")</f>
        <v/>
      </c>
      <c r="X72" s="949" t="str">
        <f t="shared" ref="X72" si="85">IF(INT($AV21/100),MOD(INT($AV21/100),10),"")</f>
        <v/>
      </c>
      <c r="Y72" s="949" t="str">
        <f t="shared" ref="Y72" si="86">IF(INT($AV21/10),MOD(INT($AV21/10),10),"")</f>
        <v/>
      </c>
      <c r="Z72" s="949" t="str">
        <f t="shared" ref="Z72" si="87">IF(INT($AV21/1),MOD(INT($AV21/1),10),"")</f>
        <v/>
      </c>
      <c r="AA72" s="975"/>
      <c r="AB72" s="949" t="str">
        <f t="shared" ref="AB72" si="88">IF(INT($AW21/100000000000),MOD(INT($AW21/100000000000),10),"")</f>
        <v/>
      </c>
      <c r="AC72" s="949" t="str">
        <f t="shared" ref="AC72" si="89">IF(INT($AW21/10000000000),MOD(INT($AW21/10000000000),10),"")</f>
        <v/>
      </c>
      <c r="AD72" s="949" t="str">
        <f t="shared" ref="AD72" si="90">IF(INT($AW21/1000000000),MOD(INT($AW21/1000000000),10),"")</f>
        <v/>
      </c>
      <c r="AE72" s="949" t="str">
        <f t="shared" ref="AE72" si="91">IF(INT($AW21/100000000),MOD(INT($AW21/100000000),10),"")</f>
        <v/>
      </c>
      <c r="AF72" s="949" t="str">
        <f t="shared" ref="AF72" si="92">IF(INT($AW21/10000000),MOD(INT($AW21/10000000),10),"")</f>
        <v/>
      </c>
      <c r="AG72" s="949" t="str">
        <f t="shared" ref="AG72" si="93">IF(INT($AW21/1000000),MOD(INT($AW21/1000000),10),"")</f>
        <v/>
      </c>
      <c r="AH72" s="949" t="str">
        <f t="shared" ref="AH72" si="94">IF(INT($AW21/100000),MOD(INT($AW21/100000),10),"")</f>
        <v/>
      </c>
      <c r="AI72" s="949" t="str">
        <f t="shared" ref="AI72" si="95">IF(INT($AW21/10000),MOD(INT($AW21/10000),10),"")</f>
        <v/>
      </c>
      <c r="AJ72" s="949" t="str">
        <f t="shared" ref="AJ72" si="96">IF(INT($AW21/1000),MOD(INT($AW21/1000),10),"")</f>
        <v/>
      </c>
      <c r="AK72" s="949" t="str">
        <f t="shared" ref="AK72" si="97">IF(INT($AW21/100),MOD(INT($AW21/100),10),"")</f>
        <v/>
      </c>
      <c r="AL72" s="949" t="str">
        <f t="shared" ref="AL72" si="98">IF(INT($AW21/10),MOD(INT($AW21/10),10),"")</f>
        <v/>
      </c>
      <c r="AM72" s="981" t="str">
        <f t="shared" ref="AM72" si="99">IF(INT($AW21/1),MOD(INT($AW21/1),10),"")</f>
        <v/>
      </c>
      <c r="AP72" s="1901"/>
      <c r="AQ72" s="1901"/>
    </row>
    <row r="73" spans="1:43" ht="18.95" customHeight="1">
      <c r="C73" s="1946"/>
      <c r="E73" s="1940" t="s">
        <v>1137</v>
      </c>
      <c r="F73" s="1941"/>
      <c r="G73" s="989"/>
      <c r="H73" s="1937" t="s">
        <v>44</v>
      </c>
      <c r="I73" s="1902"/>
      <c r="J73" s="1902"/>
      <c r="K73" s="1902"/>
      <c r="L73" s="1902"/>
      <c r="M73" s="987"/>
      <c r="N73" s="990" t="s">
        <v>1852</v>
      </c>
      <c r="O73" s="951" t="str">
        <f t="shared" ref="O73:O88" si="100">IF(INT($AV22/100000000000),MOD(INT($AV22/100000000000),10),"")</f>
        <v/>
      </c>
      <c r="P73" s="951" t="str">
        <f t="shared" ref="P73:P88" si="101">IF(INT($AV22/10000000000),MOD(INT($AV22/10000000000),10),"")</f>
        <v/>
      </c>
      <c r="Q73" s="951" t="str">
        <f t="shared" ref="Q73:Q88" si="102">IF(INT($AV22/1000000000),MOD(INT($AV22/1000000000),10),"")</f>
        <v/>
      </c>
      <c r="R73" s="951" t="str">
        <f t="shared" ref="R73:R88" si="103">IF(INT($AV22/100000000),MOD(INT($AV22/100000000),10),"")</f>
        <v/>
      </c>
      <c r="S73" s="951" t="str">
        <f t="shared" ref="S73:S88" si="104">IF(INT($AV22/10000000),MOD(INT($AV22/10000000),10),"")</f>
        <v/>
      </c>
      <c r="T73" s="951" t="str">
        <f t="shared" ref="T73:T88" si="105">IF(INT($AV22/1000000),MOD(INT($AV22/1000000),10),"")</f>
        <v/>
      </c>
      <c r="U73" s="951" t="str">
        <f t="shared" ref="U73:U88" si="106">IF(INT($AV22/100000),MOD(INT($AV22/100000),10),"")</f>
        <v/>
      </c>
      <c r="V73" s="951" t="str">
        <f t="shared" ref="V73:V88" si="107">IF(INT($AV22/10000),MOD(INT($AV22/10000),10),"")</f>
        <v/>
      </c>
      <c r="W73" s="951" t="str">
        <f t="shared" ref="W73:W88" si="108">IF(INT($AV22/1000),MOD(INT($AV22/1000),10),"")</f>
        <v/>
      </c>
      <c r="X73" s="951" t="str">
        <f t="shared" ref="X73:X88" si="109">IF(INT($AV22/100),MOD(INT($AV22/100),10),"")</f>
        <v/>
      </c>
      <c r="Y73" s="951" t="str">
        <f t="shared" ref="Y73:Y88" si="110">IF(INT($AV22/10),MOD(INT($AV22/10),10),"")</f>
        <v/>
      </c>
      <c r="Z73" s="951" t="str">
        <f t="shared" ref="Z73:Z88" si="111">IF(INT($AV22/1),MOD(INT($AV22/1),10),"")</f>
        <v/>
      </c>
      <c r="AA73" s="975"/>
      <c r="AB73" s="951" t="str">
        <f t="shared" ref="AB73:AB88" si="112">IF(INT($AW22/100000000000),MOD(INT($AW22/100000000000),10),"")</f>
        <v/>
      </c>
      <c r="AC73" s="951" t="str">
        <f t="shared" ref="AC73:AC88" si="113">IF(INT($AW22/10000000000),MOD(INT($AW22/10000000000),10),"")</f>
        <v/>
      </c>
      <c r="AD73" s="951" t="str">
        <f t="shared" ref="AD73:AD88" si="114">IF(INT($AW22/1000000000),MOD(INT($AW22/1000000000),10),"")</f>
        <v/>
      </c>
      <c r="AE73" s="951" t="str">
        <f t="shared" ref="AE73:AE88" si="115">IF(INT($AW22/100000000),MOD(INT($AW22/100000000),10),"")</f>
        <v/>
      </c>
      <c r="AF73" s="951" t="str">
        <f t="shared" ref="AF73:AF88" si="116">IF(INT($AW22/10000000),MOD(INT($AW22/10000000),10),"")</f>
        <v/>
      </c>
      <c r="AG73" s="951" t="str">
        <f t="shared" ref="AG73:AG88" si="117">IF(INT($AW22/1000000),MOD(INT($AW22/1000000),10),"")</f>
        <v/>
      </c>
      <c r="AH73" s="951" t="str">
        <f t="shared" ref="AH73:AH88" si="118">IF(INT($AW22/100000),MOD(INT($AW22/100000),10),"")</f>
        <v/>
      </c>
      <c r="AI73" s="951" t="str">
        <f t="shared" ref="AI73:AI88" si="119">IF(INT($AW22/10000),MOD(INT($AW22/10000),10),"")</f>
        <v/>
      </c>
      <c r="AJ73" s="951" t="str">
        <f t="shared" ref="AJ73:AJ88" si="120">IF(INT($AW22/1000),MOD(INT($AW22/1000),10),"")</f>
        <v/>
      </c>
      <c r="AK73" s="951" t="str">
        <f t="shared" ref="AK73:AK88" si="121">IF(INT($AW22/100),MOD(INT($AW22/100),10),"")</f>
        <v/>
      </c>
      <c r="AL73" s="951" t="str">
        <f t="shared" ref="AL73:AL88" si="122">IF(INT($AW22/10),MOD(INT($AW22/10),10),"")</f>
        <v/>
      </c>
      <c r="AM73" s="983" t="str">
        <f t="shared" ref="AM73:AM88" si="123">IF(INT($AW22/1),MOD(INT($AW22/1),10),"")</f>
        <v/>
      </c>
      <c r="AP73" s="1901"/>
      <c r="AQ73" s="1901"/>
    </row>
    <row r="74" spans="1:43" ht="18.95" customHeight="1">
      <c r="C74" s="1946"/>
      <c r="E74" s="1940"/>
      <c r="F74" s="1941"/>
      <c r="G74" s="989"/>
      <c r="H74" s="1989" t="s">
        <v>1138</v>
      </c>
      <c r="I74" s="1944"/>
      <c r="J74" s="1944"/>
      <c r="K74" s="1944"/>
      <c r="L74" s="1944"/>
      <c r="M74" s="987"/>
      <c r="N74" s="990" t="s">
        <v>1853</v>
      </c>
      <c r="O74" s="949" t="str">
        <f t="shared" si="100"/>
        <v/>
      </c>
      <c r="P74" s="949" t="str">
        <f t="shared" si="101"/>
        <v/>
      </c>
      <c r="Q74" s="949" t="str">
        <f t="shared" si="102"/>
        <v/>
      </c>
      <c r="R74" s="949" t="str">
        <f t="shared" si="103"/>
        <v/>
      </c>
      <c r="S74" s="949" t="str">
        <f t="shared" si="104"/>
        <v/>
      </c>
      <c r="T74" s="949" t="str">
        <f t="shared" si="105"/>
        <v/>
      </c>
      <c r="U74" s="949" t="str">
        <f t="shared" si="106"/>
        <v/>
      </c>
      <c r="V74" s="949" t="str">
        <f t="shared" si="107"/>
        <v/>
      </c>
      <c r="W74" s="949" t="str">
        <f t="shared" si="108"/>
        <v/>
      </c>
      <c r="X74" s="949" t="str">
        <f t="shared" si="109"/>
        <v/>
      </c>
      <c r="Y74" s="949" t="str">
        <f t="shared" si="110"/>
        <v/>
      </c>
      <c r="Z74" s="949" t="str">
        <f t="shared" si="111"/>
        <v/>
      </c>
      <c r="AA74" s="975"/>
      <c r="AB74" s="949" t="str">
        <f t="shared" si="112"/>
        <v/>
      </c>
      <c r="AC74" s="949" t="str">
        <f t="shared" si="113"/>
        <v/>
      </c>
      <c r="AD74" s="949" t="str">
        <f t="shared" si="114"/>
        <v/>
      </c>
      <c r="AE74" s="949" t="str">
        <f t="shared" si="115"/>
        <v/>
      </c>
      <c r="AF74" s="949" t="str">
        <f t="shared" si="116"/>
        <v/>
      </c>
      <c r="AG74" s="949" t="str">
        <f t="shared" si="117"/>
        <v/>
      </c>
      <c r="AH74" s="949" t="str">
        <f t="shared" si="118"/>
        <v/>
      </c>
      <c r="AI74" s="949" t="str">
        <f t="shared" si="119"/>
        <v/>
      </c>
      <c r="AJ74" s="949" t="str">
        <f t="shared" si="120"/>
        <v/>
      </c>
      <c r="AK74" s="949" t="str">
        <f t="shared" si="121"/>
        <v/>
      </c>
      <c r="AL74" s="949" t="str">
        <f t="shared" si="122"/>
        <v/>
      </c>
      <c r="AM74" s="981" t="str">
        <f t="shared" si="123"/>
        <v/>
      </c>
      <c r="AP74" s="1901"/>
      <c r="AQ74" s="1901"/>
    </row>
    <row r="75" spans="1:43" ht="18.95" customHeight="1">
      <c r="C75" s="1946"/>
      <c r="E75" s="1940"/>
      <c r="F75" s="1941"/>
      <c r="G75" s="989"/>
      <c r="H75" s="1961" t="s">
        <v>1139</v>
      </c>
      <c r="I75" s="1961"/>
      <c r="J75" s="1961"/>
      <c r="K75" s="1961"/>
      <c r="L75" s="1961"/>
      <c r="M75" s="987"/>
      <c r="N75" s="990" t="s">
        <v>1854</v>
      </c>
      <c r="O75" s="949" t="str">
        <f t="shared" si="100"/>
        <v/>
      </c>
      <c r="P75" s="949" t="str">
        <f t="shared" si="101"/>
        <v/>
      </c>
      <c r="Q75" s="949" t="str">
        <f t="shared" si="102"/>
        <v/>
      </c>
      <c r="R75" s="949" t="str">
        <f t="shared" si="103"/>
        <v/>
      </c>
      <c r="S75" s="949" t="str">
        <f t="shared" si="104"/>
        <v/>
      </c>
      <c r="T75" s="949" t="str">
        <f t="shared" si="105"/>
        <v/>
      </c>
      <c r="U75" s="949" t="str">
        <f t="shared" si="106"/>
        <v/>
      </c>
      <c r="V75" s="949" t="str">
        <f t="shared" si="107"/>
        <v/>
      </c>
      <c r="W75" s="949" t="str">
        <f t="shared" si="108"/>
        <v/>
      </c>
      <c r="X75" s="949" t="str">
        <f t="shared" si="109"/>
        <v/>
      </c>
      <c r="Y75" s="949" t="str">
        <f t="shared" si="110"/>
        <v/>
      </c>
      <c r="Z75" s="949" t="str">
        <f t="shared" si="111"/>
        <v/>
      </c>
      <c r="AA75" s="975"/>
      <c r="AB75" s="949" t="str">
        <f t="shared" si="112"/>
        <v/>
      </c>
      <c r="AC75" s="949" t="str">
        <f t="shared" si="113"/>
        <v/>
      </c>
      <c r="AD75" s="949" t="str">
        <f t="shared" si="114"/>
        <v/>
      </c>
      <c r="AE75" s="949" t="str">
        <f t="shared" si="115"/>
        <v/>
      </c>
      <c r="AF75" s="949" t="str">
        <f t="shared" si="116"/>
        <v/>
      </c>
      <c r="AG75" s="949" t="str">
        <f t="shared" si="117"/>
        <v/>
      </c>
      <c r="AH75" s="949" t="str">
        <f t="shared" si="118"/>
        <v/>
      </c>
      <c r="AI75" s="949" t="str">
        <f t="shared" si="119"/>
        <v/>
      </c>
      <c r="AJ75" s="949" t="str">
        <f t="shared" si="120"/>
        <v/>
      </c>
      <c r="AK75" s="949" t="str">
        <f t="shared" si="121"/>
        <v/>
      </c>
      <c r="AL75" s="949" t="str">
        <f t="shared" si="122"/>
        <v/>
      </c>
      <c r="AM75" s="981" t="str">
        <f t="shared" si="123"/>
        <v/>
      </c>
      <c r="AP75" s="1901"/>
      <c r="AQ75" s="1901"/>
    </row>
    <row r="76" spans="1:43" ht="18.95" customHeight="1">
      <c r="C76" s="1946"/>
      <c r="E76" s="1940"/>
      <c r="F76" s="1941"/>
      <c r="G76" s="989"/>
      <c r="H76" s="1961" t="s">
        <v>1140</v>
      </c>
      <c r="I76" s="1961"/>
      <c r="J76" s="1961"/>
      <c r="K76" s="1961"/>
      <c r="L76" s="1961"/>
      <c r="M76" s="987"/>
      <c r="N76" s="990" t="s">
        <v>1855</v>
      </c>
      <c r="O76" s="949" t="str">
        <f t="shared" si="100"/>
        <v/>
      </c>
      <c r="P76" s="949" t="str">
        <f t="shared" si="101"/>
        <v/>
      </c>
      <c r="Q76" s="949" t="str">
        <f t="shared" si="102"/>
        <v/>
      </c>
      <c r="R76" s="949" t="str">
        <f t="shared" si="103"/>
        <v/>
      </c>
      <c r="S76" s="949" t="str">
        <f t="shared" si="104"/>
        <v/>
      </c>
      <c r="T76" s="949" t="str">
        <f t="shared" si="105"/>
        <v/>
      </c>
      <c r="U76" s="949" t="str">
        <f t="shared" si="106"/>
        <v/>
      </c>
      <c r="V76" s="949" t="str">
        <f t="shared" si="107"/>
        <v/>
      </c>
      <c r="W76" s="949" t="str">
        <f t="shared" si="108"/>
        <v/>
      </c>
      <c r="X76" s="949" t="str">
        <f t="shared" si="109"/>
        <v/>
      </c>
      <c r="Y76" s="949" t="str">
        <f t="shared" si="110"/>
        <v/>
      </c>
      <c r="Z76" s="949" t="str">
        <f t="shared" si="111"/>
        <v/>
      </c>
      <c r="AA76" s="975"/>
      <c r="AB76" s="949" t="str">
        <f t="shared" si="112"/>
        <v/>
      </c>
      <c r="AC76" s="949" t="str">
        <f t="shared" si="113"/>
        <v/>
      </c>
      <c r="AD76" s="949" t="str">
        <f t="shared" si="114"/>
        <v/>
      </c>
      <c r="AE76" s="949" t="str">
        <f t="shared" si="115"/>
        <v/>
      </c>
      <c r="AF76" s="949" t="str">
        <f t="shared" si="116"/>
        <v/>
      </c>
      <c r="AG76" s="949" t="str">
        <f t="shared" si="117"/>
        <v/>
      </c>
      <c r="AH76" s="949" t="str">
        <f t="shared" si="118"/>
        <v/>
      </c>
      <c r="AI76" s="949" t="str">
        <f t="shared" si="119"/>
        <v/>
      </c>
      <c r="AJ76" s="949" t="str">
        <f t="shared" si="120"/>
        <v/>
      </c>
      <c r="AK76" s="949" t="str">
        <f t="shared" si="121"/>
        <v/>
      </c>
      <c r="AL76" s="949" t="str">
        <f t="shared" si="122"/>
        <v/>
      </c>
      <c r="AM76" s="981" t="str">
        <f t="shared" si="123"/>
        <v/>
      </c>
      <c r="AP76" s="1901"/>
      <c r="AQ76" s="1901"/>
    </row>
    <row r="77" spans="1:43" ht="18.95" customHeight="1">
      <c r="C77" s="1946"/>
      <c r="E77" s="1942"/>
      <c r="F77" s="1943"/>
      <c r="G77" s="989"/>
      <c r="H77" s="1962" t="s">
        <v>172</v>
      </c>
      <c r="I77" s="1962"/>
      <c r="J77" s="1962"/>
      <c r="K77" s="1962"/>
      <c r="L77" s="1962"/>
      <c r="M77" s="987"/>
      <c r="N77" s="990" t="s">
        <v>1856</v>
      </c>
      <c r="O77" s="952" t="str">
        <f t="shared" si="100"/>
        <v/>
      </c>
      <c r="P77" s="952" t="str">
        <f t="shared" si="101"/>
        <v/>
      </c>
      <c r="Q77" s="952" t="str">
        <f t="shared" si="102"/>
        <v/>
      </c>
      <c r="R77" s="952" t="str">
        <f t="shared" si="103"/>
        <v/>
      </c>
      <c r="S77" s="952" t="str">
        <f t="shared" si="104"/>
        <v/>
      </c>
      <c r="T77" s="952" t="str">
        <f t="shared" si="105"/>
        <v/>
      </c>
      <c r="U77" s="952" t="str">
        <f t="shared" si="106"/>
        <v/>
      </c>
      <c r="V77" s="952" t="str">
        <f t="shared" si="107"/>
        <v/>
      </c>
      <c r="W77" s="952" t="str">
        <f t="shared" si="108"/>
        <v/>
      </c>
      <c r="X77" s="952" t="str">
        <f t="shared" si="109"/>
        <v/>
      </c>
      <c r="Y77" s="952" t="str">
        <f t="shared" si="110"/>
        <v/>
      </c>
      <c r="Z77" s="952" t="str">
        <f t="shared" si="111"/>
        <v/>
      </c>
      <c r="AA77" s="975"/>
      <c r="AB77" s="952" t="str">
        <f t="shared" si="112"/>
        <v/>
      </c>
      <c r="AC77" s="952" t="str">
        <f t="shared" si="113"/>
        <v/>
      </c>
      <c r="AD77" s="952" t="str">
        <f t="shared" si="114"/>
        <v/>
      </c>
      <c r="AE77" s="952" t="str">
        <f t="shared" si="115"/>
        <v/>
      </c>
      <c r="AF77" s="952" t="str">
        <f t="shared" si="116"/>
        <v/>
      </c>
      <c r="AG77" s="952" t="str">
        <f t="shared" si="117"/>
        <v/>
      </c>
      <c r="AH77" s="952" t="str">
        <f t="shared" si="118"/>
        <v/>
      </c>
      <c r="AI77" s="952" t="str">
        <f t="shared" si="119"/>
        <v/>
      </c>
      <c r="AJ77" s="952" t="str">
        <f t="shared" si="120"/>
        <v/>
      </c>
      <c r="AK77" s="952" t="str">
        <f t="shared" si="121"/>
        <v/>
      </c>
      <c r="AL77" s="952" t="str">
        <f t="shared" si="122"/>
        <v/>
      </c>
      <c r="AM77" s="984" t="str">
        <f t="shared" si="123"/>
        <v/>
      </c>
      <c r="AP77" s="1901"/>
      <c r="AQ77" s="1901"/>
    </row>
    <row r="78" spans="1:43" ht="18.95" customHeight="1">
      <c r="C78" s="1946"/>
      <c r="E78" s="1951" t="s">
        <v>52</v>
      </c>
      <c r="F78" s="1952"/>
      <c r="G78" s="994"/>
      <c r="H78" s="1957" t="s">
        <v>55</v>
      </c>
      <c r="I78" s="1958"/>
      <c r="J78" s="995"/>
      <c r="K78" s="989"/>
      <c r="L78" s="996" t="s">
        <v>53</v>
      </c>
      <c r="M78" s="987"/>
      <c r="N78" s="990" t="s">
        <v>1857</v>
      </c>
      <c r="O78" s="951" t="str">
        <f t="shared" si="100"/>
        <v/>
      </c>
      <c r="P78" s="951" t="str">
        <f t="shared" si="101"/>
        <v/>
      </c>
      <c r="Q78" s="951" t="str">
        <f t="shared" si="102"/>
        <v/>
      </c>
      <c r="R78" s="951" t="str">
        <f t="shared" si="103"/>
        <v/>
      </c>
      <c r="S78" s="951" t="str">
        <f t="shared" si="104"/>
        <v/>
      </c>
      <c r="T78" s="951" t="str">
        <f t="shared" si="105"/>
        <v/>
      </c>
      <c r="U78" s="951" t="str">
        <f t="shared" si="106"/>
        <v/>
      </c>
      <c r="V78" s="951" t="str">
        <f t="shared" si="107"/>
        <v/>
      </c>
      <c r="W78" s="951" t="str">
        <f t="shared" si="108"/>
        <v/>
      </c>
      <c r="X78" s="951" t="str">
        <f t="shared" si="109"/>
        <v/>
      </c>
      <c r="Y78" s="951" t="str">
        <f t="shared" si="110"/>
        <v/>
      </c>
      <c r="Z78" s="951" t="str">
        <f t="shared" si="111"/>
        <v/>
      </c>
      <c r="AA78" s="975"/>
      <c r="AB78" s="951" t="str">
        <f t="shared" si="112"/>
        <v/>
      </c>
      <c r="AC78" s="951" t="str">
        <f t="shared" si="113"/>
        <v/>
      </c>
      <c r="AD78" s="951" t="str">
        <f t="shared" si="114"/>
        <v/>
      </c>
      <c r="AE78" s="951" t="str">
        <f t="shared" si="115"/>
        <v/>
      </c>
      <c r="AF78" s="951" t="str">
        <f t="shared" si="116"/>
        <v/>
      </c>
      <c r="AG78" s="951" t="str">
        <f t="shared" si="117"/>
        <v/>
      </c>
      <c r="AH78" s="951" t="str">
        <f t="shared" si="118"/>
        <v/>
      </c>
      <c r="AI78" s="951" t="str">
        <f t="shared" si="119"/>
        <v/>
      </c>
      <c r="AJ78" s="951" t="str">
        <f t="shared" si="120"/>
        <v/>
      </c>
      <c r="AK78" s="951" t="str">
        <f t="shared" si="121"/>
        <v/>
      </c>
      <c r="AL78" s="951" t="str">
        <f t="shared" si="122"/>
        <v/>
      </c>
      <c r="AM78" s="983" t="str">
        <f t="shared" si="123"/>
        <v/>
      </c>
      <c r="AP78" s="1526"/>
      <c r="AQ78" s="1526"/>
    </row>
    <row r="79" spans="1:43" ht="18.95" customHeight="1">
      <c r="C79" s="1946"/>
      <c r="E79" s="1953"/>
      <c r="F79" s="1954"/>
      <c r="G79" s="997"/>
      <c r="H79" s="1959"/>
      <c r="I79" s="1959"/>
      <c r="J79" s="998"/>
      <c r="K79" s="989"/>
      <c r="L79" s="996" t="s">
        <v>1141</v>
      </c>
      <c r="M79" s="987"/>
      <c r="N79" s="990" t="s">
        <v>1858</v>
      </c>
      <c r="O79" s="949" t="str">
        <f t="shared" si="100"/>
        <v/>
      </c>
      <c r="P79" s="949" t="str">
        <f t="shared" si="101"/>
        <v/>
      </c>
      <c r="Q79" s="949" t="str">
        <f t="shared" si="102"/>
        <v/>
      </c>
      <c r="R79" s="949" t="str">
        <f t="shared" si="103"/>
        <v/>
      </c>
      <c r="S79" s="949" t="str">
        <f t="shared" si="104"/>
        <v/>
      </c>
      <c r="T79" s="949" t="str">
        <f t="shared" si="105"/>
        <v/>
      </c>
      <c r="U79" s="949" t="str">
        <f t="shared" si="106"/>
        <v/>
      </c>
      <c r="V79" s="949" t="str">
        <f t="shared" si="107"/>
        <v/>
      </c>
      <c r="W79" s="949" t="str">
        <f t="shared" si="108"/>
        <v/>
      </c>
      <c r="X79" s="949" t="str">
        <f t="shared" si="109"/>
        <v/>
      </c>
      <c r="Y79" s="949" t="str">
        <f t="shared" si="110"/>
        <v/>
      </c>
      <c r="Z79" s="949" t="str">
        <f t="shared" si="111"/>
        <v/>
      </c>
      <c r="AA79" s="975"/>
      <c r="AB79" s="949" t="str">
        <f t="shared" si="112"/>
        <v/>
      </c>
      <c r="AC79" s="949" t="str">
        <f t="shared" si="113"/>
        <v/>
      </c>
      <c r="AD79" s="949" t="str">
        <f t="shared" si="114"/>
        <v/>
      </c>
      <c r="AE79" s="949" t="str">
        <f t="shared" si="115"/>
        <v/>
      </c>
      <c r="AF79" s="949" t="str">
        <f t="shared" si="116"/>
        <v/>
      </c>
      <c r="AG79" s="949" t="str">
        <f t="shared" si="117"/>
        <v/>
      </c>
      <c r="AH79" s="949" t="str">
        <f t="shared" si="118"/>
        <v/>
      </c>
      <c r="AI79" s="949" t="str">
        <f t="shared" si="119"/>
        <v/>
      </c>
      <c r="AJ79" s="949" t="str">
        <f t="shared" si="120"/>
        <v/>
      </c>
      <c r="AK79" s="949" t="str">
        <f t="shared" si="121"/>
        <v/>
      </c>
      <c r="AL79" s="949" t="str">
        <f t="shared" si="122"/>
        <v/>
      </c>
      <c r="AM79" s="981" t="str">
        <f t="shared" si="123"/>
        <v/>
      </c>
    </row>
    <row r="80" spans="1:43" ht="18.95" customHeight="1">
      <c r="C80" s="1946"/>
      <c r="E80" s="1953"/>
      <c r="F80" s="1954"/>
      <c r="G80" s="989"/>
      <c r="H80" s="1902" t="s">
        <v>1875</v>
      </c>
      <c r="I80" s="1902"/>
      <c r="J80" s="1902"/>
      <c r="K80" s="1902"/>
      <c r="L80" s="1902"/>
      <c r="M80" s="987"/>
      <c r="N80" s="990" t="s">
        <v>1859</v>
      </c>
      <c r="O80" s="948" t="str">
        <f t="shared" si="100"/>
        <v/>
      </c>
      <c r="P80" s="948" t="str">
        <f t="shared" si="101"/>
        <v/>
      </c>
      <c r="Q80" s="948" t="str">
        <f t="shared" si="102"/>
        <v/>
      </c>
      <c r="R80" s="948" t="str">
        <f t="shared" si="103"/>
        <v/>
      </c>
      <c r="S80" s="948" t="str">
        <f t="shared" si="104"/>
        <v/>
      </c>
      <c r="T80" s="948" t="str">
        <f t="shared" si="105"/>
        <v/>
      </c>
      <c r="U80" s="948" t="str">
        <f t="shared" si="106"/>
        <v/>
      </c>
      <c r="V80" s="948" t="str">
        <f t="shared" si="107"/>
        <v/>
      </c>
      <c r="W80" s="948" t="str">
        <f t="shared" si="108"/>
        <v/>
      </c>
      <c r="X80" s="948" t="str">
        <f t="shared" si="109"/>
        <v/>
      </c>
      <c r="Y80" s="948" t="str">
        <f t="shared" si="110"/>
        <v/>
      </c>
      <c r="Z80" s="948" t="str">
        <f t="shared" si="111"/>
        <v/>
      </c>
      <c r="AA80" s="975"/>
      <c r="AB80" s="948" t="str">
        <f t="shared" si="112"/>
        <v/>
      </c>
      <c r="AC80" s="948" t="str">
        <f t="shared" si="113"/>
        <v/>
      </c>
      <c r="AD80" s="948" t="str">
        <f t="shared" si="114"/>
        <v/>
      </c>
      <c r="AE80" s="948" t="str">
        <f t="shared" si="115"/>
        <v/>
      </c>
      <c r="AF80" s="948" t="str">
        <f t="shared" si="116"/>
        <v/>
      </c>
      <c r="AG80" s="948" t="str">
        <f t="shared" si="117"/>
        <v/>
      </c>
      <c r="AH80" s="948" t="str">
        <f t="shared" si="118"/>
        <v/>
      </c>
      <c r="AI80" s="948" t="str">
        <f t="shared" si="119"/>
        <v/>
      </c>
      <c r="AJ80" s="948" t="str">
        <f t="shared" si="120"/>
        <v/>
      </c>
      <c r="AK80" s="948" t="str">
        <f t="shared" si="121"/>
        <v/>
      </c>
      <c r="AL80" s="948" t="str">
        <f t="shared" si="122"/>
        <v/>
      </c>
      <c r="AM80" s="980" t="str">
        <f t="shared" si="123"/>
        <v/>
      </c>
    </row>
    <row r="81" spans="3:39" ht="18.95" customHeight="1">
      <c r="C81" s="972"/>
      <c r="E81" s="1953"/>
      <c r="F81" s="1954"/>
      <c r="G81" s="989"/>
      <c r="H81" s="1944" t="s">
        <v>1143</v>
      </c>
      <c r="I81" s="1944"/>
      <c r="J81" s="1944"/>
      <c r="K81" s="1944"/>
      <c r="L81" s="1944"/>
      <c r="M81" s="987"/>
      <c r="N81" s="990" t="s">
        <v>1860</v>
      </c>
      <c r="O81" s="949" t="str">
        <f t="shared" si="100"/>
        <v/>
      </c>
      <c r="P81" s="949" t="str">
        <f t="shared" si="101"/>
        <v/>
      </c>
      <c r="Q81" s="949" t="str">
        <f t="shared" si="102"/>
        <v/>
      </c>
      <c r="R81" s="949" t="str">
        <f t="shared" si="103"/>
        <v/>
      </c>
      <c r="S81" s="949" t="str">
        <f t="shared" si="104"/>
        <v/>
      </c>
      <c r="T81" s="949" t="str">
        <f t="shared" si="105"/>
        <v/>
      </c>
      <c r="U81" s="949" t="str">
        <f t="shared" si="106"/>
        <v/>
      </c>
      <c r="V81" s="949" t="str">
        <f t="shared" si="107"/>
        <v/>
      </c>
      <c r="W81" s="949" t="str">
        <f t="shared" si="108"/>
        <v/>
      </c>
      <c r="X81" s="949" t="str">
        <f t="shared" si="109"/>
        <v/>
      </c>
      <c r="Y81" s="949" t="str">
        <f t="shared" si="110"/>
        <v/>
      </c>
      <c r="Z81" s="949" t="str">
        <f t="shared" si="111"/>
        <v/>
      </c>
      <c r="AA81" s="975"/>
      <c r="AB81" s="949" t="str">
        <f t="shared" si="112"/>
        <v/>
      </c>
      <c r="AC81" s="949" t="str">
        <f t="shared" si="113"/>
        <v/>
      </c>
      <c r="AD81" s="949" t="str">
        <f t="shared" si="114"/>
        <v/>
      </c>
      <c r="AE81" s="949" t="str">
        <f t="shared" si="115"/>
        <v/>
      </c>
      <c r="AF81" s="949" t="str">
        <f t="shared" si="116"/>
        <v/>
      </c>
      <c r="AG81" s="949" t="str">
        <f t="shared" si="117"/>
        <v/>
      </c>
      <c r="AH81" s="949" t="str">
        <f t="shared" si="118"/>
        <v/>
      </c>
      <c r="AI81" s="949" t="str">
        <f t="shared" si="119"/>
        <v/>
      </c>
      <c r="AJ81" s="949" t="str">
        <f t="shared" si="120"/>
        <v/>
      </c>
      <c r="AK81" s="949" t="str">
        <f t="shared" si="121"/>
        <v/>
      </c>
      <c r="AL81" s="949" t="str">
        <f t="shared" si="122"/>
        <v/>
      </c>
      <c r="AM81" s="981" t="str">
        <f t="shared" si="123"/>
        <v/>
      </c>
    </row>
    <row r="82" spans="3:39" ht="18.95" customHeight="1">
      <c r="C82" s="972"/>
      <c r="E82" s="1953"/>
      <c r="F82" s="1954"/>
      <c r="G82" s="989"/>
      <c r="H82" s="1960" t="s">
        <v>1144</v>
      </c>
      <c r="I82" s="1961"/>
      <c r="J82" s="1961"/>
      <c r="K82" s="1961"/>
      <c r="L82" s="1961"/>
      <c r="M82" s="987"/>
      <c r="N82" s="990" t="s">
        <v>1861</v>
      </c>
      <c r="O82" s="949" t="str">
        <f t="shared" si="100"/>
        <v/>
      </c>
      <c r="P82" s="949" t="str">
        <f t="shared" si="101"/>
        <v/>
      </c>
      <c r="Q82" s="949" t="str">
        <f t="shared" si="102"/>
        <v/>
      </c>
      <c r="R82" s="949" t="str">
        <f t="shared" si="103"/>
        <v/>
      </c>
      <c r="S82" s="949" t="str">
        <f t="shared" si="104"/>
        <v/>
      </c>
      <c r="T82" s="949" t="str">
        <f t="shared" si="105"/>
        <v/>
      </c>
      <c r="U82" s="949" t="str">
        <f t="shared" si="106"/>
        <v/>
      </c>
      <c r="V82" s="949" t="str">
        <f t="shared" si="107"/>
        <v/>
      </c>
      <c r="W82" s="949" t="str">
        <f t="shared" si="108"/>
        <v/>
      </c>
      <c r="X82" s="949" t="str">
        <f t="shared" si="109"/>
        <v/>
      </c>
      <c r="Y82" s="949" t="str">
        <f t="shared" si="110"/>
        <v/>
      </c>
      <c r="Z82" s="949" t="str">
        <f t="shared" si="111"/>
        <v/>
      </c>
      <c r="AA82" s="975"/>
      <c r="AB82" s="949" t="str">
        <f t="shared" si="112"/>
        <v/>
      </c>
      <c r="AC82" s="949" t="str">
        <f t="shared" si="113"/>
        <v/>
      </c>
      <c r="AD82" s="949" t="str">
        <f t="shared" si="114"/>
        <v/>
      </c>
      <c r="AE82" s="949" t="str">
        <f t="shared" si="115"/>
        <v/>
      </c>
      <c r="AF82" s="949" t="str">
        <f t="shared" si="116"/>
        <v/>
      </c>
      <c r="AG82" s="949" t="str">
        <f t="shared" si="117"/>
        <v/>
      </c>
      <c r="AH82" s="949" t="str">
        <f t="shared" si="118"/>
        <v/>
      </c>
      <c r="AI82" s="949" t="str">
        <f t="shared" si="119"/>
        <v/>
      </c>
      <c r="AJ82" s="949" t="str">
        <f t="shared" si="120"/>
        <v/>
      </c>
      <c r="AK82" s="949" t="str">
        <f t="shared" si="121"/>
        <v/>
      </c>
      <c r="AL82" s="949" t="str">
        <f t="shared" si="122"/>
        <v/>
      </c>
      <c r="AM82" s="981" t="str">
        <f t="shared" si="123"/>
        <v/>
      </c>
    </row>
    <row r="83" spans="3:39" ht="18.95" customHeight="1">
      <c r="E83" s="1955"/>
      <c r="F83" s="1956"/>
      <c r="G83" s="989"/>
      <c r="H83" s="1962" t="s">
        <v>172</v>
      </c>
      <c r="I83" s="1962"/>
      <c r="J83" s="1962"/>
      <c r="K83" s="1962"/>
      <c r="L83" s="1962"/>
      <c r="M83" s="987"/>
      <c r="N83" s="990" t="s">
        <v>1862</v>
      </c>
      <c r="O83" s="950" t="str">
        <f t="shared" si="100"/>
        <v/>
      </c>
      <c r="P83" s="950" t="str">
        <f t="shared" si="101"/>
        <v/>
      </c>
      <c r="Q83" s="950" t="str">
        <f t="shared" si="102"/>
        <v/>
      </c>
      <c r="R83" s="950" t="str">
        <f t="shared" si="103"/>
        <v/>
      </c>
      <c r="S83" s="950" t="str">
        <f t="shared" si="104"/>
        <v/>
      </c>
      <c r="T83" s="950" t="str">
        <f t="shared" si="105"/>
        <v/>
      </c>
      <c r="U83" s="950" t="str">
        <f t="shared" si="106"/>
        <v/>
      </c>
      <c r="V83" s="950" t="str">
        <f t="shared" si="107"/>
        <v/>
      </c>
      <c r="W83" s="950" t="str">
        <f t="shared" si="108"/>
        <v/>
      </c>
      <c r="X83" s="950" t="str">
        <f t="shared" si="109"/>
        <v/>
      </c>
      <c r="Y83" s="950" t="str">
        <f t="shared" si="110"/>
        <v/>
      </c>
      <c r="Z83" s="950" t="str">
        <f t="shared" si="111"/>
        <v/>
      </c>
      <c r="AA83" s="975"/>
      <c r="AB83" s="950" t="str">
        <f t="shared" si="112"/>
        <v/>
      </c>
      <c r="AC83" s="950" t="str">
        <f t="shared" si="113"/>
        <v/>
      </c>
      <c r="AD83" s="950" t="str">
        <f t="shared" si="114"/>
        <v/>
      </c>
      <c r="AE83" s="950" t="str">
        <f t="shared" si="115"/>
        <v/>
      </c>
      <c r="AF83" s="950" t="str">
        <f t="shared" si="116"/>
        <v/>
      </c>
      <c r="AG83" s="950" t="str">
        <f t="shared" si="117"/>
        <v/>
      </c>
      <c r="AH83" s="950" t="str">
        <f t="shared" si="118"/>
        <v/>
      </c>
      <c r="AI83" s="950" t="str">
        <f t="shared" si="119"/>
        <v/>
      </c>
      <c r="AJ83" s="950" t="str">
        <f t="shared" si="120"/>
        <v/>
      </c>
      <c r="AK83" s="950" t="str">
        <f t="shared" si="121"/>
        <v/>
      </c>
      <c r="AL83" s="950" t="str">
        <f t="shared" si="122"/>
        <v/>
      </c>
      <c r="AM83" s="945" t="str">
        <f t="shared" si="123"/>
        <v/>
      </c>
    </row>
    <row r="84" spans="3:39" ht="18.95" customHeight="1">
      <c r="E84" s="999"/>
      <c r="F84" s="1902" t="s">
        <v>1145</v>
      </c>
      <c r="G84" s="1902"/>
      <c r="H84" s="1902"/>
      <c r="I84" s="1902"/>
      <c r="J84" s="1902"/>
      <c r="K84" s="1902"/>
      <c r="L84" s="1902"/>
      <c r="M84" s="987"/>
      <c r="N84" s="990" t="s">
        <v>1863</v>
      </c>
      <c r="O84" s="947" t="str">
        <f t="shared" si="100"/>
        <v/>
      </c>
      <c r="P84" s="947" t="str">
        <f t="shared" si="101"/>
        <v/>
      </c>
      <c r="Q84" s="947" t="str">
        <f t="shared" si="102"/>
        <v/>
      </c>
      <c r="R84" s="947" t="str">
        <f t="shared" si="103"/>
        <v/>
      </c>
      <c r="S84" s="947" t="str">
        <f t="shared" si="104"/>
        <v/>
      </c>
      <c r="T84" s="947" t="str">
        <f t="shared" si="105"/>
        <v/>
      </c>
      <c r="U84" s="947" t="str">
        <f t="shared" si="106"/>
        <v/>
      </c>
      <c r="V84" s="947" t="str">
        <f t="shared" si="107"/>
        <v/>
      </c>
      <c r="W84" s="947" t="str">
        <f t="shared" si="108"/>
        <v/>
      </c>
      <c r="X84" s="947" t="str">
        <f t="shared" si="109"/>
        <v/>
      </c>
      <c r="Y84" s="947" t="str">
        <f t="shared" si="110"/>
        <v/>
      </c>
      <c r="Z84" s="947" t="str">
        <f t="shared" si="111"/>
        <v/>
      </c>
      <c r="AA84" s="975"/>
      <c r="AB84" s="947" t="str">
        <f t="shared" si="112"/>
        <v/>
      </c>
      <c r="AC84" s="947" t="str">
        <f t="shared" si="113"/>
        <v/>
      </c>
      <c r="AD84" s="947" t="str">
        <f t="shared" si="114"/>
        <v/>
      </c>
      <c r="AE84" s="947" t="str">
        <f t="shared" si="115"/>
        <v/>
      </c>
      <c r="AF84" s="947" t="str">
        <f t="shared" si="116"/>
        <v/>
      </c>
      <c r="AG84" s="947" t="str">
        <f t="shared" si="117"/>
        <v/>
      </c>
      <c r="AH84" s="947" t="str">
        <f t="shared" si="118"/>
        <v/>
      </c>
      <c r="AI84" s="947" t="str">
        <f t="shared" si="119"/>
        <v/>
      </c>
      <c r="AJ84" s="947" t="str">
        <f t="shared" si="120"/>
        <v/>
      </c>
      <c r="AK84" s="947" t="str">
        <f t="shared" si="121"/>
        <v/>
      </c>
      <c r="AL84" s="947" t="str">
        <f t="shared" si="122"/>
        <v/>
      </c>
      <c r="AM84" s="982" t="str">
        <f t="shared" si="123"/>
        <v/>
      </c>
    </row>
    <row r="85" spans="3:39" ht="18.95" customHeight="1">
      <c r="E85" s="999"/>
      <c r="F85" s="1902" t="s">
        <v>1146</v>
      </c>
      <c r="G85" s="1902"/>
      <c r="H85" s="1902"/>
      <c r="I85" s="1902"/>
      <c r="J85" s="1902"/>
      <c r="K85" s="1902"/>
      <c r="L85" s="1902"/>
      <c r="M85" s="987"/>
      <c r="N85" s="990" t="s">
        <v>1864</v>
      </c>
      <c r="O85" s="947" t="str">
        <f t="shared" si="100"/>
        <v/>
      </c>
      <c r="P85" s="947" t="str">
        <f t="shared" si="101"/>
        <v/>
      </c>
      <c r="Q85" s="947" t="str">
        <f t="shared" si="102"/>
        <v/>
      </c>
      <c r="R85" s="947" t="str">
        <f t="shared" si="103"/>
        <v/>
      </c>
      <c r="S85" s="947" t="str">
        <f t="shared" si="104"/>
        <v/>
      </c>
      <c r="T85" s="947" t="str">
        <f t="shared" si="105"/>
        <v/>
      </c>
      <c r="U85" s="947" t="str">
        <f t="shared" si="106"/>
        <v/>
      </c>
      <c r="V85" s="947" t="str">
        <f t="shared" si="107"/>
        <v/>
      </c>
      <c r="W85" s="947" t="str">
        <f t="shared" si="108"/>
        <v/>
      </c>
      <c r="X85" s="947" t="str">
        <f t="shared" si="109"/>
        <v/>
      </c>
      <c r="Y85" s="947" t="str">
        <f t="shared" si="110"/>
        <v/>
      </c>
      <c r="Z85" s="947" t="str">
        <f t="shared" si="111"/>
        <v/>
      </c>
      <c r="AA85" s="975"/>
      <c r="AB85" s="947" t="str">
        <f t="shared" si="112"/>
        <v/>
      </c>
      <c r="AC85" s="947" t="str">
        <f t="shared" si="113"/>
        <v/>
      </c>
      <c r="AD85" s="947" t="str">
        <f t="shared" si="114"/>
        <v/>
      </c>
      <c r="AE85" s="947" t="str">
        <f t="shared" si="115"/>
        <v/>
      </c>
      <c r="AF85" s="947" t="str">
        <f t="shared" si="116"/>
        <v/>
      </c>
      <c r="AG85" s="947" t="str">
        <f t="shared" si="117"/>
        <v/>
      </c>
      <c r="AH85" s="947" t="str">
        <f t="shared" si="118"/>
        <v/>
      </c>
      <c r="AI85" s="947" t="str">
        <f t="shared" si="119"/>
        <v/>
      </c>
      <c r="AJ85" s="947" t="str">
        <f t="shared" si="120"/>
        <v/>
      </c>
      <c r="AK85" s="947" t="str">
        <f t="shared" si="121"/>
        <v/>
      </c>
      <c r="AL85" s="947" t="str">
        <f t="shared" si="122"/>
        <v/>
      </c>
      <c r="AM85" s="982" t="str">
        <f t="shared" si="123"/>
        <v/>
      </c>
    </row>
    <row r="86" spans="3:39" ht="18.95" customHeight="1">
      <c r="E86" s="1903" t="s">
        <v>49</v>
      </c>
      <c r="F86" s="1904"/>
      <c r="G86" s="989"/>
      <c r="H86" s="1902" t="s">
        <v>1147</v>
      </c>
      <c r="I86" s="1902"/>
      <c r="J86" s="1902"/>
      <c r="K86" s="1902"/>
      <c r="L86" s="1902"/>
      <c r="M86" s="987"/>
      <c r="N86" s="990" t="s">
        <v>1865</v>
      </c>
      <c r="O86" s="951" t="str">
        <f t="shared" si="100"/>
        <v/>
      </c>
      <c r="P86" s="951" t="str">
        <f t="shared" si="101"/>
        <v/>
      </c>
      <c r="Q86" s="951" t="str">
        <f t="shared" si="102"/>
        <v/>
      </c>
      <c r="R86" s="951" t="str">
        <f t="shared" si="103"/>
        <v/>
      </c>
      <c r="S86" s="951" t="str">
        <f t="shared" si="104"/>
        <v/>
      </c>
      <c r="T86" s="951" t="str">
        <f t="shared" si="105"/>
        <v/>
      </c>
      <c r="U86" s="951" t="str">
        <f t="shared" si="106"/>
        <v/>
      </c>
      <c r="V86" s="951" t="str">
        <f t="shared" si="107"/>
        <v/>
      </c>
      <c r="W86" s="951" t="str">
        <f t="shared" si="108"/>
        <v/>
      </c>
      <c r="X86" s="951" t="str">
        <f t="shared" si="109"/>
        <v/>
      </c>
      <c r="Y86" s="951" t="str">
        <f t="shared" si="110"/>
        <v/>
      </c>
      <c r="Z86" s="951" t="str">
        <f t="shared" si="111"/>
        <v/>
      </c>
      <c r="AA86" s="975"/>
      <c r="AB86" s="951" t="str">
        <f t="shared" si="112"/>
        <v/>
      </c>
      <c r="AC86" s="951" t="str">
        <f t="shared" si="113"/>
        <v/>
      </c>
      <c r="AD86" s="951" t="str">
        <f t="shared" si="114"/>
        <v/>
      </c>
      <c r="AE86" s="951" t="str">
        <f t="shared" si="115"/>
        <v/>
      </c>
      <c r="AF86" s="951" t="str">
        <f t="shared" si="116"/>
        <v/>
      </c>
      <c r="AG86" s="951" t="str">
        <f t="shared" si="117"/>
        <v/>
      </c>
      <c r="AH86" s="951" t="str">
        <f t="shared" si="118"/>
        <v/>
      </c>
      <c r="AI86" s="951" t="str">
        <f t="shared" si="119"/>
        <v/>
      </c>
      <c r="AJ86" s="951" t="str">
        <f t="shared" si="120"/>
        <v/>
      </c>
      <c r="AK86" s="951" t="str">
        <f t="shared" si="121"/>
        <v/>
      </c>
      <c r="AL86" s="951" t="str">
        <f t="shared" si="122"/>
        <v/>
      </c>
      <c r="AM86" s="983" t="str">
        <f t="shared" si="123"/>
        <v/>
      </c>
    </row>
    <row r="87" spans="3:39" ht="18.95" customHeight="1">
      <c r="E87" s="1905"/>
      <c r="F87" s="1906"/>
      <c r="G87" s="989"/>
      <c r="H87" s="1902" t="s">
        <v>1148</v>
      </c>
      <c r="I87" s="1902"/>
      <c r="J87" s="1902"/>
      <c r="K87" s="1902"/>
      <c r="L87" s="1902"/>
      <c r="M87" s="987"/>
      <c r="N87" s="990" t="s">
        <v>1866</v>
      </c>
      <c r="O87" s="949" t="str">
        <f t="shared" si="100"/>
        <v/>
      </c>
      <c r="P87" s="949" t="str">
        <f t="shared" si="101"/>
        <v/>
      </c>
      <c r="Q87" s="949" t="str">
        <f t="shared" si="102"/>
        <v/>
      </c>
      <c r="R87" s="949" t="str">
        <f t="shared" si="103"/>
        <v/>
      </c>
      <c r="S87" s="949" t="str">
        <f t="shared" si="104"/>
        <v/>
      </c>
      <c r="T87" s="949" t="str">
        <f t="shared" si="105"/>
        <v/>
      </c>
      <c r="U87" s="949" t="str">
        <f t="shared" si="106"/>
        <v/>
      </c>
      <c r="V87" s="949" t="str">
        <f t="shared" si="107"/>
        <v/>
      </c>
      <c r="W87" s="949" t="str">
        <f t="shared" si="108"/>
        <v/>
      </c>
      <c r="X87" s="949" t="str">
        <f t="shared" si="109"/>
        <v/>
      </c>
      <c r="Y87" s="949" t="str">
        <f t="shared" si="110"/>
        <v/>
      </c>
      <c r="Z87" s="949" t="str">
        <f t="shared" si="111"/>
        <v/>
      </c>
      <c r="AA87" s="975"/>
      <c r="AB87" s="949" t="str">
        <f t="shared" si="112"/>
        <v/>
      </c>
      <c r="AC87" s="949" t="str">
        <f t="shared" si="113"/>
        <v/>
      </c>
      <c r="AD87" s="949" t="str">
        <f t="shared" si="114"/>
        <v/>
      </c>
      <c r="AE87" s="949" t="str">
        <f t="shared" si="115"/>
        <v/>
      </c>
      <c r="AF87" s="949" t="str">
        <f t="shared" si="116"/>
        <v/>
      </c>
      <c r="AG87" s="949" t="str">
        <f t="shared" si="117"/>
        <v/>
      </c>
      <c r="AH87" s="949" t="str">
        <f t="shared" si="118"/>
        <v/>
      </c>
      <c r="AI87" s="949" t="str">
        <f t="shared" si="119"/>
        <v/>
      </c>
      <c r="AJ87" s="949" t="str">
        <f t="shared" si="120"/>
        <v/>
      </c>
      <c r="AK87" s="949" t="str">
        <f t="shared" si="121"/>
        <v/>
      </c>
      <c r="AL87" s="949" t="str">
        <f t="shared" si="122"/>
        <v/>
      </c>
      <c r="AM87" s="981" t="str">
        <f t="shared" si="123"/>
        <v/>
      </c>
    </row>
    <row r="88" spans="3:39" ht="18.95" customHeight="1">
      <c r="E88" s="1905"/>
      <c r="F88" s="1906"/>
      <c r="G88" s="989"/>
      <c r="H88" s="1902" t="s">
        <v>106</v>
      </c>
      <c r="I88" s="1902"/>
      <c r="J88" s="1902"/>
      <c r="K88" s="1902"/>
      <c r="L88" s="1902"/>
      <c r="M88" s="987"/>
      <c r="N88" s="990" t="s">
        <v>1867</v>
      </c>
      <c r="O88" s="949" t="str">
        <f t="shared" si="100"/>
        <v/>
      </c>
      <c r="P88" s="949" t="str">
        <f t="shared" si="101"/>
        <v/>
      </c>
      <c r="Q88" s="949" t="str">
        <f t="shared" si="102"/>
        <v/>
      </c>
      <c r="R88" s="949" t="str">
        <f t="shared" si="103"/>
        <v/>
      </c>
      <c r="S88" s="949" t="str">
        <f t="shared" si="104"/>
        <v/>
      </c>
      <c r="T88" s="949" t="str">
        <f t="shared" si="105"/>
        <v/>
      </c>
      <c r="U88" s="949" t="str">
        <f t="shared" si="106"/>
        <v/>
      </c>
      <c r="V88" s="949" t="str">
        <f t="shared" si="107"/>
        <v/>
      </c>
      <c r="W88" s="949" t="str">
        <f t="shared" si="108"/>
        <v/>
      </c>
      <c r="X88" s="949" t="str">
        <f t="shared" si="109"/>
        <v/>
      </c>
      <c r="Y88" s="949" t="str">
        <f t="shared" si="110"/>
        <v/>
      </c>
      <c r="Z88" s="949" t="str">
        <f t="shared" si="111"/>
        <v/>
      </c>
      <c r="AA88" s="975"/>
      <c r="AB88" s="949" t="str">
        <f t="shared" si="112"/>
        <v/>
      </c>
      <c r="AC88" s="949" t="str">
        <f t="shared" si="113"/>
        <v/>
      </c>
      <c r="AD88" s="949" t="str">
        <f t="shared" si="114"/>
        <v/>
      </c>
      <c r="AE88" s="949" t="str">
        <f t="shared" si="115"/>
        <v/>
      </c>
      <c r="AF88" s="949" t="str">
        <f t="shared" si="116"/>
        <v/>
      </c>
      <c r="AG88" s="949" t="str">
        <f t="shared" si="117"/>
        <v/>
      </c>
      <c r="AH88" s="949" t="str">
        <f t="shared" si="118"/>
        <v/>
      </c>
      <c r="AI88" s="949" t="str">
        <f t="shared" si="119"/>
        <v/>
      </c>
      <c r="AJ88" s="949" t="str">
        <f t="shared" si="120"/>
        <v/>
      </c>
      <c r="AK88" s="949" t="str">
        <f t="shared" si="121"/>
        <v/>
      </c>
      <c r="AL88" s="949" t="str">
        <f t="shared" si="122"/>
        <v/>
      </c>
      <c r="AM88" s="981" t="str">
        <f t="shared" si="123"/>
        <v/>
      </c>
    </row>
    <row r="89" spans="3:39" ht="18.95" customHeight="1">
      <c r="E89" s="1905"/>
      <c r="F89" s="1906"/>
      <c r="G89" s="989"/>
      <c r="H89" s="1902" t="s">
        <v>1149</v>
      </c>
      <c r="I89" s="1902"/>
      <c r="J89" s="1902"/>
      <c r="K89" s="1902"/>
      <c r="L89" s="1902"/>
      <c r="M89" s="987"/>
      <c r="N89" s="990" t="s">
        <v>1868</v>
      </c>
      <c r="O89" s="949" t="str">
        <f>IF(AV38&gt;=0,IF(INT(AV38/100000000000),MOD(INT(AV38/100000000000),10),""),"△")</f>
        <v/>
      </c>
      <c r="P89" s="949" t="str">
        <f>IF(AV38&gt;=0,IF(INT(AV38/10000000000),MOD(INT(AV38/10000000000),10),""),IF(-AV38&lt;10000000000,"",IF((RIGHT(ROUNDDOWN(-AV38/10000000000,0),1))="0",0,RIGHT(ROUNDDOWN(-AV38/10000000000,0),1))))</f>
        <v/>
      </c>
      <c r="Q89" s="949" t="str">
        <f>IF(AV38&gt;=0,IF(INT(AV38/1000000000),MOD(INT(AV38/1000000000),10),""),IF(-AV38&lt;1000000000,"",IF((RIGHT(ROUNDDOWN(-AV38/1000000000,0),1))="0",0,RIGHT(ROUNDDOWN(-AV38/1000000000,0),1))))</f>
        <v/>
      </c>
      <c r="R89" s="949" t="str">
        <f>IF(AV38&gt;=0,IF(INT(AV38/100000000),MOD(INT(AV38/100000000),10),""),IF(-AV38&lt;100000000,"",IF((RIGHT(ROUNDDOWN(-AV38/100000000,0),1))="0",0,RIGHT(ROUNDDOWN(-AV38/100000000,0),1))))</f>
        <v/>
      </c>
      <c r="S89" s="949" t="str">
        <f>IF(AV38&gt;=0,IF(INT(AV38/10000000),MOD(INT(AV38/10000000),10),""),IF(-AV38&lt;10000000,"",IF((RIGHT(ROUNDDOWN(-AV38/10000000,0),1))="0",0,RIGHT(ROUNDDOWN(-AV38/10000000,0),1))))</f>
        <v/>
      </c>
      <c r="T89" s="949" t="str">
        <f>IF(AV38&gt;=0,IF(INT(AV38/1000000),MOD(INT(AV38/1000000),10),""),IF(-AV38&lt;1000000,"",IF((RIGHT(ROUNDDOWN(-AV38/1000000,0),1))="0",0,RIGHT(ROUNDDOWN(-AV38/1000000,0),1))))</f>
        <v/>
      </c>
      <c r="U89" s="949" t="str">
        <f>IF(AV38&gt;=0,IF(INT(AV38/100000),MOD(INT(AV38/100000),10),""),IF(-AV38&lt;100000,"",IF((RIGHT(ROUNDDOWN(-AV38/100000,0),1))="0",0,RIGHT(ROUNDDOWN(-AV38/100000,0),1))))</f>
        <v/>
      </c>
      <c r="V89" s="949" t="str">
        <f>IF(AV38&gt;=0,IF(INT(AV38/10000),MOD(INT(AV38/10000),10),""),IF(-AV38&lt;10000,"",IF((RIGHT(ROUNDDOWN(-AV38/10000,0),1))="0",0,RIGHT(ROUNDDOWN(-AV38/10000,0),1))))</f>
        <v/>
      </c>
      <c r="W89" s="949" t="str">
        <f>IF(AV38&gt;=0,IF(INT(AV38/1000),MOD(INT(AV38/1000),10),""),IF(-AV38&lt;1000,"",IF((RIGHT(ROUNDDOWN(-AV38/1000,0),1))="0",0,RIGHT(ROUNDDOWN(-AV38/1000,0),1))))</f>
        <v/>
      </c>
      <c r="X89" s="949" t="str">
        <f>IF(AV38&gt;=0,IF(INT(AV38/100),MOD(INT(AV38/100),10),""),IF(-AV38&lt;100,"",IF((RIGHT(ROUNDDOWN(-AV38/100,0),1))="0",0,RIGHT(ROUNDDOWN(-AV38/100,0),1))))</f>
        <v/>
      </c>
      <c r="Y89" s="949" t="str">
        <f>IF(AV38&gt;=0,IF(INT(AV38/10),MOD(INT(AV38/10),10),""),IF(-AV38&lt;10,"",IF((RIGHT(ROUNDDOWN(-AV38/10,0),1))="0",0,RIGHT(ROUNDDOWN(-AV38/10,0),1))))</f>
        <v/>
      </c>
      <c r="Z89" s="949" t="str">
        <f>IF(AV38&gt;=0,IF(INT(AV38/1),MOD(INT(AV38/1),10),""),IF((RIGHT(ROUNDDOWN(-AV38,0),1))="0",0,RIGHT(ROUNDDOWN(-AV38,0),1)))</f>
        <v/>
      </c>
      <c r="AA89" s="975"/>
      <c r="AB89" s="949" t="str">
        <f>IF(AW38&gt;=0,IF(INT(AW38/100000000000),MOD(INT(AW38/100000000000),10),""),"△")</f>
        <v/>
      </c>
      <c r="AC89" s="949" t="str">
        <f>IF(AW38&gt;=0,IF(INT(AW38/10000000000),MOD(INT(AW38/10000000000),10),""),IF(-AW38&lt;10000000000,"",IF((RIGHT(ROUNDDOWN(-AW38/10000000000,0),1))="0",0,RIGHT(ROUNDDOWN(-AW38/10000000000,0),1))))</f>
        <v/>
      </c>
      <c r="AD89" s="949" t="str">
        <f>IF(AW38&gt;=0,IF(INT(AW38/1000000000),MOD(INT(AW38/1000000000),10),""),IF(-AW38&lt;1000000000,"",IF((RIGHT(ROUNDDOWN(-AW38/1000000000,0),1))="0",0,RIGHT(ROUNDDOWN(-AW38/1000000000,0),1))))</f>
        <v/>
      </c>
      <c r="AE89" s="949" t="str">
        <f>IF(AW38&gt;=0,IF(INT(AW38/100000000),MOD(INT(AW38/100000000),10),""),IF(-AW38&lt;100000000,"",IF((RIGHT(ROUNDDOWN(-AW38/100000000,0),1))="0",0,RIGHT(ROUNDDOWN(-AW38/100000000,0),1))))</f>
        <v/>
      </c>
      <c r="AF89" s="949" t="str">
        <f>IF(AW38&gt;=0,IF(INT(AW38/10000000),MOD(INT(AW38/10000000),10),""),IF(-AW38&lt;10000000,"",IF((RIGHT(ROUNDDOWN(-AW38/10000000,0),1))="0",0,RIGHT(ROUNDDOWN(-AW38/10000000,0),1))))</f>
        <v/>
      </c>
      <c r="AG89" s="949" t="str">
        <f>IF(AW38&gt;=0,IF(INT(AW38/1000000),MOD(INT(AW38/1000000),10),""),IF(-AW38&lt;1000000,"",IF((RIGHT(ROUNDDOWN(-AW38/1000000,0),1))="0",0,RIGHT(ROUNDDOWN(-AW38/1000000,0),1))))</f>
        <v/>
      </c>
      <c r="AH89" s="949" t="str">
        <f>IF(AW38&gt;=0,IF(INT(AW38/100000),MOD(INT(AW38/100000),10),""),IF(-AW38&lt;100000,"",IF((RIGHT(ROUNDDOWN(-AW38/100000,0),1))="0",0,RIGHT(ROUNDDOWN(-AW38/100000,0),1))))</f>
        <v/>
      </c>
      <c r="AI89" s="949" t="str">
        <f>IF(AW38&gt;=0,IF(INT(AW38/10000),MOD(INT(AW38/10000),10),""),IF(-AW38&lt;10000,"",IF((RIGHT(ROUNDDOWN(-AW38/10000,0),1))="0",0,RIGHT(ROUNDDOWN(-AW38/10000,0),1))))</f>
        <v/>
      </c>
      <c r="AJ89" s="949" t="str">
        <f>IF(AW38&gt;=0,IF(INT(AW38/1000),MOD(INT(AW38/1000),10),""),IF(-AW38&lt;1000,"",IF((RIGHT(ROUNDDOWN(-AW38/1000,0),1))="0",0,RIGHT(ROUNDDOWN(-AW38/1000,0),1))))</f>
        <v/>
      </c>
      <c r="AK89" s="949" t="str">
        <f>IF(AW38&gt;=0,IF(INT(AW38/100),MOD(INT(AW38/100),10),""),IF(-AW38&lt;100,"",IF((RIGHT(ROUNDDOWN(-AW38/100,0),1))="0",0,RIGHT(ROUNDDOWN(-AW38/100,0),1))))</f>
        <v/>
      </c>
      <c r="AL89" s="949" t="str">
        <f>IF(AW38&gt;=0,IF(INT(AW38/10),MOD(INT(AW38/10),10),""),IF(-AW38&lt;10,"",IF((RIGHT(ROUNDDOWN(-AW38/10,0),1))="0",0,RIGHT(ROUNDDOWN(-AW38/10,0),1))))</f>
        <v/>
      </c>
      <c r="AM89" s="981" t="str">
        <f>IF(AW38&gt;=0,IF(INT(AW38/1),MOD(INT(AW38/1),10),""),IF((RIGHT(ROUNDDOWN(-AW38,0),1))="0",0,RIGHT(ROUNDDOWN(-AW38,0),1)))</f>
        <v/>
      </c>
    </row>
    <row r="90" spans="3:39" ht="18.95" customHeight="1">
      <c r="E90" s="1907"/>
      <c r="F90" s="1908"/>
      <c r="G90" s="1000"/>
      <c r="H90" s="1982" t="s">
        <v>40</v>
      </c>
      <c r="I90" s="1982"/>
      <c r="J90" s="1982"/>
      <c r="K90" s="1982"/>
      <c r="L90" s="1982"/>
      <c r="M90" s="1001"/>
      <c r="N90" s="1002" t="s">
        <v>1869</v>
      </c>
      <c r="O90" s="950" t="str">
        <f>IF(AV39&gt;=0,IF(INT(AV39/100000000000),MOD(INT(AV39/100000000000),10),""),"△")</f>
        <v/>
      </c>
      <c r="P90" s="950" t="str">
        <f>IF(AV39&gt;=0,IF(INT(AV39/10000000000),MOD(INT(AV39/10000000000),10),""),IF(-AV39&lt;10000000000,"",IF((RIGHT(ROUNDDOWN(-AV39/10000000000,0),1))="0",0,RIGHT(ROUNDDOWN(-AV39/10000000000,0),1))))</f>
        <v/>
      </c>
      <c r="Q90" s="950" t="str">
        <f>IF(AV39&gt;=0,IF(INT(AV39/1000000000),MOD(INT(AV39/1000000000),10),""),IF(-AV39&lt;1000000000,"",IF((RIGHT(ROUNDDOWN(-AV39/1000000000,0),1))="0",0,RIGHT(ROUNDDOWN(-AV39/1000000000,0),1))))</f>
        <v/>
      </c>
      <c r="R90" s="950" t="str">
        <f>IF(AV39&gt;=0,IF(INT(AV39/100000000),MOD(INT(AV39/100000000),10),""),IF(-AV39&lt;100000000,"",IF((RIGHT(ROUNDDOWN(-AV39/100000000,0),1))="0",0,RIGHT(ROUNDDOWN(-AV39/100000000,0),1))))</f>
        <v/>
      </c>
      <c r="S90" s="950" t="str">
        <f>IF(AV39&gt;=0,IF(INT(AV39/10000000),MOD(INT(AV39/10000000),10),""),IF(-AV39&lt;10000000,"",IF((RIGHT(ROUNDDOWN(-AV39/10000000,0),1))="0",0,RIGHT(ROUNDDOWN(-AV39/10000000,0),1))))</f>
        <v/>
      </c>
      <c r="T90" s="950" t="str">
        <f>IF(AV39&gt;=0,IF(INT(AV39/1000000),MOD(INT(AV39/1000000),10),""),IF(-AV39&lt;1000000,"",IF((RIGHT(ROUNDDOWN(-AV39/1000000,0),1))="0",0,RIGHT(ROUNDDOWN(-AV39/1000000,0),1))))</f>
        <v/>
      </c>
      <c r="U90" s="950" t="str">
        <f>IF(AV39&gt;=0,IF(INT(AV39/100000),MOD(INT(AV39/100000),10),""),IF(-AV39&lt;100000,"",IF((RIGHT(ROUNDDOWN(-AV39/100000,0),1))="0",0,RIGHT(ROUNDDOWN(-AV39/100000,0),1))))</f>
        <v/>
      </c>
      <c r="V90" s="950" t="str">
        <f>IF(AV39&gt;=0,IF(INT(AV39/10000),MOD(INT(AV39/10000),10),""),IF(-AV39&lt;10000,"",IF((RIGHT(ROUNDDOWN(-AV39/10000,0),1))="0",0,RIGHT(ROUNDDOWN(-AV39/10000,0),1))))</f>
        <v/>
      </c>
      <c r="W90" s="950" t="str">
        <f>IF(AV39&gt;=0,IF(INT(AV39/1000),MOD(INT(AV39/1000),10),""),IF(-AV39&lt;1000,"",IF((RIGHT(ROUNDDOWN(-AV39/1000,0),1))="0",0,RIGHT(ROUNDDOWN(-AV39/1000,0),1))))</f>
        <v/>
      </c>
      <c r="X90" s="950" t="str">
        <f>IF(AV39&gt;=0,IF(INT(AV39/100),MOD(INT(AV39/100),10),""),IF(-AV39&lt;100,"",IF((RIGHT(ROUNDDOWN(-AV39/100,0),1))="0",0,RIGHT(ROUNDDOWN(-AV39/100,0),1))))</f>
        <v/>
      </c>
      <c r="Y90" s="950" t="str">
        <f>IF(AV39&gt;=0,IF(INT(AV39/10),MOD(INT(AV39/10),10),""),IF(-AV39&lt;10,"",IF((RIGHT(ROUNDDOWN(-AV39/10,0),1))="0",0,RIGHT(ROUNDDOWN(-AV39/10,0),1))))</f>
        <v/>
      </c>
      <c r="Z90" s="950" t="str">
        <f>IF(AV39&gt;=0,IF(INT(AV39/1),MOD(INT(AV39/1),10),""),IF((RIGHT(ROUNDDOWN(-AV39,0),1))="0",0,RIGHT(ROUNDDOWN(-AV39,0),1)))</f>
        <v/>
      </c>
      <c r="AA90" s="975"/>
      <c r="AB90" s="950" t="str">
        <f>IF(AW39&gt;=0,IF(INT(AW39/100000000000),MOD(INT(AW39/100000000000),10),""),"△")</f>
        <v/>
      </c>
      <c r="AC90" s="950" t="str">
        <f>IF(AW39&gt;=0,IF(INT(AW39/10000000000),MOD(INT(AW39/10000000000),10),""),IF(-AW39&lt;10000000000,"",IF((RIGHT(ROUNDDOWN(-AW39/10000000000,0),1))="0",0,RIGHT(ROUNDDOWN(-AW39/10000000000,0),1))))</f>
        <v/>
      </c>
      <c r="AD90" s="950" t="str">
        <f>IF(AW39&gt;=0,IF(INT(AW39/1000000000),MOD(INT(AW39/1000000000),10),""),IF(-AW39&lt;1000000000,"",IF((RIGHT(ROUNDDOWN(-AW39/1000000000,0),1))="0",0,RIGHT(ROUNDDOWN(-AW39/1000000000,0),1))))</f>
        <v/>
      </c>
      <c r="AE90" s="950" t="str">
        <f>IF(AW39&gt;=0,IF(INT(AW39/100000000),MOD(INT(AW39/100000000),10),""),IF(-AW39&lt;100000000,"",IF((RIGHT(ROUNDDOWN(-AW39/100000000,0),1))="0",0,RIGHT(ROUNDDOWN(-AW39/100000000,0),1))))</f>
        <v/>
      </c>
      <c r="AF90" s="950" t="str">
        <f>IF(AW39&gt;=0,IF(INT(AW39/10000000),MOD(INT(AW39/10000000),10),""),IF(-AW39&lt;10000000,"",IF((RIGHT(ROUNDDOWN(-AW39/10000000,0),1))="0",0,RIGHT(ROUNDDOWN(-AW39/10000000,0),1))))</f>
        <v/>
      </c>
      <c r="AG90" s="950" t="str">
        <f>IF(AW39&gt;=0,IF(INT(AW39/1000000),MOD(INT(AW39/1000000),10),""),IF(-AW39&lt;1000000,"",IF((RIGHT(ROUNDDOWN(-AW39/1000000,0),1))="0",0,RIGHT(ROUNDDOWN(-AW39/1000000,0),1))))</f>
        <v/>
      </c>
      <c r="AH90" s="950" t="str">
        <f>IF(AW39&gt;=0,IF(INT(AW39/100000),MOD(INT(AW39/100000),10),""),IF(-AW39&lt;100000,"",IF((RIGHT(ROUNDDOWN(-AW39/100000,0),1))="0",0,RIGHT(ROUNDDOWN(-AW39/100000,0),1))))</f>
        <v/>
      </c>
      <c r="AI90" s="950" t="str">
        <f>IF(AW39&gt;=0,IF(INT(AW39/10000),MOD(INT(AW39/10000),10),""),IF(-AW39&lt;10000,"",IF((RIGHT(ROUNDDOWN(-AW39/10000,0),1))="0",0,RIGHT(ROUNDDOWN(-AW39/10000,0),1))))</f>
        <v/>
      </c>
      <c r="AJ90" s="950" t="str">
        <f>IF(AW39&gt;=0,IF(INT(AW39/1000),MOD(INT(AW39/1000),10),""),IF(-AW39&lt;1000,"",IF((RIGHT(ROUNDDOWN(-AW39/1000,0),1))="0",0,RIGHT(ROUNDDOWN(-AW39/1000,0),1))))</f>
        <v/>
      </c>
      <c r="AK90" s="950" t="str">
        <f>IF(AW39&gt;=0,IF(INT(AW39/100),MOD(INT(AW39/100),10),""),IF(-AW39&lt;100,"",IF((RIGHT(ROUNDDOWN(-AW39/100,0),1))="0",0,RIGHT(ROUNDDOWN(-AW39/100,0),1))))</f>
        <v/>
      </c>
      <c r="AL90" s="950" t="str">
        <f>IF(AW39&gt;=0,IF(INT(AW39/10),MOD(INT(AW39/10),10),""),IF(-AW39&lt;10,"",IF((RIGHT(ROUNDDOWN(-AW39/10,0),1))="0",0,RIGHT(ROUNDDOWN(-AW39/10,0),1))))</f>
        <v/>
      </c>
      <c r="AM90" s="945" t="str">
        <f>IF(AW39&gt;=0,IF(INT(AW39/1),MOD(INT(AW39/1),10),""),IF((RIGHT(ROUNDDOWN(-AW39,0),1))="0",0,RIGHT(ROUNDDOWN(-AW39,0),1)))</f>
        <v/>
      </c>
    </row>
    <row r="91" spans="3:39" ht="18.95" customHeight="1">
      <c r="C91" s="1900" t="s">
        <v>1543</v>
      </c>
      <c r="E91" s="1003"/>
      <c r="F91" s="1935" t="s">
        <v>1841</v>
      </c>
      <c r="G91" s="1936"/>
      <c r="H91" s="1936"/>
      <c r="I91" s="1936"/>
      <c r="J91" s="1936"/>
      <c r="K91" s="1936"/>
      <c r="L91" s="1936"/>
      <c r="M91" s="1004"/>
      <c r="N91" s="1005" t="s">
        <v>1870</v>
      </c>
      <c r="O91" s="946" t="str">
        <f>IF(INT($AV40/100000000000),MOD(INT($AV40/100000000000),10),"")</f>
        <v/>
      </c>
      <c r="P91" s="947" t="str">
        <f>IF(INT($AV40/10000000000),MOD(INT($AV40/10000000000),10),"")</f>
        <v/>
      </c>
      <c r="Q91" s="947" t="str">
        <f>IF(INT($AV40/1000000000),MOD(INT($AV40/1000000000),10),"")</f>
        <v/>
      </c>
      <c r="R91" s="947" t="str">
        <f>IF(INT($AV40/100000000),MOD(INT($AV40/100000000),10),"")</f>
        <v/>
      </c>
      <c r="S91" s="947" t="str">
        <f>IF(INT($AV40/10000000),MOD(INT($AV40/10000000),10),"")</f>
        <v/>
      </c>
      <c r="T91" s="947" t="str">
        <f>IF(INT($AV40/1000000),MOD(INT($AV40/1000000),10),"")</f>
        <v/>
      </c>
      <c r="U91" s="947" t="str">
        <f>IF(INT($AV40/100000),MOD(INT($AV40/100000),10),"")</f>
        <v/>
      </c>
      <c r="V91" s="947" t="str">
        <f>IF(INT($AV40/10000),MOD(INT($AV40/10000),10),"")</f>
        <v/>
      </c>
      <c r="W91" s="947" t="str">
        <f>IF(INT($AV40/1000),MOD(INT($AV40/1000),10),"")</f>
        <v/>
      </c>
      <c r="X91" s="947" t="str">
        <f>IF(INT($AV40/100),MOD(INT($AV40/100),10),"")</f>
        <v/>
      </c>
      <c r="Y91" s="947" t="str">
        <f>IF(INT($AV40/10),MOD(INT($AV40/10),10),"")</f>
        <v/>
      </c>
      <c r="Z91" s="947" t="str">
        <f>IF(INT($AV40/1),MOD(INT($AV40/1),10),"")</f>
        <v/>
      </c>
      <c r="AA91" s="975"/>
      <c r="AB91" s="946" t="str">
        <f>IF(INT($AW40/100000000000),MOD(INT($AW40/100000000000),10),"")</f>
        <v/>
      </c>
      <c r="AC91" s="947" t="str">
        <f>IF(INT($AW40/10000000000),MOD(INT($AW40/10000000000),10),"")</f>
        <v/>
      </c>
      <c r="AD91" s="947" t="str">
        <f>IF(INT($AW40/1000000000),MOD(INT($AW40/1000000000),10),"")</f>
        <v/>
      </c>
      <c r="AE91" s="947" t="str">
        <f>IF(INT($AW40/100000000),MOD(INT($AW40/100000000),10),"")</f>
        <v/>
      </c>
      <c r="AF91" s="947" t="str">
        <f>IF(INT($AW40/10000000),MOD(INT($AW40/10000000),10),"")</f>
        <v/>
      </c>
      <c r="AG91" s="947" t="str">
        <f>IF(INT($AW40/1000000),MOD(INT($AW40/1000000),10),"")</f>
        <v/>
      </c>
      <c r="AH91" s="947" t="str">
        <f>IF(INT($AW40/100000),MOD(INT($AW40/100000),10),"")</f>
        <v/>
      </c>
      <c r="AI91" s="947" t="str">
        <f>IF(INT($AW40/10000),MOD(INT($AW40/10000),10),"")</f>
        <v/>
      </c>
      <c r="AJ91" s="947" t="str">
        <f>IF(INT($AW40/1000),MOD(INT($AW40/1000),10),"")</f>
        <v/>
      </c>
      <c r="AK91" s="947" t="str">
        <f>IF(INT($AW40/100),MOD(INT($AW40/100),10),"")</f>
        <v/>
      </c>
      <c r="AL91" s="947" t="str">
        <f>IF(INT($AW40/10),MOD(INT($AW40/10),10),"")</f>
        <v/>
      </c>
      <c r="AM91" s="982" t="str">
        <f>IF(INT($AW40/1),MOD(INT($AW40/1),10),"")</f>
        <v/>
      </c>
    </row>
    <row r="92" spans="3:39" ht="18.95" customHeight="1">
      <c r="C92" s="1900"/>
      <c r="E92" s="999"/>
      <c r="F92" s="1902" t="s">
        <v>166</v>
      </c>
      <c r="G92" s="1902"/>
      <c r="H92" s="1902"/>
      <c r="I92" s="1902"/>
      <c r="J92" s="1902"/>
      <c r="K92" s="1902"/>
      <c r="L92" s="1902"/>
      <c r="M92" s="987"/>
      <c r="N92" s="990" t="s">
        <v>1871</v>
      </c>
      <c r="O92" s="946" t="str">
        <f>IF(INT($AV41/100000000000),MOD(INT($AV41/100000000000),10),"")</f>
        <v/>
      </c>
      <c r="P92" s="947" t="str">
        <f>IF(INT($AV41/10000000000),MOD(INT($AV41/10000000000),10),"")</f>
        <v/>
      </c>
      <c r="Q92" s="947" t="str">
        <f>IF(INT($AV41/1000000000),MOD(INT($AV41/1000000000),10),"")</f>
        <v/>
      </c>
      <c r="R92" s="947" t="str">
        <f>IF(INT($AV41/100000000),MOD(INT($AV41/100000000),10),"")</f>
        <v/>
      </c>
      <c r="S92" s="947" t="str">
        <f>IF(INT($AV41/10000000),MOD(INT($AV41/10000000),10),"")</f>
        <v/>
      </c>
      <c r="T92" s="947" t="str">
        <f>IF(INT($AV41/1000000),MOD(INT($AV41/1000000),10),"")</f>
        <v/>
      </c>
      <c r="U92" s="947" t="str">
        <f>IF(INT($AV41/100000),MOD(INT($AV41/100000),10),"")</f>
        <v/>
      </c>
      <c r="V92" s="947" t="str">
        <f>IF(INT($AV41/10000),MOD(INT($AV41/10000),10),"")</f>
        <v/>
      </c>
      <c r="W92" s="947" t="str">
        <f>IF(INT($AV41/1000),MOD(INT($AV41/1000),10),"")</f>
        <v/>
      </c>
      <c r="X92" s="947" t="str">
        <f>IF(INT($AV41/100),MOD(INT($AV41/100),10),"")</f>
        <v/>
      </c>
      <c r="Y92" s="947" t="str">
        <f>IF(INT($AV41/10),MOD(INT($AV41/10),10),"")</f>
        <v/>
      </c>
      <c r="Z92" s="947" t="str">
        <f>IF(INT($AV41/1),MOD(INT($AV41/1),10),"")</f>
        <v/>
      </c>
      <c r="AA92" s="975"/>
      <c r="AB92" s="946" t="str">
        <f>IF(INT($AW41/100000000000),MOD(INT($AW41/100000000000),10),"")</f>
        <v/>
      </c>
      <c r="AC92" s="947" t="str">
        <f>IF(INT($AW41/10000000000),MOD(INT($AW41/10000000000),10),"")</f>
        <v/>
      </c>
      <c r="AD92" s="947" t="str">
        <f>IF(INT($AW41/1000000000),MOD(INT($AW41/1000000000),10),"")</f>
        <v/>
      </c>
      <c r="AE92" s="947" t="str">
        <f>IF(INT($AW41/100000000),MOD(INT($AW41/100000000),10),"")</f>
        <v/>
      </c>
      <c r="AF92" s="947" t="str">
        <f>IF(INT($AW41/10000000),MOD(INT($AW41/10000000),10),"")</f>
        <v/>
      </c>
      <c r="AG92" s="947" t="str">
        <f>IF(INT($AW41/1000000),MOD(INT($AW41/1000000),10),"")</f>
        <v/>
      </c>
      <c r="AH92" s="947" t="str">
        <f>IF(INT($AW41/100000),MOD(INT($AW41/100000),10),"")</f>
        <v/>
      </c>
      <c r="AI92" s="947" t="str">
        <f>IF(INT($AW41/10000),MOD(INT($AW41/10000),10),"")</f>
        <v/>
      </c>
      <c r="AJ92" s="947" t="str">
        <f>IF(INT($AW41/1000),MOD(INT($AW41/1000),10),"")</f>
        <v/>
      </c>
      <c r="AK92" s="947" t="str">
        <f>IF(INT($AW41/100),MOD(INT($AW41/100),10),"")</f>
        <v/>
      </c>
      <c r="AL92" s="947" t="str">
        <f>IF(INT($AW41/10),MOD(INT($AW41/10),10),"")</f>
        <v/>
      </c>
      <c r="AM92" s="982" t="str">
        <f>IF(INT($AW41/1),MOD(INT($AW41/1),10),"")</f>
        <v/>
      </c>
    </row>
    <row r="93" spans="3:39" ht="18.95" customHeight="1">
      <c r="C93" s="1900"/>
      <c r="E93" s="999"/>
      <c r="F93" s="1937" t="s">
        <v>1842</v>
      </c>
      <c r="G93" s="1902"/>
      <c r="H93" s="1902"/>
      <c r="I93" s="1902"/>
      <c r="J93" s="1902"/>
      <c r="K93" s="1902"/>
      <c r="L93" s="1902"/>
      <c r="M93" s="987"/>
      <c r="N93" s="990" t="s">
        <v>1872</v>
      </c>
      <c r="O93" s="946" t="str">
        <f>IF(INT($AV42/100000000000),MOD(INT($AV42/100000000000),10),"")</f>
        <v/>
      </c>
      <c r="P93" s="947" t="str">
        <f>IF(INT($AV42/10000000000),MOD(INT($AV42/10000000000),10),"")</f>
        <v/>
      </c>
      <c r="Q93" s="947" t="str">
        <f>IF(INT($AV42/1000000000),MOD(INT($AV42/1000000000),10),"")</f>
        <v/>
      </c>
      <c r="R93" s="947" t="str">
        <f>IF(INT($AV42/100000000),MOD(INT($AV42/100000000),10),"")</f>
        <v/>
      </c>
      <c r="S93" s="947" t="str">
        <f>IF(INT($AV42/10000000),MOD(INT($AV42/10000000),10),"")</f>
        <v/>
      </c>
      <c r="T93" s="947" t="str">
        <f>IF(INT($AV42/1000000),MOD(INT($AV42/1000000),10),"")</f>
        <v/>
      </c>
      <c r="U93" s="947" t="str">
        <f>IF(INT($AV42/100000),MOD(INT($AV42/100000),10),"")</f>
        <v/>
      </c>
      <c r="V93" s="947" t="str">
        <f>IF(INT($AV42/10000),MOD(INT($AV42/10000),10),"")</f>
        <v/>
      </c>
      <c r="W93" s="947" t="str">
        <f>IF(INT($AV42/1000),MOD(INT($AV42/1000),10),"")</f>
        <v/>
      </c>
      <c r="X93" s="947" t="str">
        <f>IF(INT($AV42/100),MOD(INT($AV42/100),10),"")</f>
        <v/>
      </c>
      <c r="Y93" s="947" t="str">
        <f>IF(INT($AV42/10),MOD(INT($AV42/10),10),"")</f>
        <v/>
      </c>
      <c r="Z93" s="947" t="str">
        <f>IF(INT($AV42/1),MOD(INT($AV42/1),10),"")</f>
        <v/>
      </c>
      <c r="AA93" s="975"/>
      <c r="AB93" s="946" t="str">
        <f>IF(INT($AW42/100000000000),MOD(INT($AW42/100000000000),10),"")</f>
        <v/>
      </c>
      <c r="AC93" s="947" t="str">
        <f>IF(INT($AW42/10000000000),MOD(INT($AW42/10000000000),10),"")</f>
        <v/>
      </c>
      <c r="AD93" s="947" t="str">
        <f>IF(INT($AW42/1000000000),MOD(INT($AW42/1000000000),10),"")</f>
        <v/>
      </c>
      <c r="AE93" s="947" t="str">
        <f>IF(INT($AW42/100000000),MOD(INT($AW42/100000000),10),"")</f>
        <v/>
      </c>
      <c r="AF93" s="947" t="str">
        <f>IF(INT($AW42/10000000),MOD(INT($AW42/10000000),10),"")</f>
        <v/>
      </c>
      <c r="AG93" s="947" t="str">
        <f>IF(INT($AW42/1000000),MOD(INT($AW42/1000000),10),"")</f>
        <v/>
      </c>
      <c r="AH93" s="947" t="str">
        <f>IF(INT($AW42/100000),MOD(INT($AW42/100000),10),"")</f>
        <v/>
      </c>
      <c r="AI93" s="947" t="str">
        <f>IF(INT($AW42/10000),MOD(INT($AW42/10000),10),"")</f>
        <v/>
      </c>
      <c r="AJ93" s="947" t="str">
        <f>IF(INT($AW42/1000),MOD(INT($AW42/1000),10),"")</f>
        <v/>
      </c>
      <c r="AK93" s="947" t="str">
        <f>IF(INT($AW42/100),MOD(INT($AW42/100),10),"")</f>
        <v/>
      </c>
      <c r="AL93" s="947" t="str">
        <f>IF(INT($AW42/10),MOD(INT($AW42/10),10),"")</f>
        <v/>
      </c>
      <c r="AM93" s="982" t="str">
        <f>IF(INT($AW42/1),MOD(INT($AW42/1),10),"")</f>
        <v/>
      </c>
    </row>
    <row r="94" spans="3:39" ht="18.95" customHeight="1">
      <c r="C94" s="1900"/>
      <c r="E94" s="1938" t="s">
        <v>1165</v>
      </c>
      <c r="F94" s="1939"/>
      <c r="G94" s="989"/>
      <c r="H94" s="1902" t="s">
        <v>64</v>
      </c>
      <c r="I94" s="1902"/>
      <c r="J94" s="1902"/>
      <c r="K94" s="1902"/>
      <c r="L94" s="1902"/>
      <c r="M94" s="987"/>
      <c r="N94" s="990" t="s">
        <v>1873</v>
      </c>
      <c r="O94" s="951" t="str">
        <f t="shared" ref="O94:O99" si="124">IF(INT($AV43/100000000000),MOD(INT($AV43/100000000000),10),"")</f>
        <v/>
      </c>
      <c r="P94" s="951" t="str">
        <f t="shared" ref="P94:P99" si="125">IF(INT($AV43/10000000000),MOD(INT($AV43/10000000000),10),"")</f>
        <v/>
      </c>
      <c r="Q94" s="951" t="str">
        <f t="shared" ref="Q94:Q99" si="126">IF(INT($AV43/1000000000),MOD(INT($AV43/1000000000),10),"")</f>
        <v/>
      </c>
      <c r="R94" s="951" t="str">
        <f t="shared" ref="R94:R99" si="127">IF(INT($AV43/100000000),MOD(INT($AV43/100000000),10),"")</f>
        <v/>
      </c>
      <c r="S94" s="951" t="str">
        <f t="shared" ref="S94:S99" si="128">IF(INT($AV43/10000000),MOD(INT($AV43/10000000),10),"")</f>
        <v/>
      </c>
      <c r="T94" s="951" t="str">
        <f t="shared" ref="T94:T99" si="129">IF(INT($AV43/1000000),MOD(INT($AV43/1000000),10),"")</f>
        <v/>
      </c>
      <c r="U94" s="951" t="str">
        <f t="shared" ref="U94:U99" si="130">IF(INT($AV43/100000),MOD(INT($AV43/100000),10),"")</f>
        <v/>
      </c>
      <c r="V94" s="951" t="str">
        <f t="shared" ref="V94:V99" si="131">IF(INT($AV43/10000),MOD(INT($AV43/10000),10),"")</f>
        <v/>
      </c>
      <c r="W94" s="951" t="str">
        <f t="shared" ref="W94:W99" si="132">IF(INT($AV43/1000),MOD(INT($AV43/1000),10),"")</f>
        <v/>
      </c>
      <c r="X94" s="951" t="str">
        <f t="shared" ref="X94:X98" si="133">IF(INT($AV43/100),MOD(INT($AV43/100),10),"")</f>
        <v/>
      </c>
      <c r="Y94" s="951" t="str">
        <f t="shared" ref="Y94:Y98" si="134">IF(INT($AV43/10),MOD(INT($AV43/10),10),"")</f>
        <v/>
      </c>
      <c r="Z94" s="951" t="str">
        <f t="shared" ref="Z94:Z98" si="135">IF(INT($AV43/1),MOD(INT($AV43/1),10),"")</f>
        <v/>
      </c>
      <c r="AA94" s="975"/>
      <c r="AB94" s="951" t="str">
        <f t="shared" ref="AB94:AB99" si="136">IF(INT($AW43/100000000000),MOD(INT($AW43/100000000000),10),"")</f>
        <v/>
      </c>
      <c r="AC94" s="951" t="str">
        <f t="shared" ref="AC94:AC99" si="137">IF(INT($AW43/10000000000),MOD(INT($AW43/10000000000),10),"")</f>
        <v/>
      </c>
      <c r="AD94" s="951" t="str">
        <f t="shared" ref="AD94:AD99" si="138">IF(INT($AW43/1000000000),MOD(INT($AW43/1000000000),10),"")</f>
        <v/>
      </c>
      <c r="AE94" s="951" t="str">
        <f t="shared" ref="AE94:AE99" si="139">IF(INT($AW43/100000000),MOD(INT($AW43/100000000),10),"")</f>
        <v/>
      </c>
      <c r="AF94" s="951" t="str">
        <f t="shared" ref="AF94:AF99" si="140">IF(INT($AW43/10000000),MOD(INT($AW43/10000000),10),"")</f>
        <v/>
      </c>
      <c r="AG94" s="951" t="str">
        <f t="shared" ref="AG94:AG99" si="141">IF(INT($AW43/1000000),MOD(INT($AW43/1000000),10),"")</f>
        <v/>
      </c>
      <c r="AH94" s="951" t="str">
        <f t="shared" ref="AH94:AH99" si="142">IF(INT($AW43/100000),MOD(INT($AW43/100000),10),"")</f>
        <v/>
      </c>
      <c r="AI94" s="951" t="str">
        <f t="shared" ref="AI94:AI99" si="143">IF(INT($AW43/10000),MOD(INT($AW43/10000),10),"")</f>
        <v/>
      </c>
      <c r="AJ94" s="951" t="str">
        <f t="shared" ref="AJ94:AJ99" si="144">IF(INT($AW43/1000),MOD(INT($AW43/1000),10),"")</f>
        <v/>
      </c>
      <c r="AK94" s="951" t="str">
        <f t="shared" ref="AK94:AK98" si="145">IF(INT($AW43/100),MOD(INT($AW43/100),10),"")</f>
        <v/>
      </c>
      <c r="AL94" s="951" t="str">
        <f t="shared" ref="AL94:AL98" si="146">IF(INT($AW43/10),MOD(INT($AW43/10),10),"")</f>
        <v/>
      </c>
      <c r="AM94" s="983" t="str">
        <f t="shared" ref="AM94:AM98" si="147">IF(INT($AW43/1),MOD(INT($AW43/1),10),"")</f>
        <v/>
      </c>
    </row>
    <row r="95" spans="3:39" ht="18.95" customHeight="1">
      <c r="C95" s="1900"/>
      <c r="E95" s="1940"/>
      <c r="F95" s="1941"/>
      <c r="G95" s="989"/>
      <c r="H95" s="1944" t="s">
        <v>65</v>
      </c>
      <c r="I95" s="1944"/>
      <c r="J95" s="1944"/>
      <c r="K95" s="1944"/>
      <c r="L95" s="1944"/>
      <c r="M95" s="987"/>
      <c r="N95" s="990" t="s">
        <v>1874</v>
      </c>
      <c r="O95" s="949" t="str">
        <f t="shared" si="124"/>
        <v/>
      </c>
      <c r="P95" s="949" t="str">
        <f t="shared" si="125"/>
        <v/>
      </c>
      <c r="Q95" s="949" t="str">
        <f t="shared" si="126"/>
        <v/>
      </c>
      <c r="R95" s="949" t="str">
        <f t="shared" si="127"/>
        <v/>
      </c>
      <c r="S95" s="949" t="str">
        <f t="shared" si="128"/>
        <v/>
      </c>
      <c r="T95" s="949" t="str">
        <f t="shared" si="129"/>
        <v/>
      </c>
      <c r="U95" s="949" t="str">
        <f t="shared" si="130"/>
        <v/>
      </c>
      <c r="V95" s="949" t="str">
        <f t="shared" si="131"/>
        <v/>
      </c>
      <c r="W95" s="949" t="str">
        <f t="shared" si="132"/>
        <v/>
      </c>
      <c r="X95" s="949" t="str">
        <f t="shared" si="133"/>
        <v/>
      </c>
      <c r="Y95" s="949" t="str">
        <f t="shared" si="134"/>
        <v/>
      </c>
      <c r="Z95" s="949" t="str">
        <f t="shared" si="135"/>
        <v/>
      </c>
      <c r="AA95" s="975"/>
      <c r="AB95" s="949" t="str">
        <f t="shared" si="136"/>
        <v/>
      </c>
      <c r="AC95" s="949" t="str">
        <f t="shared" si="137"/>
        <v/>
      </c>
      <c r="AD95" s="949" t="str">
        <f t="shared" si="138"/>
        <v/>
      </c>
      <c r="AE95" s="949" t="str">
        <f t="shared" si="139"/>
        <v/>
      </c>
      <c r="AF95" s="949" t="str">
        <f t="shared" si="140"/>
        <v/>
      </c>
      <c r="AG95" s="949" t="str">
        <f t="shared" si="141"/>
        <v/>
      </c>
      <c r="AH95" s="949" t="str">
        <f t="shared" si="142"/>
        <v/>
      </c>
      <c r="AI95" s="949" t="str">
        <f t="shared" si="143"/>
        <v/>
      </c>
      <c r="AJ95" s="949" t="str">
        <f t="shared" si="144"/>
        <v/>
      </c>
      <c r="AK95" s="949" t="str">
        <f t="shared" si="145"/>
        <v/>
      </c>
      <c r="AL95" s="949" t="str">
        <f t="shared" si="146"/>
        <v/>
      </c>
      <c r="AM95" s="981" t="str">
        <f t="shared" si="147"/>
        <v/>
      </c>
    </row>
    <row r="96" spans="3:39" ht="18.95" customHeight="1">
      <c r="C96" s="1900"/>
      <c r="E96" s="1942"/>
      <c r="F96" s="1943"/>
      <c r="G96" s="989"/>
      <c r="H96" s="1902" t="s">
        <v>1843</v>
      </c>
      <c r="I96" s="1902"/>
      <c r="J96" s="1902"/>
      <c r="K96" s="1902"/>
      <c r="L96" s="1902"/>
      <c r="M96" s="987"/>
      <c r="N96" s="990" t="s">
        <v>1544</v>
      </c>
      <c r="O96" s="950" t="str">
        <f t="shared" si="124"/>
        <v/>
      </c>
      <c r="P96" s="950" t="str">
        <f t="shared" si="125"/>
        <v/>
      </c>
      <c r="Q96" s="950" t="str">
        <f t="shared" si="126"/>
        <v/>
      </c>
      <c r="R96" s="950" t="str">
        <f t="shared" si="127"/>
        <v/>
      </c>
      <c r="S96" s="950" t="str">
        <f t="shared" si="128"/>
        <v/>
      </c>
      <c r="T96" s="950" t="str">
        <f t="shared" si="129"/>
        <v/>
      </c>
      <c r="U96" s="950" t="str">
        <f t="shared" si="130"/>
        <v/>
      </c>
      <c r="V96" s="950" t="str">
        <f t="shared" si="131"/>
        <v/>
      </c>
      <c r="W96" s="950" t="str">
        <f t="shared" si="132"/>
        <v/>
      </c>
      <c r="X96" s="950" t="str">
        <f t="shared" si="133"/>
        <v/>
      </c>
      <c r="Y96" s="950" t="str">
        <f t="shared" si="134"/>
        <v/>
      </c>
      <c r="Z96" s="950" t="str">
        <f t="shared" si="135"/>
        <v/>
      </c>
      <c r="AA96" s="975"/>
      <c r="AB96" s="950" t="str">
        <f t="shared" si="136"/>
        <v/>
      </c>
      <c r="AC96" s="950" t="str">
        <f t="shared" si="137"/>
        <v/>
      </c>
      <c r="AD96" s="950" t="str">
        <f t="shared" si="138"/>
        <v/>
      </c>
      <c r="AE96" s="950" t="str">
        <f t="shared" si="139"/>
        <v/>
      </c>
      <c r="AF96" s="950" t="str">
        <f t="shared" si="140"/>
        <v/>
      </c>
      <c r="AG96" s="950" t="str">
        <f t="shared" si="141"/>
        <v/>
      </c>
      <c r="AH96" s="950" t="str">
        <f t="shared" si="142"/>
        <v/>
      </c>
      <c r="AI96" s="950" t="str">
        <f t="shared" si="143"/>
        <v/>
      </c>
      <c r="AJ96" s="950" t="str">
        <f t="shared" si="144"/>
        <v/>
      </c>
      <c r="AK96" s="950" t="str">
        <f t="shared" si="145"/>
        <v/>
      </c>
      <c r="AL96" s="950" t="str">
        <f t="shared" si="146"/>
        <v/>
      </c>
      <c r="AM96" s="945" t="str">
        <f t="shared" si="147"/>
        <v/>
      </c>
    </row>
    <row r="97" spans="1:45" ht="18.95" customHeight="1">
      <c r="C97" s="1900"/>
      <c r="E97" s="999"/>
      <c r="F97" s="1937" t="s">
        <v>1844</v>
      </c>
      <c r="G97" s="1902"/>
      <c r="H97" s="1902"/>
      <c r="I97" s="1902"/>
      <c r="J97" s="1902"/>
      <c r="K97" s="1902"/>
      <c r="L97" s="1902"/>
      <c r="M97" s="987"/>
      <c r="N97" s="990" t="s">
        <v>1545</v>
      </c>
      <c r="O97" s="946" t="str">
        <f t="shared" si="124"/>
        <v/>
      </c>
      <c r="P97" s="947" t="str">
        <f t="shared" si="125"/>
        <v/>
      </c>
      <c r="Q97" s="947" t="str">
        <f t="shared" si="126"/>
        <v/>
      </c>
      <c r="R97" s="947" t="str">
        <f t="shared" si="127"/>
        <v/>
      </c>
      <c r="S97" s="947" t="str">
        <f t="shared" si="128"/>
        <v/>
      </c>
      <c r="T97" s="947" t="str">
        <f t="shared" si="129"/>
        <v/>
      </c>
      <c r="U97" s="947" t="str">
        <f t="shared" si="130"/>
        <v/>
      </c>
      <c r="V97" s="947" t="str">
        <f t="shared" si="131"/>
        <v/>
      </c>
      <c r="W97" s="947" t="str">
        <f t="shared" si="132"/>
        <v/>
      </c>
      <c r="X97" s="947" t="str">
        <f t="shared" si="133"/>
        <v/>
      </c>
      <c r="Y97" s="947" t="str">
        <f t="shared" si="134"/>
        <v/>
      </c>
      <c r="Z97" s="947">
        <f>IF($AV46=0,0,IF(INT($AV46/1),MOD(INT($AV46/1),10),""))</f>
        <v>0</v>
      </c>
      <c r="AA97" s="975"/>
      <c r="AB97" s="946" t="str">
        <f t="shared" si="136"/>
        <v/>
      </c>
      <c r="AC97" s="947" t="str">
        <f t="shared" si="137"/>
        <v/>
      </c>
      <c r="AD97" s="947" t="str">
        <f t="shared" si="138"/>
        <v/>
      </c>
      <c r="AE97" s="947" t="str">
        <f t="shared" si="139"/>
        <v/>
      </c>
      <c r="AF97" s="947" t="str">
        <f t="shared" si="140"/>
        <v/>
      </c>
      <c r="AG97" s="947" t="str">
        <f t="shared" si="141"/>
        <v/>
      </c>
      <c r="AH97" s="947" t="str">
        <f t="shared" si="142"/>
        <v/>
      </c>
      <c r="AI97" s="947" t="str">
        <f t="shared" si="143"/>
        <v/>
      </c>
      <c r="AJ97" s="947" t="str">
        <f t="shared" si="144"/>
        <v/>
      </c>
      <c r="AK97" s="947" t="str">
        <f t="shared" si="145"/>
        <v/>
      </c>
      <c r="AL97" s="947" t="str">
        <f t="shared" si="146"/>
        <v/>
      </c>
      <c r="AM97" s="982">
        <f>IF($AW46=0,0,IF(INT($AW46/1),MOD(INT($AW46/1),10),""))</f>
        <v>0</v>
      </c>
    </row>
    <row r="98" spans="1:45" ht="18.95" customHeight="1">
      <c r="C98" s="1900"/>
      <c r="E98" s="999"/>
      <c r="F98" s="1937" t="s">
        <v>1150</v>
      </c>
      <c r="G98" s="1902"/>
      <c r="H98" s="1902"/>
      <c r="I98" s="1902"/>
      <c r="J98" s="1902"/>
      <c r="K98" s="1902"/>
      <c r="L98" s="1902"/>
      <c r="M98" s="987"/>
      <c r="N98" s="990" t="s">
        <v>1546</v>
      </c>
      <c r="O98" s="946" t="str">
        <f t="shared" si="124"/>
        <v/>
      </c>
      <c r="P98" s="947" t="str">
        <f t="shared" si="125"/>
        <v/>
      </c>
      <c r="Q98" s="947" t="str">
        <f t="shared" si="126"/>
        <v/>
      </c>
      <c r="R98" s="947" t="str">
        <f t="shared" si="127"/>
        <v/>
      </c>
      <c r="S98" s="947" t="str">
        <f t="shared" si="128"/>
        <v/>
      </c>
      <c r="T98" s="947" t="str">
        <f t="shared" si="129"/>
        <v/>
      </c>
      <c r="U98" s="947" t="str">
        <f t="shared" si="130"/>
        <v/>
      </c>
      <c r="V98" s="947" t="str">
        <f t="shared" si="131"/>
        <v/>
      </c>
      <c r="W98" s="947" t="str">
        <f t="shared" si="132"/>
        <v/>
      </c>
      <c r="X98" s="947" t="str">
        <f t="shared" si="133"/>
        <v/>
      </c>
      <c r="Y98" s="947" t="str">
        <f t="shared" si="134"/>
        <v/>
      </c>
      <c r="Z98" s="947" t="str">
        <f t="shared" si="135"/>
        <v/>
      </c>
      <c r="AA98" s="975"/>
      <c r="AB98" s="946" t="str">
        <f t="shared" si="136"/>
        <v/>
      </c>
      <c r="AC98" s="947" t="str">
        <f t="shared" si="137"/>
        <v/>
      </c>
      <c r="AD98" s="947" t="str">
        <f t="shared" si="138"/>
        <v/>
      </c>
      <c r="AE98" s="947" t="str">
        <f t="shared" si="139"/>
        <v/>
      </c>
      <c r="AF98" s="947" t="str">
        <f t="shared" si="140"/>
        <v/>
      </c>
      <c r="AG98" s="947" t="str">
        <f t="shared" si="141"/>
        <v/>
      </c>
      <c r="AH98" s="947" t="str">
        <f t="shared" si="142"/>
        <v/>
      </c>
      <c r="AI98" s="947" t="str">
        <f t="shared" si="143"/>
        <v/>
      </c>
      <c r="AJ98" s="947" t="str">
        <f t="shared" si="144"/>
        <v/>
      </c>
      <c r="AK98" s="947" t="str">
        <f t="shared" si="145"/>
        <v/>
      </c>
      <c r="AL98" s="947" t="str">
        <f t="shared" si="146"/>
        <v/>
      </c>
      <c r="AM98" s="982" t="str">
        <f t="shared" si="147"/>
        <v/>
      </c>
    </row>
    <row r="99" spans="1:45" ht="18.95" customHeight="1">
      <c r="C99" s="1900"/>
      <c r="E99" s="1006"/>
      <c r="F99" s="1973" t="s">
        <v>1845</v>
      </c>
      <c r="G99" s="1974"/>
      <c r="H99" s="1974"/>
      <c r="I99" s="1974"/>
      <c r="J99" s="1974"/>
      <c r="K99" s="1974"/>
      <c r="L99" s="1974"/>
      <c r="M99" s="1001"/>
      <c r="N99" s="1002" t="s">
        <v>1547</v>
      </c>
      <c r="O99" s="946" t="str">
        <f t="shared" si="124"/>
        <v/>
      </c>
      <c r="P99" s="947" t="str">
        <f t="shared" si="125"/>
        <v/>
      </c>
      <c r="Q99" s="947" t="str">
        <f t="shared" si="126"/>
        <v/>
      </c>
      <c r="R99" s="947" t="str">
        <f t="shared" si="127"/>
        <v/>
      </c>
      <c r="S99" s="947" t="str">
        <f t="shared" si="128"/>
        <v/>
      </c>
      <c r="T99" s="947" t="str">
        <f t="shared" si="129"/>
        <v/>
      </c>
      <c r="U99" s="947" t="str">
        <f t="shared" si="130"/>
        <v/>
      </c>
      <c r="V99" s="947" t="str">
        <f t="shared" si="131"/>
        <v/>
      </c>
      <c r="W99" s="947" t="str">
        <f t="shared" si="132"/>
        <v/>
      </c>
      <c r="X99" s="953">
        <v>0</v>
      </c>
      <c r="Y99" s="953">
        <v>0</v>
      </c>
      <c r="Z99" s="953">
        <v>0</v>
      </c>
      <c r="AA99" s="976"/>
      <c r="AB99" s="946" t="str">
        <f t="shared" si="136"/>
        <v/>
      </c>
      <c r="AC99" s="947" t="str">
        <f t="shared" si="137"/>
        <v/>
      </c>
      <c r="AD99" s="947" t="str">
        <f t="shared" si="138"/>
        <v/>
      </c>
      <c r="AE99" s="947" t="str">
        <f t="shared" si="139"/>
        <v/>
      </c>
      <c r="AF99" s="947" t="str">
        <f t="shared" si="140"/>
        <v/>
      </c>
      <c r="AG99" s="947" t="str">
        <f t="shared" si="141"/>
        <v/>
      </c>
      <c r="AH99" s="947" t="str">
        <f t="shared" si="142"/>
        <v/>
      </c>
      <c r="AI99" s="947" t="str">
        <f t="shared" si="143"/>
        <v/>
      </c>
      <c r="AJ99" s="947" t="str">
        <f t="shared" si="144"/>
        <v/>
      </c>
      <c r="AK99" s="953">
        <v>0</v>
      </c>
      <c r="AL99" s="953">
        <v>0</v>
      </c>
      <c r="AM99" s="985">
        <v>0</v>
      </c>
    </row>
    <row r="100" spans="1:45" ht="6" customHeight="1"/>
    <row r="101" spans="1:45" ht="19.5" customHeight="1"/>
    <row r="102" spans="1:45" ht="30" customHeight="1">
      <c r="B102" s="1352"/>
      <c r="E102" s="1975" t="s">
        <v>1963</v>
      </c>
      <c r="F102" s="1975"/>
      <c r="G102" s="1975"/>
      <c r="H102" s="1975"/>
      <c r="I102" s="1975"/>
      <c r="J102" s="1975"/>
      <c r="K102" s="1975"/>
      <c r="L102" s="1975"/>
      <c r="M102" s="978"/>
      <c r="N102" s="978"/>
      <c r="O102" s="978"/>
      <c r="P102" s="978"/>
      <c r="Q102" s="978"/>
      <c r="R102" s="978"/>
      <c r="S102" s="978"/>
      <c r="T102" s="978"/>
      <c r="U102" s="978"/>
      <c r="V102" s="978"/>
      <c r="W102" s="978"/>
      <c r="X102" s="978"/>
      <c r="Y102" s="978"/>
      <c r="Z102" s="978"/>
      <c r="AA102" s="978"/>
      <c r="AB102" s="978"/>
      <c r="AC102" s="978"/>
      <c r="AD102" s="978"/>
      <c r="AE102" s="978"/>
      <c r="AF102" s="978"/>
      <c r="AG102" s="1934" t="s">
        <v>1163</v>
      </c>
      <c r="AH102" s="1934"/>
      <c r="AI102" s="1934"/>
      <c r="AJ102" s="1934"/>
      <c r="AK102" s="1934"/>
      <c r="AL102" s="1934"/>
      <c r="AM102" s="1934"/>
    </row>
    <row r="103" spans="1:45" ht="2.25" customHeight="1">
      <c r="B103" s="964"/>
      <c r="C103" s="964"/>
      <c r="D103" s="964"/>
      <c r="E103" s="1945"/>
      <c r="F103" s="1945"/>
      <c r="G103" s="1945"/>
      <c r="H103" s="1945"/>
      <c r="I103" s="964"/>
      <c r="J103" s="965"/>
      <c r="K103" s="964"/>
      <c r="L103" s="964"/>
      <c r="M103" s="964"/>
      <c r="N103" s="964"/>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c r="AL103" s="966"/>
      <c r="AM103" s="966"/>
      <c r="AN103" s="977"/>
      <c r="AO103" s="965"/>
      <c r="AP103" s="965"/>
      <c r="AQ103" s="965"/>
      <c r="AR103" s="965">
        <v>4</v>
      </c>
      <c r="AS103" s="971"/>
    </row>
    <row r="104" spans="1:45" ht="3" customHeight="1">
      <c r="A104" s="966"/>
      <c r="D104" s="1909" t="s">
        <v>1548</v>
      </c>
      <c r="E104" s="1909"/>
      <c r="F104" s="1909"/>
      <c r="G104" s="1909"/>
      <c r="H104" s="1909"/>
      <c r="I104" s="1909"/>
      <c r="J104" s="1909"/>
      <c r="K104" s="1909"/>
      <c r="L104" s="1909"/>
      <c r="M104" s="1909"/>
      <c r="N104" s="1909"/>
      <c r="O104" s="1909"/>
      <c r="P104" s="1909"/>
      <c r="Q104" s="1909"/>
      <c r="R104" s="1910" t="s">
        <v>1155</v>
      </c>
      <c r="S104" s="1910"/>
      <c r="T104" s="1910"/>
      <c r="U104" s="1910"/>
      <c r="V104" s="1910"/>
      <c r="W104" s="1910"/>
      <c r="X104" s="1910"/>
      <c r="Y104" s="1910"/>
      <c r="Z104" s="1910"/>
      <c r="AA104" s="1910"/>
      <c r="AB104" s="1910"/>
      <c r="AC104" s="1910"/>
      <c r="AD104" s="1910"/>
      <c r="AE104" s="1910"/>
      <c r="AF104" s="1910"/>
    </row>
    <row r="105" spans="1:45" ht="6.75" customHeight="1">
      <c r="A105" s="966"/>
      <c r="D105" s="1909"/>
      <c r="E105" s="1909"/>
      <c r="F105" s="1909"/>
      <c r="G105" s="1909"/>
      <c r="H105" s="1909"/>
      <c r="I105" s="1909"/>
      <c r="J105" s="1909"/>
      <c r="K105" s="1909"/>
      <c r="L105" s="1909"/>
      <c r="M105" s="1909"/>
      <c r="N105" s="1909"/>
      <c r="O105" s="1909"/>
      <c r="P105" s="1909"/>
      <c r="Q105" s="1909"/>
      <c r="R105" s="1910"/>
      <c r="S105" s="1910"/>
      <c r="T105" s="1910"/>
      <c r="U105" s="1910"/>
      <c r="V105" s="1910"/>
      <c r="W105" s="1910"/>
      <c r="X105" s="1910"/>
      <c r="Y105" s="1910"/>
      <c r="Z105" s="1910"/>
      <c r="AA105" s="1910"/>
      <c r="AB105" s="1910"/>
      <c r="AC105" s="1910"/>
      <c r="AD105" s="1910"/>
      <c r="AE105" s="1910"/>
      <c r="AF105" s="1910"/>
      <c r="AH105" s="1351"/>
      <c r="AI105" s="1351"/>
      <c r="AJ105" s="1351"/>
      <c r="AK105" s="1351"/>
      <c r="AL105" s="1351"/>
    </row>
    <row r="106" spans="1:45" ht="3" customHeight="1">
      <c r="A106" s="966"/>
      <c r="B106" s="967"/>
      <c r="D106" s="1909"/>
      <c r="E106" s="1909"/>
      <c r="F106" s="1909"/>
      <c r="G106" s="1909"/>
      <c r="H106" s="1909"/>
      <c r="I106" s="1909"/>
      <c r="J106" s="1909"/>
      <c r="K106" s="1909"/>
      <c r="L106" s="1909"/>
      <c r="M106" s="1909"/>
      <c r="N106" s="1909"/>
      <c r="O106" s="1909"/>
      <c r="P106" s="1909"/>
      <c r="Q106" s="1909"/>
      <c r="R106" s="1910"/>
      <c r="S106" s="1910"/>
      <c r="T106" s="1910"/>
      <c r="U106" s="1910"/>
      <c r="V106" s="1910"/>
      <c r="W106" s="1910"/>
      <c r="X106" s="1910"/>
      <c r="Y106" s="1910"/>
      <c r="Z106" s="1910"/>
      <c r="AA106" s="1910"/>
      <c r="AB106" s="1910"/>
      <c r="AC106" s="1910"/>
      <c r="AD106" s="1910"/>
      <c r="AE106" s="1910"/>
      <c r="AF106" s="1910"/>
      <c r="AH106" s="1350"/>
      <c r="AI106" s="1350"/>
      <c r="AJ106" s="1350"/>
      <c r="AK106" s="1350"/>
      <c r="AL106" s="1350"/>
      <c r="AM106" s="1350"/>
      <c r="AN106" s="1350"/>
      <c r="AQ106" s="967"/>
      <c r="AR106" s="967"/>
    </row>
    <row r="107" spans="1:45" ht="6.75" customHeight="1">
      <c r="A107" s="966"/>
      <c r="B107" s="967"/>
      <c r="D107" s="1909"/>
      <c r="E107" s="1909"/>
      <c r="F107" s="1909"/>
      <c r="G107" s="1909"/>
      <c r="H107" s="1909"/>
      <c r="I107" s="1909"/>
      <c r="J107" s="1909"/>
      <c r="K107" s="1909"/>
      <c r="L107" s="1909"/>
      <c r="M107" s="1909"/>
      <c r="N107" s="1909"/>
      <c r="O107" s="1909"/>
      <c r="P107" s="1909"/>
      <c r="Q107" s="1909"/>
      <c r="R107" s="1910"/>
      <c r="S107" s="1910"/>
      <c r="T107" s="1910"/>
      <c r="U107" s="1910"/>
      <c r="V107" s="1910"/>
      <c r="W107" s="1910"/>
      <c r="X107" s="1910"/>
      <c r="Y107" s="1910"/>
      <c r="Z107" s="1910"/>
      <c r="AA107" s="1910"/>
      <c r="AB107" s="1910"/>
      <c r="AC107" s="1910"/>
      <c r="AD107" s="1910"/>
      <c r="AE107" s="1910"/>
      <c r="AF107" s="1910"/>
      <c r="AH107" s="1911" t="s">
        <v>1847</v>
      </c>
      <c r="AI107" s="1912"/>
      <c r="AJ107" s="1912"/>
      <c r="AK107" s="1912"/>
      <c r="AL107" s="1912"/>
      <c r="AM107" s="1912"/>
      <c r="AN107" s="1913"/>
      <c r="AQ107" s="967"/>
      <c r="AR107" s="967"/>
    </row>
    <row r="108" spans="1:45" ht="3" customHeight="1">
      <c r="A108" s="966"/>
      <c r="B108" s="967"/>
      <c r="D108" s="1333"/>
      <c r="E108" s="1333"/>
      <c r="F108" s="1333"/>
      <c r="G108" s="1333"/>
      <c r="H108" s="1333"/>
      <c r="I108" s="1333"/>
      <c r="J108" s="1333"/>
      <c r="K108" s="1333"/>
      <c r="L108" s="1333"/>
      <c r="M108" s="1333"/>
      <c r="N108" s="1333"/>
      <c r="O108" s="1920" t="s">
        <v>30</v>
      </c>
      <c r="P108" s="1921"/>
      <c r="Q108" s="1921"/>
      <c r="R108" s="1921"/>
      <c r="S108" s="1926">
        <f>氏名０</f>
        <v>0</v>
      </c>
      <c r="T108" s="1926"/>
      <c r="U108" s="1926"/>
      <c r="V108" s="1926"/>
      <c r="W108" s="1926"/>
      <c r="X108" s="1926"/>
      <c r="Y108" s="1926"/>
      <c r="Z108" s="1927"/>
      <c r="AA108" s="1334"/>
      <c r="AB108" s="1334"/>
      <c r="AC108" s="1334"/>
      <c r="AD108" s="1334"/>
      <c r="AE108" s="1334"/>
      <c r="AF108" s="1334"/>
      <c r="AH108" s="1914"/>
      <c r="AI108" s="1915"/>
      <c r="AJ108" s="1915"/>
      <c r="AK108" s="1915"/>
      <c r="AL108" s="1915"/>
      <c r="AM108" s="1915"/>
      <c r="AN108" s="1916"/>
      <c r="AQ108" s="967"/>
      <c r="AR108" s="967"/>
    </row>
    <row r="109" spans="1:45" ht="9" customHeight="1">
      <c r="A109" s="966"/>
      <c r="E109" s="1932" t="s">
        <v>1153</v>
      </c>
      <c r="F109" s="1932"/>
      <c r="G109" s="1932"/>
      <c r="H109" s="1932"/>
      <c r="O109" s="1922"/>
      <c r="P109" s="1923"/>
      <c r="Q109" s="1923"/>
      <c r="R109" s="1923"/>
      <c r="S109" s="1928"/>
      <c r="T109" s="1928"/>
      <c r="U109" s="1928"/>
      <c r="V109" s="1928"/>
      <c r="W109" s="1928"/>
      <c r="X109" s="1928"/>
      <c r="Y109" s="1928"/>
      <c r="Z109" s="1929"/>
      <c r="AH109" s="1917"/>
      <c r="AI109" s="1918"/>
      <c r="AJ109" s="1918"/>
      <c r="AK109" s="1918"/>
      <c r="AL109" s="1918"/>
      <c r="AM109" s="1918"/>
      <c r="AN109" s="1919"/>
    </row>
    <row r="110" spans="1:45" ht="8.25" customHeight="1">
      <c r="A110" s="966"/>
      <c r="E110" s="1933"/>
      <c r="F110" s="1933"/>
      <c r="G110" s="1933"/>
      <c r="H110" s="1933"/>
      <c r="I110" s="968"/>
      <c r="J110" s="968"/>
      <c r="K110" s="968"/>
      <c r="O110" s="1924"/>
      <c r="P110" s="1925"/>
      <c r="Q110" s="1925"/>
      <c r="R110" s="1925"/>
      <c r="S110" s="1930"/>
      <c r="T110" s="1930"/>
      <c r="U110" s="1930"/>
      <c r="V110" s="1930"/>
      <c r="W110" s="1930"/>
      <c r="X110" s="1930"/>
      <c r="Y110" s="1930"/>
      <c r="Z110" s="1931"/>
      <c r="AA110" s="1007"/>
      <c r="AB110" s="1348"/>
      <c r="AC110" s="1348"/>
      <c r="AD110" s="1348"/>
      <c r="AE110" s="1348"/>
      <c r="AF110" s="1349"/>
      <c r="AG110" s="1349"/>
      <c r="AH110" s="1349"/>
      <c r="AI110" s="1349"/>
      <c r="AJ110" s="1349"/>
      <c r="AK110" s="1349"/>
      <c r="AL110" s="1349"/>
      <c r="AM110" s="1349"/>
    </row>
    <row r="111" spans="1:45" ht="18.95" customHeight="1">
      <c r="A111" s="966"/>
      <c r="E111" s="1978" t="s">
        <v>26</v>
      </c>
      <c r="F111" s="1979"/>
      <c r="G111" s="1969" t="s">
        <v>29</v>
      </c>
      <c r="H111" s="1970"/>
      <c r="I111" s="1970"/>
      <c r="J111" s="1970"/>
      <c r="K111" s="1970"/>
      <c r="L111" s="1970"/>
      <c r="M111" s="1971"/>
      <c r="N111" s="986" t="s">
        <v>27</v>
      </c>
      <c r="O111" s="1964" t="s">
        <v>1160</v>
      </c>
      <c r="P111" s="1965"/>
      <c r="Q111" s="1965"/>
      <c r="R111" s="1965"/>
      <c r="S111" s="1966" t="str">
        <f>IF(氏名４="","",氏名４)</f>
        <v/>
      </c>
      <c r="T111" s="1966"/>
      <c r="U111" s="1966"/>
      <c r="V111" s="1966"/>
      <c r="W111" s="1966"/>
      <c r="X111" s="1966"/>
      <c r="Y111" s="1966"/>
      <c r="Z111" s="1967"/>
      <c r="AA111" s="1008"/>
      <c r="AB111" s="1972" t="s">
        <v>1160</v>
      </c>
      <c r="AC111" s="1972"/>
      <c r="AD111" s="1972"/>
      <c r="AE111" s="1972"/>
      <c r="AF111" s="1999" t="str">
        <f>IF(氏名５="","",氏名５)</f>
        <v/>
      </c>
      <c r="AG111" s="1999"/>
      <c r="AH111" s="1999"/>
      <c r="AI111" s="1999"/>
      <c r="AJ111" s="1999"/>
      <c r="AK111" s="1999"/>
      <c r="AL111" s="1999"/>
      <c r="AM111" s="2000"/>
      <c r="AP111" s="1980" t="s">
        <v>1161</v>
      </c>
      <c r="AQ111" s="1980"/>
    </row>
    <row r="112" spans="1:45" ht="18.95" customHeight="1">
      <c r="A112" s="966"/>
      <c r="E112" s="1993" t="s">
        <v>76</v>
      </c>
      <c r="F112" s="1994"/>
      <c r="G112" s="1902" t="s">
        <v>1135</v>
      </c>
      <c r="H112" s="1902"/>
      <c r="I112" s="1902"/>
      <c r="J112" s="1902"/>
      <c r="K112" s="1902"/>
      <c r="L112" s="1902"/>
      <c r="M112" s="987"/>
      <c r="N112" s="988"/>
      <c r="O112" s="1976"/>
      <c r="P112" s="1976"/>
      <c r="Q112" s="1976"/>
      <c r="R112" s="1977"/>
      <c r="S112" s="969"/>
      <c r="T112" s="970"/>
      <c r="U112" s="970"/>
      <c r="V112" s="970"/>
      <c r="W112" s="970"/>
      <c r="X112" s="970"/>
      <c r="Y112" s="970"/>
      <c r="Z112" s="979"/>
      <c r="AA112" s="1011"/>
      <c r="AB112" s="1976"/>
      <c r="AC112" s="1976"/>
      <c r="AD112" s="1976"/>
      <c r="AE112" s="1977"/>
      <c r="AF112" s="969"/>
      <c r="AG112" s="970"/>
      <c r="AH112" s="970"/>
      <c r="AI112" s="970"/>
      <c r="AJ112" s="970"/>
      <c r="AK112" s="970"/>
      <c r="AL112" s="970"/>
      <c r="AM112" s="979"/>
      <c r="AP112" s="1980"/>
      <c r="AQ112" s="1980"/>
    </row>
    <row r="113" spans="1:43" ht="18.95" customHeight="1">
      <c r="A113" s="966"/>
      <c r="C113" s="1946" t="s">
        <v>1542</v>
      </c>
      <c r="E113" s="1995" t="s">
        <v>1136</v>
      </c>
      <c r="F113" s="1996"/>
      <c r="G113" s="989"/>
      <c r="H113" s="1962" t="s">
        <v>91</v>
      </c>
      <c r="I113" s="1962"/>
      <c r="J113" s="1962"/>
      <c r="K113" s="1962"/>
      <c r="L113" s="1962"/>
      <c r="M113" s="987"/>
      <c r="N113" s="990" t="s">
        <v>6</v>
      </c>
      <c r="O113" s="948" t="str">
        <f t="shared" ref="O113:O119" si="148">IF(INT($AX11/100000000000),MOD(INT($AX11/100000000000),10),"")</f>
        <v/>
      </c>
      <c r="P113" s="948" t="str">
        <f t="shared" ref="P113:P119" si="149">IF(INT($AX11/10000000000),MOD(INT($AX11/10000000000),10),"")</f>
        <v/>
      </c>
      <c r="Q113" s="948" t="str">
        <f t="shared" ref="Q113:Q119" si="150">IF(INT($AX11/1000000000),MOD(INT($AX11/1000000000),10),"")</f>
        <v/>
      </c>
      <c r="R113" s="948" t="str">
        <f t="shared" ref="R113:R119" si="151">IF(INT($AX11/100000000),MOD(INT($AX11/100000000),10),"")</f>
        <v/>
      </c>
      <c r="S113" s="948" t="str">
        <f t="shared" ref="S113:S119" si="152">IF(INT($AX11/10000000),MOD(INT($AX11/10000000),10),"")</f>
        <v/>
      </c>
      <c r="T113" s="948" t="str">
        <f t="shared" ref="T113:T119" si="153">IF(INT($AX11/1000000),MOD(INT($AX11/1000000),10),"")</f>
        <v/>
      </c>
      <c r="U113" s="948" t="str">
        <f t="shared" ref="U113:U119" si="154">IF(INT($AX11/100000),MOD(INT($AX11/100000),10),"")</f>
        <v/>
      </c>
      <c r="V113" s="948" t="str">
        <f t="shared" ref="V113:V119" si="155">IF(INT($AX11/10000),MOD(INT($AX11/10000),10),"")</f>
        <v/>
      </c>
      <c r="W113" s="948" t="str">
        <f t="shared" ref="W113:W119" si="156">IF(INT($AX11/1000),MOD(INT($AX11/1000),10),"")</f>
        <v/>
      </c>
      <c r="X113" s="948" t="str">
        <f t="shared" ref="X113:X119" si="157">IF(INT($AX11/100),MOD(INT($AX11/100),10),"")</f>
        <v/>
      </c>
      <c r="Y113" s="948" t="str">
        <f t="shared" ref="Y113:Y119" si="158">IF(INT($AX11/10),MOD(INT($AX11/10),10),"")</f>
        <v/>
      </c>
      <c r="Z113" s="948" t="str">
        <f t="shared" ref="Z113:Z119" si="159">IF(INT($AX11/1),MOD(INT($AX11/1),10),"")</f>
        <v/>
      </c>
      <c r="AA113" s="973"/>
      <c r="AB113" s="948" t="str">
        <f t="shared" ref="AB113:AB119" si="160">IF(INT($AY11/100000000000),MOD(INT($AY11/100000000000),10),"")</f>
        <v/>
      </c>
      <c r="AC113" s="948" t="str">
        <f t="shared" ref="AC113:AC119" si="161">IF(INT($AY11/10000000000),MOD(INT($AY11/10000000000),10),"")</f>
        <v/>
      </c>
      <c r="AD113" s="948" t="str">
        <f t="shared" ref="AD113:AD119" si="162">IF(INT($AY11/1000000000),MOD(INT($AY11/1000000000),10),"")</f>
        <v/>
      </c>
      <c r="AE113" s="948" t="str">
        <f t="shared" ref="AE113:AE119" si="163">IF(INT($AY11/100000000),MOD(INT($AY11/100000000),10),"")</f>
        <v/>
      </c>
      <c r="AF113" s="948" t="str">
        <f t="shared" ref="AF113:AF119" si="164">IF(INT($AY11/10000000),MOD(INT($AY11/10000000),10),"")</f>
        <v/>
      </c>
      <c r="AG113" s="948" t="str">
        <f t="shared" ref="AG113:AG119" si="165">IF(INT($AY11/1000000),MOD(INT($AY11/1000000),10),"")</f>
        <v/>
      </c>
      <c r="AH113" s="948" t="str">
        <f t="shared" ref="AH113:AH119" si="166">IF(INT($AY11/100000),MOD(INT($AY11/100000),10),"")</f>
        <v/>
      </c>
      <c r="AI113" s="948" t="str">
        <f t="shared" ref="AI113:AI119" si="167">IF(INT($AY11/10000),MOD(INT($AY11/10000),10),"")</f>
        <v/>
      </c>
      <c r="AJ113" s="948" t="str">
        <f t="shared" ref="AJ113:AJ119" si="168">IF(INT($AY11/1000),MOD(INT($AY11/1000),10),"")</f>
        <v/>
      </c>
      <c r="AK113" s="948" t="str">
        <f t="shared" ref="AK113:AK119" si="169">IF(INT($AY11/100),MOD(INT($AY11/100),10),"")</f>
        <v/>
      </c>
      <c r="AL113" s="948" t="str">
        <f t="shared" ref="AL113:AL119" si="170">IF(INT($AY11/10),MOD(INT($AY11/10),10),"")</f>
        <v/>
      </c>
      <c r="AM113" s="980" t="str">
        <f t="shared" ref="AM113:AM119" si="171">IF(INT($AY11/1),MOD(INT($AY11/1),10),"")</f>
        <v/>
      </c>
      <c r="AN113" s="971"/>
      <c r="AP113" s="1980"/>
      <c r="AQ113" s="1980"/>
    </row>
    <row r="114" spans="1:43" ht="18.95" customHeight="1">
      <c r="A114" s="966"/>
      <c r="C114" s="1946"/>
      <c r="E114" s="1997"/>
      <c r="F114" s="1998"/>
      <c r="G114" s="989"/>
      <c r="H114" s="1962" t="s">
        <v>92</v>
      </c>
      <c r="I114" s="1962"/>
      <c r="J114" s="1962"/>
      <c r="K114" s="1962"/>
      <c r="L114" s="1962"/>
      <c r="M114" s="987"/>
      <c r="N114" s="990" t="s">
        <v>11</v>
      </c>
      <c r="O114" s="949" t="str">
        <f t="shared" si="148"/>
        <v/>
      </c>
      <c r="P114" s="949" t="str">
        <f t="shared" si="149"/>
        <v/>
      </c>
      <c r="Q114" s="949" t="str">
        <f t="shared" si="150"/>
        <v/>
      </c>
      <c r="R114" s="949" t="str">
        <f t="shared" si="151"/>
        <v/>
      </c>
      <c r="S114" s="949" t="str">
        <f t="shared" si="152"/>
        <v/>
      </c>
      <c r="T114" s="949" t="str">
        <f t="shared" si="153"/>
        <v/>
      </c>
      <c r="U114" s="949" t="str">
        <f t="shared" si="154"/>
        <v/>
      </c>
      <c r="V114" s="949" t="str">
        <f t="shared" si="155"/>
        <v/>
      </c>
      <c r="W114" s="949" t="str">
        <f t="shared" si="156"/>
        <v/>
      </c>
      <c r="X114" s="949" t="str">
        <f t="shared" si="157"/>
        <v/>
      </c>
      <c r="Y114" s="949" t="str">
        <f t="shared" si="158"/>
        <v/>
      </c>
      <c r="Z114" s="949" t="str">
        <f t="shared" si="159"/>
        <v/>
      </c>
      <c r="AA114" s="974"/>
      <c r="AB114" s="949" t="str">
        <f t="shared" si="160"/>
        <v/>
      </c>
      <c r="AC114" s="949" t="str">
        <f t="shared" si="161"/>
        <v/>
      </c>
      <c r="AD114" s="949" t="str">
        <f t="shared" si="162"/>
        <v/>
      </c>
      <c r="AE114" s="949" t="str">
        <f t="shared" si="163"/>
        <v/>
      </c>
      <c r="AF114" s="949" t="str">
        <f t="shared" si="164"/>
        <v/>
      </c>
      <c r="AG114" s="949" t="str">
        <f t="shared" si="165"/>
        <v/>
      </c>
      <c r="AH114" s="949" t="str">
        <f t="shared" si="166"/>
        <v/>
      </c>
      <c r="AI114" s="949" t="str">
        <f t="shared" si="167"/>
        <v/>
      </c>
      <c r="AJ114" s="949" t="str">
        <f t="shared" si="168"/>
        <v/>
      </c>
      <c r="AK114" s="949" t="str">
        <f t="shared" si="169"/>
        <v/>
      </c>
      <c r="AL114" s="949" t="str">
        <f t="shared" si="170"/>
        <v/>
      </c>
      <c r="AM114" s="981" t="str">
        <f t="shared" si="171"/>
        <v/>
      </c>
      <c r="AN114" s="971"/>
      <c r="AP114" s="1963" t="s">
        <v>1164</v>
      </c>
      <c r="AQ114" s="1963"/>
    </row>
    <row r="115" spans="1:43" ht="18.95" customHeight="1">
      <c r="A115" s="966"/>
      <c r="C115" s="1946"/>
      <c r="E115" s="1997"/>
      <c r="F115" s="1998"/>
      <c r="G115" s="989"/>
      <c r="H115" s="1902" t="s">
        <v>34</v>
      </c>
      <c r="I115" s="1902"/>
      <c r="J115" s="1902"/>
      <c r="K115" s="1902"/>
      <c r="L115" s="1902"/>
      <c r="M115" s="987"/>
      <c r="N115" s="990" t="s">
        <v>12</v>
      </c>
      <c r="O115" s="949" t="str">
        <f t="shared" si="148"/>
        <v/>
      </c>
      <c r="P115" s="949" t="str">
        <f t="shared" si="149"/>
        <v/>
      </c>
      <c r="Q115" s="949" t="str">
        <f t="shared" si="150"/>
        <v/>
      </c>
      <c r="R115" s="949" t="str">
        <f t="shared" si="151"/>
        <v/>
      </c>
      <c r="S115" s="949" t="str">
        <f t="shared" si="152"/>
        <v/>
      </c>
      <c r="T115" s="949" t="str">
        <f t="shared" si="153"/>
        <v/>
      </c>
      <c r="U115" s="949" t="str">
        <f t="shared" si="154"/>
        <v/>
      </c>
      <c r="V115" s="949" t="str">
        <f t="shared" si="155"/>
        <v/>
      </c>
      <c r="W115" s="949" t="str">
        <f t="shared" si="156"/>
        <v/>
      </c>
      <c r="X115" s="949" t="str">
        <f t="shared" si="157"/>
        <v/>
      </c>
      <c r="Y115" s="949" t="str">
        <f t="shared" si="158"/>
        <v/>
      </c>
      <c r="Z115" s="949" t="str">
        <f t="shared" si="159"/>
        <v/>
      </c>
      <c r="AA115" s="975"/>
      <c r="AB115" s="949" t="str">
        <f t="shared" si="160"/>
        <v/>
      </c>
      <c r="AC115" s="949" t="str">
        <f t="shared" si="161"/>
        <v/>
      </c>
      <c r="AD115" s="949" t="str">
        <f t="shared" si="162"/>
        <v/>
      </c>
      <c r="AE115" s="949" t="str">
        <f t="shared" si="163"/>
        <v/>
      </c>
      <c r="AF115" s="949" t="str">
        <f t="shared" si="164"/>
        <v/>
      </c>
      <c r="AG115" s="949" t="str">
        <f t="shared" si="165"/>
        <v/>
      </c>
      <c r="AH115" s="949" t="str">
        <f t="shared" si="166"/>
        <v/>
      </c>
      <c r="AI115" s="949" t="str">
        <f t="shared" si="167"/>
        <v/>
      </c>
      <c r="AJ115" s="949" t="str">
        <f t="shared" si="168"/>
        <v/>
      </c>
      <c r="AK115" s="949" t="str">
        <f t="shared" si="169"/>
        <v/>
      </c>
      <c r="AL115" s="949" t="str">
        <f t="shared" si="170"/>
        <v/>
      </c>
      <c r="AM115" s="981" t="str">
        <f t="shared" si="171"/>
        <v/>
      </c>
      <c r="AP115" s="1963"/>
      <c r="AQ115" s="1963"/>
    </row>
    <row r="116" spans="1:43" ht="18.95" customHeight="1">
      <c r="A116" s="966"/>
      <c r="C116" s="1946"/>
      <c r="E116" s="1997"/>
      <c r="F116" s="1998"/>
      <c r="G116" s="989"/>
      <c r="H116" s="1902" t="s">
        <v>36</v>
      </c>
      <c r="I116" s="1902"/>
      <c r="J116" s="1902"/>
      <c r="K116" s="1902"/>
      <c r="L116" s="1902"/>
      <c r="M116" s="987"/>
      <c r="N116" s="990" t="s">
        <v>4</v>
      </c>
      <c r="O116" s="949" t="str">
        <f t="shared" si="148"/>
        <v/>
      </c>
      <c r="P116" s="949" t="str">
        <f t="shared" si="149"/>
        <v/>
      </c>
      <c r="Q116" s="949" t="str">
        <f t="shared" si="150"/>
        <v/>
      </c>
      <c r="R116" s="949" t="str">
        <f t="shared" si="151"/>
        <v/>
      </c>
      <c r="S116" s="949" t="str">
        <f t="shared" si="152"/>
        <v/>
      </c>
      <c r="T116" s="949" t="str">
        <f t="shared" si="153"/>
        <v/>
      </c>
      <c r="U116" s="949" t="str">
        <f t="shared" si="154"/>
        <v/>
      </c>
      <c r="V116" s="949" t="str">
        <f t="shared" si="155"/>
        <v/>
      </c>
      <c r="W116" s="949" t="str">
        <f t="shared" si="156"/>
        <v/>
      </c>
      <c r="X116" s="949" t="str">
        <f t="shared" si="157"/>
        <v/>
      </c>
      <c r="Y116" s="949" t="str">
        <f t="shared" si="158"/>
        <v/>
      </c>
      <c r="Z116" s="949" t="str">
        <f t="shared" si="159"/>
        <v/>
      </c>
      <c r="AA116" s="975"/>
      <c r="AB116" s="949" t="str">
        <f t="shared" si="160"/>
        <v/>
      </c>
      <c r="AC116" s="949" t="str">
        <f t="shared" si="161"/>
        <v/>
      </c>
      <c r="AD116" s="949" t="str">
        <f t="shared" si="162"/>
        <v/>
      </c>
      <c r="AE116" s="949" t="str">
        <f t="shared" si="163"/>
        <v/>
      </c>
      <c r="AF116" s="949" t="str">
        <f t="shared" si="164"/>
        <v/>
      </c>
      <c r="AG116" s="949" t="str">
        <f t="shared" si="165"/>
        <v/>
      </c>
      <c r="AH116" s="949" t="str">
        <f t="shared" si="166"/>
        <v/>
      </c>
      <c r="AI116" s="949" t="str">
        <f t="shared" si="167"/>
        <v/>
      </c>
      <c r="AJ116" s="949" t="str">
        <f t="shared" si="168"/>
        <v/>
      </c>
      <c r="AK116" s="949" t="str">
        <f t="shared" si="169"/>
        <v/>
      </c>
      <c r="AL116" s="949" t="str">
        <f t="shared" si="170"/>
        <v/>
      </c>
      <c r="AM116" s="981" t="str">
        <f t="shared" si="171"/>
        <v/>
      </c>
      <c r="AQ116" s="1527"/>
    </row>
    <row r="117" spans="1:43" ht="18.95" customHeight="1">
      <c r="C117" s="1946"/>
      <c r="E117" s="1997"/>
      <c r="F117" s="1998"/>
      <c r="G117" s="989"/>
      <c r="H117" s="1902" t="s">
        <v>38</v>
      </c>
      <c r="I117" s="1902"/>
      <c r="J117" s="1902"/>
      <c r="K117" s="1902"/>
      <c r="L117" s="1902"/>
      <c r="M117" s="987"/>
      <c r="N117" s="990" t="s">
        <v>5</v>
      </c>
      <c r="O117" s="949" t="str">
        <f t="shared" si="148"/>
        <v/>
      </c>
      <c r="P117" s="949" t="str">
        <f t="shared" si="149"/>
        <v/>
      </c>
      <c r="Q117" s="949" t="str">
        <f t="shared" si="150"/>
        <v/>
      </c>
      <c r="R117" s="949" t="str">
        <f t="shared" si="151"/>
        <v/>
      </c>
      <c r="S117" s="949" t="str">
        <f t="shared" si="152"/>
        <v/>
      </c>
      <c r="T117" s="949" t="str">
        <f t="shared" si="153"/>
        <v/>
      </c>
      <c r="U117" s="949" t="str">
        <f t="shared" si="154"/>
        <v/>
      </c>
      <c r="V117" s="949" t="str">
        <f t="shared" si="155"/>
        <v/>
      </c>
      <c r="W117" s="949" t="str">
        <f t="shared" si="156"/>
        <v/>
      </c>
      <c r="X117" s="949" t="str">
        <f t="shared" si="157"/>
        <v/>
      </c>
      <c r="Y117" s="949" t="str">
        <f t="shared" si="158"/>
        <v/>
      </c>
      <c r="Z117" s="949" t="str">
        <f t="shared" si="159"/>
        <v/>
      </c>
      <c r="AA117" s="975"/>
      <c r="AB117" s="949" t="str">
        <f t="shared" si="160"/>
        <v/>
      </c>
      <c r="AC117" s="949" t="str">
        <f t="shared" si="161"/>
        <v/>
      </c>
      <c r="AD117" s="949" t="str">
        <f t="shared" si="162"/>
        <v/>
      </c>
      <c r="AE117" s="949" t="str">
        <f t="shared" si="163"/>
        <v/>
      </c>
      <c r="AF117" s="949" t="str">
        <f t="shared" si="164"/>
        <v/>
      </c>
      <c r="AG117" s="949" t="str">
        <f t="shared" si="165"/>
        <v/>
      </c>
      <c r="AH117" s="949" t="str">
        <f t="shared" si="166"/>
        <v/>
      </c>
      <c r="AI117" s="949" t="str">
        <f t="shared" si="167"/>
        <v/>
      </c>
      <c r="AJ117" s="949" t="str">
        <f t="shared" si="168"/>
        <v/>
      </c>
      <c r="AK117" s="949" t="str">
        <f t="shared" si="169"/>
        <v/>
      </c>
      <c r="AL117" s="949" t="str">
        <f t="shared" si="170"/>
        <v/>
      </c>
      <c r="AM117" s="981" t="str">
        <f t="shared" si="171"/>
        <v/>
      </c>
      <c r="AP117" s="1901" t="s">
        <v>1839</v>
      </c>
      <c r="AQ117" s="1901"/>
    </row>
    <row r="118" spans="1:43" ht="18.95" customHeight="1">
      <c r="C118" s="1946"/>
      <c r="E118" s="1997"/>
      <c r="F118" s="1998"/>
      <c r="G118" s="989"/>
      <c r="H118" s="1962" t="s">
        <v>40</v>
      </c>
      <c r="I118" s="1962"/>
      <c r="J118" s="1962"/>
      <c r="K118" s="1962"/>
      <c r="L118" s="1962"/>
      <c r="M118" s="987"/>
      <c r="N118" s="990" t="s">
        <v>1</v>
      </c>
      <c r="O118" s="950" t="str">
        <f t="shared" si="148"/>
        <v/>
      </c>
      <c r="P118" s="950" t="str">
        <f t="shared" si="149"/>
        <v/>
      </c>
      <c r="Q118" s="950" t="str">
        <f t="shared" si="150"/>
        <v/>
      </c>
      <c r="R118" s="950" t="str">
        <f t="shared" si="151"/>
        <v/>
      </c>
      <c r="S118" s="950" t="str">
        <f t="shared" si="152"/>
        <v/>
      </c>
      <c r="T118" s="950" t="str">
        <f t="shared" si="153"/>
        <v/>
      </c>
      <c r="U118" s="950" t="str">
        <f t="shared" si="154"/>
        <v/>
      </c>
      <c r="V118" s="950" t="str">
        <f t="shared" si="155"/>
        <v/>
      </c>
      <c r="W118" s="950" t="str">
        <f t="shared" si="156"/>
        <v/>
      </c>
      <c r="X118" s="950" t="str">
        <f t="shared" si="157"/>
        <v/>
      </c>
      <c r="Y118" s="950" t="str">
        <f t="shared" si="158"/>
        <v/>
      </c>
      <c r="Z118" s="950" t="str">
        <f t="shared" si="159"/>
        <v/>
      </c>
      <c r="AA118" s="975"/>
      <c r="AB118" s="950" t="str">
        <f t="shared" si="160"/>
        <v/>
      </c>
      <c r="AC118" s="950" t="str">
        <f t="shared" si="161"/>
        <v/>
      </c>
      <c r="AD118" s="950" t="str">
        <f t="shared" si="162"/>
        <v/>
      </c>
      <c r="AE118" s="950" t="str">
        <f t="shared" si="163"/>
        <v/>
      </c>
      <c r="AF118" s="950" t="str">
        <f t="shared" si="164"/>
        <v/>
      </c>
      <c r="AG118" s="950" t="str">
        <f t="shared" si="165"/>
        <v/>
      </c>
      <c r="AH118" s="950" t="str">
        <f t="shared" si="166"/>
        <v/>
      </c>
      <c r="AI118" s="950" t="str">
        <f t="shared" si="167"/>
        <v/>
      </c>
      <c r="AJ118" s="950" t="str">
        <f t="shared" si="168"/>
        <v/>
      </c>
      <c r="AK118" s="950" t="str">
        <f t="shared" si="169"/>
        <v/>
      </c>
      <c r="AL118" s="950" t="str">
        <f t="shared" si="170"/>
        <v/>
      </c>
      <c r="AM118" s="945" t="str">
        <f t="shared" si="171"/>
        <v/>
      </c>
      <c r="AP118" s="1901"/>
      <c r="AQ118" s="1901"/>
    </row>
    <row r="119" spans="1:43" ht="18.95" customHeight="1">
      <c r="C119" s="1946"/>
      <c r="E119" s="1997"/>
      <c r="F119" s="1998"/>
      <c r="G119" s="989"/>
      <c r="H119" s="1937" t="s">
        <v>1827</v>
      </c>
      <c r="I119" s="1902"/>
      <c r="J119" s="1902"/>
      <c r="K119" s="1902"/>
      <c r="L119" s="1902"/>
      <c r="M119" s="987"/>
      <c r="N119" s="990" t="s">
        <v>821</v>
      </c>
      <c r="O119" s="949" t="str">
        <f t="shared" si="148"/>
        <v/>
      </c>
      <c r="P119" s="949" t="str">
        <f t="shared" si="149"/>
        <v/>
      </c>
      <c r="Q119" s="949" t="str">
        <f t="shared" si="150"/>
        <v/>
      </c>
      <c r="R119" s="949" t="str">
        <f t="shared" si="151"/>
        <v/>
      </c>
      <c r="S119" s="949" t="str">
        <f t="shared" si="152"/>
        <v/>
      </c>
      <c r="T119" s="949" t="str">
        <f t="shared" si="153"/>
        <v/>
      </c>
      <c r="U119" s="949" t="str">
        <f t="shared" si="154"/>
        <v/>
      </c>
      <c r="V119" s="949" t="str">
        <f t="shared" si="155"/>
        <v/>
      </c>
      <c r="W119" s="949" t="str">
        <f t="shared" si="156"/>
        <v/>
      </c>
      <c r="X119" s="949" t="str">
        <f t="shared" si="157"/>
        <v/>
      </c>
      <c r="Y119" s="949" t="str">
        <f t="shared" si="158"/>
        <v/>
      </c>
      <c r="Z119" s="949" t="str">
        <f t="shared" si="159"/>
        <v/>
      </c>
      <c r="AA119" s="975"/>
      <c r="AB119" s="949" t="str">
        <f t="shared" si="160"/>
        <v/>
      </c>
      <c r="AC119" s="949" t="str">
        <f t="shared" si="161"/>
        <v/>
      </c>
      <c r="AD119" s="949" t="str">
        <f t="shared" si="162"/>
        <v/>
      </c>
      <c r="AE119" s="949" t="str">
        <f t="shared" si="163"/>
        <v/>
      </c>
      <c r="AF119" s="949" t="str">
        <f t="shared" si="164"/>
        <v/>
      </c>
      <c r="AG119" s="949" t="str">
        <f t="shared" si="165"/>
        <v/>
      </c>
      <c r="AH119" s="949" t="str">
        <f t="shared" si="166"/>
        <v/>
      </c>
      <c r="AI119" s="949" t="str">
        <f t="shared" si="167"/>
        <v/>
      </c>
      <c r="AJ119" s="949" t="str">
        <f t="shared" si="168"/>
        <v/>
      </c>
      <c r="AK119" s="949" t="str">
        <f t="shared" si="169"/>
        <v/>
      </c>
      <c r="AL119" s="949" t="str">
        <f t="shared" si="170"/>
        <v/>
      </c>
      <c r="AM119" s="981" t="str">
        <f t="shared" si="171"/>
        <v/>
      </c>
      <c r="AP119" s="1901"/>
      <c r="AQ119" s="1901"/>
    </row>
    <row r="120" spans="1:43" ht="18.95" customHeight="1">
      <c r="C120" s="1946"/>
      <c r="E120" s="1997"/>
      <c r="F120" s="1998"/>
      <c r="G120" s="1947" t="s">
        <v>1156</v>
      </c>
      <c r="H120" s="1948"/>
      <c r="I120" s="991"/>
      <c r="J120" s="1902" t="s">
        <v>1157</v>
      </c>
      <c r="K120" s="1902"/>
      <c r="L120" s="1902"/>
      <c r="M120" s="987"/>
      <c r="N120" s="990" t="s">
        <v>1848</v>
      </c>
      <c r="O120" s="947" t="str">
        <f>IF(INT($AX18/100000000000),MOD(INT($AX18/100000000000),10),"")</f>
        <v/>
      </c>
      <c r="P120" s="947" t="str">
        <f>IF(INT($AX18/10000000000),MOD(INT($AX18/10000000000),10),"")</f>
        <v/>
      </c>
      <c r="Q120" s="947" t="str">
        <f>IF(INT($AX18/1000000000),MOD(INT($AX18/1000000000),10),"")</f>
        <v/>
      </c>
      <c r="R120" s="947" t="str">
        <f>IF(INT($AX18/100000000),MOD(INT($AX18/100000000),10),"")</f>
        <v/>
      </c>
      <c r="S120" s="947" t="str">
        <f>IF(INT($AX18/10000000),MOD(INT($AX18/10000000),10),"")</f>
        <v/>
      </c>
      <c r="T120" s="947" t="str">
        <f>IF(INT($AX18/1000000),MOD(INT($AX18/1000000),10),"")</f>
        <v/>
      </c>
      <c r="U120" s="947" t="str">
        <f>IF(INT($AX18/100000),MOD(INT($AX18/100000),10),"")</f>
        <v/>
      </c>
      <c r="V120" s="947" t="str">
        <f>IF(INT($AX18/10000),MOD(INT($AX18/10000),10),"")</f>
        <v/>
      </c>
      <c r="W120" s="947" t="str">
        <f>IF(INT($AX18/1000),MOD(INT($AX18/1000),10),"")</f>
        <v/>
      </c>
      <c r="X120" s="947" t="str">
        <f>IF(INT($AX18/100),MOD(INT($AX18/100),10),"")</f>
        <v/>
      </c>
      <c r="Y120" s="947" t="str">
        <f>IF(INT($AX18/10),MOD(INT($AX18/10),10),"")</f>
        <v/>
      </c>
      <c r="Z120" s="947" t="str">
        <f>IF(INT($AX18/1),MOD(INT($AX18/1),10),"")</f>
        <v/>
      </c>
      <c r="AA120" s="975"/>
      <c r="AB120" s="947" t="str">
        <f>IF(INT($AY18/100000000000),MOD(INT($AY18/100000000000),10),"")</f>
        <v/>
      </c>
      <c r="AC120" s="947" t="str">
        <f>IF(INT($AY18/10000000000),MOD(INT($AY18/10000000000),10),"")</f>
        <v/>
      </c>
      <c r="AD120" s="947" t="str">
        <f>IF(INT($AY18/1000000000),MOD(INT($AY18/1000000000),10),"")</f>
        <v/>
      </c>
      <c r="AE120" s="947" t="str">
        <f>IF(INT($AY18/100000000),MOD(INT($AY18/100000000),10),"")</f>
        <v/>
      </c>
      <c r="AF120" s="947" t="str">
        <f>IF(INT($AY18/10000000),MOD(INT($AY18/10000000),10),"")</f>
        <v/>
      </c>
      <c r="AG120" s="947" t="str">
        <f>IF(INT($AY18/1000000),MOD(INT($AY18/1000000),10),"")</f>
        <v/>
      </c>
      <c r="AH120" s="947" t="str">
        <f>IF(INT($AY18/100000),MOD(INT($AY18/100000),10),"")</f>
        <v/>
      </c>
      <c r="AI120" s="947" t="str">
        <f>IF(INT($AY18/10000),MOD(INT($AY18/10000),10),"")</f>
        <v/>
      </c>
      <c r="AJ120" s="947" t="str">
        <f>IF(INT($AY18/1000),MOD(INT($AY18/1000),10),"")</f>
        <v/>
      </c>
      <c r="AK120" s="947" t="str">
        <f>IF(INT($AY18/100),MOD(INT($AY18/100),10),"")</f>
        <v/>
      </c>
      <c r="AL120" s="947" t="str">
        <f>IF(INT($AY18/10),MOD(INT($AY18/10),10),"")</f>
        <v/>
      </c>
      <c r="AM120" s="982" t="str">
        <f>IF(INT($AY18/1),MOD(INT($AY18/1),10),"")</f>
        <v/>
      </c>
      <c r="AP120" s="1901"/>
      <c r="AQ120" s="1901"/>
    </row>
    <row r="121" spans="1:43" ht="18.95" customHeight="1">
      <c r="C121" s="1946"/>
      <c r="E121" s="1997"/>
      <c r="F121" s="1998"/>
      <c r="G121" s="1949"/>
      <c r="H121" s="1950"/>
      <c r="I121" s="992"/>
      <c r="J121" s="1960" t="s">
        <v>1158</v>
      </c>
      <c r="K121" s="1961"/>
      <c r="L121" s="1961"/>
      <c r="M121" s="993"/>
      <c r="N121" s="990" t="s">
        <v>1849</v>
      </c>
      <c r="O121" s="947" t="str">
        <f>IF(INT($AX19/100000000000),MOD(INT($AX19/100000000000),10),"")</f>
        <v/>
      </c>
      <c r="P121" s="947" t="str">
        <f>IF(INT($AX19/10000000000),MOD(INT($AX19/10000000000),10),"")</f>
        <v/>
      </c>
      <c r="Q121" s="947" t="str">
        <f>IF(INT($AX19/1000000000),MOD(INT($AX19/1000000000),10),"")</f>
        <v/>
      </c>
      <c r="R121" s="947" t="str">
        <f>IF(INT($AX19/100000000),MOD(INT($AX19/100000000),10),"")</f>
        <v/>
      </c>
      <c r="S121" s="947" t="str">
        <f>IF(INT($AX19/10000000),MOD(INT($AX19/10000000),10),"")</f>
        <v/>
      </c>
      <c r="T121" s="947" t="str">
        <f>IF(INT($AX19/1000000),MOD(INT($AX19/1000000),10),"")</f>
        <v/>
      </c>
      <c r="U121" s="947" t="str">
        <f>IF(INT($AX19/100000),MOD(INT($AX19/100000),10),"")</f>
        <v/>
      </c>
      <c r="V121" s="947" t="str">
        <f>IF(INT($AX19/10000),MOD(INT($AX19/10000),10),"")</f>
        <v/>
      </c>
      <c r="W121" s="947" t="str">
        <f>IF(INT($AX19/1000),MOD(INT($AX19/1000),10),"")</f>
        <v/>
      </c>
      <c r="X121" s="947" t="str">
        <f>IF(INT($AX19/100),MOD(INT($AX19/100),10),"")</f>
        <v/>
      </c>
      <c r="Y121" s="947" t="str">
        <f>IF(INT($AX19/10),MOD(INT($AX19/10),10),"")</f>
        <v/>
      </c>
      <c r="Z121" s="947" t="str">
        <f>IF(INT($AX19/1),MOD(INT($AX19/1),10),"")</f>
        <v/>
      </c>
      <c r="AA121" s="975"/>
      <c r="AB121" s="947" t="str">
        <f>IF(INT($AY19/100000000000),MOD(INT($AY19/100000000000),10),"")</f>
        <v/>
      </c>
      <c r="AC121" s="947" t="str">
        <f>IF(INT($AY19/10000000000),MOD(INT($AY19/10000000000),10),"")</f>
        <v/>
      </c>
      <c r="AD121" s="947" t="str">
        <f>IF(INT($AY19/1000000000),MOD(INT($AY19/1000000000),10),"")</f>
        <v/>
      </c>
      <c r="AE121" s="947" t="str">
        <f>IF(INT($AY19/100000000),MOD(INT($AY19/100000000),10),"")</f>
        <v/>
      </c>
      <c r="AF121" s="947" t="str">
        <f>IF(INT($AY19/10000000),MOD(INT($AY19/10000000),10),"")</f>
        <v/>
      </c>
      <c r="AG121" s="947" t="str">
        <f>IF(INT($AY19/1000000),MOD(INT($AY19/1000000),10),"")</f>
        <v/>
      </c>
      <c r="AH121" s="947" t="str">
        <f>IF(INT($AY19/100000),MOD(INT($AY19/100000),10),"")</f>
        <v/>
      </c>
      <c r="AI121" s="947" t="str">
        <f>IF(INT($AY19/10000),MOD(INT($AY19/10000),10),"")</f>
        <v/>
      </c>
      <c r="AJ121" s="947" t="str">
        <f>IF(INT($AY19/1000),MOD(INT($AY19/1000),10),"")</f>
        <v/>
      </c>
      <c r="AK121" s="947" t="str">
        <f>IF(INT($AY19/100),MOD(INT($AY19/100),10),"")</f>
        <v/>
      </c>
      <c r="AL121" s="947" t="str">
        <f>IF(INT($AY19/10),MOD(INT($AY19/10),10),"")</f>
        <v/>
      </c>
      <c r="AM121" s="982" t="str">
        <f>IF(INT($AY19/1),MOD(INT($AY19/1),10),"")</f>
        <v/>
      </c>
      <c r="AP121" s="1901"/>
      <c r="AQ121" s="1901"/>
    </row>
    <row r="122" spans="1:43" ht="18.95" customHeight="1">
      <c r="C122" s="1946"/>
      <c r="E122" s="1517"/>
      <c r="F122" s="1961" t="s">
        <v>1828</v>
      </c>
      <c r="G122" s="1902"/>
      <c r="H122" s="1902"/>
      <c r="I122" s="1902"/>
      <c r="J122" s="1902"/>
      <c r="K122" s="1902"/>
      <c r="L122" s="1902"/>
      <c r="M122" s="987"/>
      <c r="N122" s="990" t="s">
        <v>1850</v>
      </c>
      <c r="O122" s="947" t="str">
        <f>IF(INT($AX20/100000000000),MOD(INT($AX20/100000000000),10),"")</f>
        <v/>
      </c>
      <c r="P122" s="947" t="str">
        <f>IF(INT($AX20/10000000000),MOD(INT($AX20/10000000000),10),"")</f>
        <v/>
      </c>
      <c r="Q122" s="947" t="str">
        <f>IF(INT($AX20/1000000000),MOD(INT($AX20/1000000000),10),"")</f>
        <v/>
      </c>
      <c r="R122" s="947" t="str">
        <f>IF(INT($AX20/100000000),MOD(INT($AX20/100000000),10),"")</f>
        <v/>
      </c>
      <c r="S122" s="947" t="str">
        <f>IF(INT($AX20/10000000),MOD(INT($AX20/10000000),10),"")</f>
        <v/>
      </c>
      <c r="T122" s="947" t="str">
        <f>IF(INT($AX20/1000000),MOD(INT($AX20/1000000),10),"")</f>
        <v/>
      </c>
      <c r="U122" s="947" t="str">
        <f>IF(INT($AX20/100000),MOD(INT($AX20/100000),10),"")</f>
        <v/>
      </c>
      <c r="V122" s="947" t="str">
        <f>IF(INT($AX20/10000),MOD(INT($AX20/10000),10),"")</f>
        <v/>
      </c>
      <c r="W122" s="947" t="str">
        <f>IF(INT($AX20/1000),MOD(INT($AX20/1000),10),"")</f>
        <v/>
      </c>
      <c r="X122" s="947" t="str">
        <f>IF(INT($AX20/100),MOD(INT($AX20/100),10),"")</f>
        <v/>
      </c>
      <c r="Y122" s="947" t="str">
        <f>IF(INT($AX20/10),MOD(INT($AX20/10),10),"")</f>
        <v/>
      </c>
      <c r="Z122" s="947" t="str">
        <f>IF(INT($AX20/1),MOD(INT($AX20/1),10),"")</f>
        <v/>
      </c>
      <c r="AA122" s="975"/>
      <c r="AB122" s="947" t="str">
        <f>IF(INT($AY20/100000000000),MOD(INT($AY20/100000000000),10),"")</f>
        <v/>
      </c>
      <c r="AC122" s="947" t="str">
        <f>IF(INT($AY20/10000000000),MOD(INT($AY20/10000000000),10),"")</f>
        <v/>
      </c>
      <c r="AD122" s="947" t="str">
        <f>IF(INT($AY20/1000000000),MOD(INT($AY20/1000000000),10),"")</f>
        <v/>
      </c>
      <c r="AE122" s="947" t="str">
        <f>IF(INT($AY20/100000000),MOD(INT($AY20/100000000),10),"")</f>
        <v/>
      </c>
      <c r="AF122" s="947" t="str">
        <f>IF(INT($AY20/10000000),MOD(INT($AY20/10000000),10),"")</f>
        <v/>
      </c>
      <c r="AG122" s="947" t="str">
        <f>IF(INT($AY20/1000000),MOD(INT($AY20/1000000),10),"")</f>
        <v/>
      </c>
      <c r="AH122" s="947" t="str">
        <f>IF(INT($AY20/100000),MOD(INT($AY20/100000),10),"")</f>
        <v/>
      </c>
      <c r="AI122" s="947" t="str">
        <f>IF(INT($AY20/10000),MOD(INT($AY20/10000),10),"")</f>
        <v/>
      </c>
      <c r="AJ122" s="947" t="str">
        <f>IF(INT($AY20/1000),MOD(INT($AY20/1000),10),"")</f>
        <v/>
      </c>
      <c r="AK122" s="947" t="str">
        <f>IF(INT($AY20/100),MOD(INT($AY20/100),10),"")</f>
        <v/>
      </c>
      <c r="AL122" s="947" t="str">
        <f>IF(INT($AY20/10),MOD(INT($AY20/10),10),"")</f>
        <v/>
      </c>
      <c r="AM122" s="982" t="str">
        <f>IF(INT($AY20/1),MOD(INT($AY20/1),10),"")</f>
        <v/>
      </c>
      <c r="AP122" s="1901"/>
      <c r="AQ122" s="1901"/>
    </row>
    <row r="123" spans="1:43" ht="18.95" customHeight="1">
      <c r="C123" s="1946"/>
      <c r="E123" s="1518"/>
      <c r="F123" s="1519"/>
      <c r="G123" s="989"/>
      <c r="H123" s="1937" t="s">
        <v>1829</v>
      </c>
      <c r="I123" s="1902"/>
      <c r="J123" s="1902"/>
      <c r="K123" s="1902"/>
      <c r="L123" s="1902"/>
      <c r="M123" s="987"/>
      <c r="N123" s="990" t="s">
        <v>1851</v>
      </c>
      <c r="O123" s="949" t="str">
        <f t="shared" ref="O123" si="172">IF(INT($AX21/100000000000),MOD(INT($AX21/100000000000),10),"")</f>
        <v/>
      </c>
      <c r="P123" s="949" t="str">
        <f t="shared" ref="P123" si="173">IF(INT($AX21/10000000000),MOD(INT($AX21/10000000000),10),"")</f>
        <v/>
      </c>
      <c r="Q123" s="949" t="str">
        <f t="shared" ref="Q123" si="174">IF(INT($AX21/1000000000),MOD(INT($AX21/1000000000),10),"")</f>
        <v/>
      </c>
      <c r="R123" s="949" t="str">
        <f t="shared" ref="R123" si="175">IF(INT($AX21/100000000),MOD(INT($AX21/100000000),10),"")</f>
        <v/>
      </c>
      <c r="S123" s="949" t="str">
        <f t="shared" ref="S123" si="176">IF(INT($AX21/10000000),MOD(INT($AX21/10000000),10),"")</f>
        <v/>
      </c>
      <c r="T123" s="949" t="str">
        <f t="shared" ref="T123" si="177">IF(INT($AX21/1000000),MOD(INT($AX21/1000000),10),"")</f>
        <v/>
      </c>
      <c r="U123" s="949" t="str">
        <f t="shared" ref="U123" si="178">IF(INT($AX21/100000),MOD(INT($AX21/100000),10),"")</f>
        <v/>
      </c>
      <c r="V123" s="949" t="str">
        <f t="shared" ref="V123" si="179">IF(INT($AX21/10000),MOD(INT($AX21/10000),10),"")</f>
        <v/>
      </c>
      <c r="W123" s="949" t="str">
        <f t="shared" ref="W123" si="180">IF(INT($AX21/1000),MOD(INT($AX21/1000),10),"")</f>
        <v/>
      </c>
      <c r="X123" s="949" t="str">
        <f t="shared" ref="X123" si="181">IF(INT($AX21/100),MOD(INT($AX21/100),10),"")</f>
        <v/>
      </c>
      <c r="Y123" s="949" t="str">
        <f t="shared" ref="Y123" si="182">IF(INT($AX21/10),MOD(INT($AX21/10),10),"")</f>
        <v/>
      </c>
      <c r="Z123" s="949" t="str">
        <f t="shared" ref="Z123" si="183">IF(INT($AX21/1),MOD(INT($AX21/1),10),"")</f>
        <v/>
      </c>
      <c r="AA123" s="975"/>
      <c r="AB123" s="949" t="str">
        <f t="shared" ref="AB123" si="184">IF(INT($AY21/100000000000),MOD(INT($AY21/100000000000),10),"")</f>
        <v/>
      </c>
      <c r="AC123" s="949" t="str">
        <f t="shared" ref="AC123" si="185">IF(INT($AY21/10000000000),MOD(INT($AY21/10000000000),10),"")</f>
        <v/>
      </c>
      <c r="AD123" s="949" t="str">
        <f t="shared" ref="AD123" si="186">IF(INT($AY21/1000000000),MOD(INT($AY21/1000000000),10),"")</f>
        <v/>
      </c>
      <c r="AE123" s="949" t="str">
        <f t="shared" ref="AE123" si="187">IF(INT($AY21/100000000),MOD(INT($AY21/100000000),10),"")</f>
        <v/>
      </c>
      <c r="AF123" s="949" t="str">
        <f t="shared" ref="AF123" si="188">IF(INT($AY21/10000000),MOD(INT($AY21/10000000),10),"")</f>
        <v/>
      </c>
      <c r="AG123" s="949" t="str">
        <f t="shared" ref="AG123" si="189">IF(INT($AY21/1000000),MOD(INT($AY21/1000000),10),"")</f>
        <v/>
      </c>
      <c r="AH123" s="949" t="str">
        <f t="shared" ref="AH123" si="190">IF(INT($AY21/100000),MOD(INT($AY21/100000),10),"")</f>
        <v/>
      </c>
      <c r="AI123" s="949" t="str">
        <f t="shared" ref="AI123" si="191">IF(INT($AY21/10000),MOD(INT($AY21/10000),10),"")</f>
        <v/>
      </c>
      <c r="AJ123" s="949" t="str">
        <f t="shared" ref="AJ123" si="192">IF(INT($AY21/1000),MOD(INT($AY21/1000),10),"")</f>
        <v/>
      </c>
      <c r="AK123" s="949" t="str">
        <f t="shared" ref="AK123" si="193">IF(INT($AY21/100),MOD(INT($AY21/100),10),"")</f>
        <v/>
      </c>
      <c r="AL123" s="949" t="str">
        <f t="shared" ref="AL123" si="194">IF(INT($AY21/10),MOD(INT($AY21/10),10),"")</f>
        <v/>
      </c>
      <c r="AM123" s="981" t="str">
        <f t="shared" ref="AM123" si="195">IF(INT($AY21/1),MOD(INT($AY21/1),10),"")</f>
        <v/>
      </c>
      <c r="AP123" s="1901"/>
      <c r="AQ123" s="1901"/>
    </row>
    <row r="124" spans="1:43" ht="18.95" customHeight="1">
      <c r="C124" s="1946"/>
      <c r="E124" s="1940" t="s">
        <v>1137</v>
      </c>
      <c r="F124" s="1941"/>
      <c r="G124" s="989"/>
      <c r="H124" s="1937" t="s">
        <v>44</v>
      </c>
      <c r="I124" s="1902"/>
      <c r="J124" s="1902"/>
      <c r="K124" s="1902"/>
      <c r="L124" s="1902"/>
      <c r="M124" s="987"/>
      <c r="N124" s="990" t="s">
        <v>1852</v>
      </c>
      <c r="O124" s="951" t="str">
        <f t="shared" ref="O124:O139" si="196">IF(INT($AX22/100000000000),MOD(INT($AX22/100000000000),10),"")</f>
        <v/>
      </c>
      <c r="P124" s="951" t="str">
        <f t="shared" ref="P124:P139" si="197">IF(INT($AX22/10000000000),MOD(INT($AX22/10000000000),10),"")</f>
        <v/>
      </c>
      <c r="Q124" s="951" t="str">
        <f t="shared" ref="Q124:Q139" si="198">IF(INT($AX22/1000000000),MOD(INT($AX22/1000000000),10),"")</f>
        <v/>
      </c>
      <c r="R124" s="951" t="str">
        <f t="shared" ref="R124:R139" si="199">IF(INT($AX22/100000000),MOD(INT($AX22/100000000),10),"")</f>
        <v/>
      </c>
      <c r="S124" s="951" t="str">
        <f t="shared" ref="S124:S139" si="200">IF(INT($AX22/10000000),MOD(INT($AX22/10000000),10),"")</f>
        <v/>
      </c>
      <c r="T124" s="951" t="str">
        <f t="shared" ref="T124:T139" si="201">IF(INT($AX22/1000000),MOD(INT($AX22/1000000),10),"")</f>
        <v/>
      </c>
      <c r="U124" s="951" t="str">
        <f t="shared" ref="U124:U139" si="202">IF(INT($AX22/100000),MOD(INT($AX22/100000),10),"")</f>
        <v/>
      </c>
      <c r="V124" s="951" t="str">
        <f t="shared" ref="V124:V139" si="203">IF(INT($AX22/10000),MOD(INT($AX22/10000),10),"")</f>
        <v/>
      </c>
      <c r="W124" s="951" t="str">
        <f t="shared" ref="W124:W139" si="204">IF(INT($AX22/1000),MOD(INT($AX22/1000),10),"")</f>
        <v/>
      </c>
      <c r="X124" s="951" t="str">
        <f t="shared" ref="X124:X139" si="205">IF(INT($AX22/100),MOD(INT($AX22/100),10),"")</f>
        <v/>
      </c>
      <c r="Y124" s="951" t="str">
        <f t="shared" ref="Y124:Y139" si="206">IF(INT($AX22/10),MOD(INT($AX22/10),10),"")</f>
        <v/>
      </c>
      <c r="Z124" s="951" t="str">
        <f t="shared" ref="Z124:Z139" si="207">IF(INT($AX22/1),MOD(INT($AX22/1),10),"")</f>
        <v/>
      </c>
      <c r="AA124" s="975"/>
      <c r="AB124" s="951" t="str">
        <f t="shared" ref="AB124:AB139" si="208">IF(INT($AY22/100000000000),MOD(INT($AY22/100000000000),10),"")</f>
        <v/>
      </c>
      <c r="AC124" s="951" t="str">
        <f t="shared" ref="AC124:AC139" si="209">IF(INT($AY22/10000000000),MOD(INT($AY22/10000000000),10),"")</f>
        <v/>
      </c>
      <c r="AD124" s="951" t="str">
        <f t="shared" ref="AD124:AD139" si="210">IF(INT($AY22/1000000000),MOD(INT($AY22/1000000000),10),"")</f>
        <v/>
      </c>
      <c r="AE124" s="951" t="str">
        <f t="shared" ref="AE124:AE139" si="211">IF(INT($AY22/100000000),MOD(INT($AY22/100000000),10),"")</f>
        <v/>
      </c>
      <c r="AF124" s="951" t="str">
        <f t="shared" ref="AF124:AF139" si="212">IF(INT($AY22/10000000),MOD(INT($AY22/10000000),10),"")</f>
        <v/>
      </c>
      <c r="AG124" s="951" t="str">
        <f t="shared" ref="AG124:AG139" si="213">IF(INT($AY22/1000000),MOD(INT($AY22/1000000),10),"")</f>
        <v/>
      </c>
      <c r="AH124" s="951" t="str">
        <f t="shared" ref="AH124:AH139" si="214">IF(INT($AY22/100000),MOD(INT($AY22/100000),10),"")</f>
        <v/>
      </c>
      <c r="AI124" s="951" t="str">
        <f t="shared" ref="AI124:AI139" si="215">IF(INT($AY22/10000),MOD(INT($AY22/10000),10),"")</f>
        <v/>
      </c>
      <c r="AJ124" s="951" t="str">
        <f t="shared" ref="AJ124:AJ139" si="216">IF(INT($AY22/1000),MOD(INT($AY22/1000),10),"")</f>
        <v/>
      </c>
      <c r="AK124" s="951" t="str">
        <f t="shared" ref="AK124:AK139" si="217">IF(INT($AY22/100),MOD(INT($AY22/100),10),"")</f>
        <v/>
      </c>
      <c r="AL124" s="951" t="str">
        <f t="shared" ref="AL124:AL139" si="218">IF(INT($AY22/10),MOD(INT($AY22/10),10),"")</f>
        <v/>
      </c>
      <c r="AM124" s="983" t="str">
        <f t="shared" ref="AM124:AM139" si="219">IF(INT($AY22/1),MOD(INT($AY22/1),10),"")</f>
        <v/>
      </c>
      <c r="AP124" s="1901"/>
      <c r="AQ124" s="1901"/>
    </row>
    <row r="125" spans="1:43" ht="18.95" customHeight="1">
      <c r="C125" s="1946"/>
      <c r="E125" s="1940"/>
      <c r="F125" s="1941"/>
      <c r="G125" s="989"/>
      <c r="H125" s="1989" t="s">
        <v>1138</v>
      </c>
      <c r="I125" s="1944"/>
      <c r="J125" s="1944"/>
      <c r="K125" s="1944"/>
      <c r="L125" s="1944"/>
      <c r="M125" s="987"/>
      <c r="N125" s="990" t="s">
        <v>1853</v>
      </c>
      <c r="O125" s="949" t="str">
        <f t="shared" si="196"/>
        <v/>
      </c>
      <c r="P125" s="949" t="str">
        <f t="shared" si="197"/>
        <v/>
      </c>
      <c r="Q125" s="949" t="str">
        <f t="shared" si="198"/>
        <v/>
      </c>
      <c r="R125" s="949" t="str">
        <f t="shared" si="199"/>
        <v/>
      </c>
      <c r="S125" s="949" t="str">
        <f t="shared" si="200"/>
        <v/>
      </c>
      <c r="T125" s="949" t="str">
        <f t="shared" si="201"/>
        <v/>
      </c>
      <c r="U125" s="949" t="str">
        <f t="shared" si="202"/>
        <v/>
      </c>
      <c r="V125" s="949" t="str">
        <f t="shared" si="203"/>
        <v/>
      </c>
      <c r="W125" s="949" t="str">
        <f t="shared" si="204"/>
        <v/>
      </c>
      <c r="X125" s="949" t="str">
        <f t="shared" si="205"/>
        <v/>
      </c>
      <c r="Y125" s="949" t="str">
        <f t="shared" si="206"/>
        <v/>
      </c>
      <c r="Z125" s="949" t="str">
        <f t="shared" si="207"/>
        <v/>
      </c>
      <c r="AA125" s="975"/>
      <c r="AB125" s="949" t="str">
        <f t="shared" si="208"/>
        <v/>
      </c>
      <c r="AC125" s="949" t="str">
        <f t="shared" si="209"/>
        <v/>
      </c>
      <c r="AD125" s="949" t="str">
        <f t="shared" si="210"/>
        <v/>
      </c>
      <c r="AE125" s="949" t="str">
        <f t="shared" si="211"/>
        <v/>
      </c>
      <c r="AF125" s="949" t="str">
        <f t="shared" si="212"/>
        <v/>
      </c>
      <c r="AG125" s="949" t="str">
        <f t="shared" si="213"/>
        <v/>
      </c>
      <c r="AH125" s="949" t="str">
        <f t="shared" si="214"/>
        <v/>
      </c>
      <c r="AI125" s="949" t="str">
        <f t="shared" si="215"/>
        <v/>
      </c>
      <c r="AJ125" s="949" t="str">
        <f t="shared" si="216"/>
        <v/>
      </c>
      <c r="AK125" s="949" t="str">
        <f t="shared" si="217"/>
        <v/>
      </c>
      <c r="AL125" s="949" t="str">
        <f t="shared" si="218"/>
        <v/>
      </c>
      <c r="AM125" s="981" t="str">
        <f t="shared" si="219"/>
        <v/>
      </c>
      <c r="AP125" s="1901"/>
      <c r="AQ125" s="1901"/>
    </row>
    <row r="126" spans="1:43" ht="18.95" customHeight="1">
      <c r="C126" s="1946"/>
      <c r="E126" s="1940"/>
      <c r="F126" s="1941"/>
      <c r="G126" s="989"/>
      <c r="H126" s="1961" t="s">
        <v>1139</v>
      </c>
      <c r="I126" s="1961"/>
      <c r="J126" s="1961"/>
      <c r="K126" s="1961"/>
      <c r="L126" s="1961"/>
      <c r="M126" s="987"/>
      <c r="N126" s="990" t="s">
        <v>1854</v>
      </c>
      <c r="O126" s="949" t="str">
        <f t="shared" si="196"/>
        <v/>
      </c>
      <c r="P126" s="949" t="str">
        <f t="shared" si="197"/>
        <v/>
      </c>
      <c r="Q126" s="949" t="str">
        <f t="shared" si="198"/>
        <v/>
      </c>
      <c r="R126" s="949" t="str">
        <f t="shared" si="199"/>
        <v/>
      </c>
      <c r="S126" s="949" t="str">
        <f t="shared" si="200"/>
        <v/>
      </c>
      <c r="T126" s="949" t="str">
        <f t="shared" si="201"/>
        <v/>
      </c>
      <c r="U126" s="949" t="str">
        <f t="shared" si="202"/>
        <v/>
      </c>
      <c r="V126" s="949" t="str">
        <f t="shared" si="203"/>
        <v/>
      </c>
      <c r="W126" s="949" t="str">
        <f t="shared" si="204"/>
        <v/>
      </c>
      <c r="X126" s="949" t="str">
        <f t="shared" si="205"/>
        <v/>
      </c>
      <c r="Y126" s="949" t="str">
        <f t="shared" si="206"/>
        <v/>
      </c>
      <c r="Z126" s="949" t="str">
        <f t="shared" si="207"/>
        <v/>
      </c>
      <c r="AA126" s="975"/>
      <c r="AB126" s="949" t="str">
        <f t="shared" si="208"/>
        <v/>
      </c>
      <c r="AC126" s="949" t="str">
        <f t="shared" si="209"/>
        <v/>
      </c>
      <c r="AD126" s="949" t="str">
        <f t="shared" si="210"/>
        <v/>
      </c>
      <c r="AE126" s="949" t="str">
        <f t="shared" si="211"/>
        <v/>
      </c>
      <c r="AF126" s="949" t="str">
        <f t="shared" si="212"/>
        <v/>
      </c>
      <c r="AG126" s="949" t="str">
        <f t="shared" si="213"/>
        <v/>
      </c>
      <c r="AH126" s="949" t="str">
        <f t="shared" si="214"/>
        <v/>
      </c>
      <c r="AI126" s="949" t="str">
        <f t="shared" si="215"/>
        <v/>
      </c>
      <c r="AJ126" s="949" t="str">
        <f t="shared" si="216"/>
        <v/>
      </c>
      <c r="AK126" s="949" t="str">
        <f t="shared" si="217"/>
        <v/>
      </c>
      <c r="AL126" s="949" t="str">
        <f t="shared" si="218"/>
        <v/>
      </c>
      <c r="AM126" s="981" t="str">
        <f t="shared" si="219"/>
        <v/>
      </c>
      <c r="AP126" s="1901"/>
      <c r="AQ126" s="1901"/>
    </row>
    <row r="127" spans="1:43" ht="18.95" customHeight="1">
      <c r="C127" s="1946"/>
      <c r="E127" s="1940"/>
      <c r="F127" s="1941"/>
      <c r="G127" s="989"/>
      <c r="H127" s="1961" t="s">
        <v>1140</v>
      </c>
      <c r="I127" s="1961"/>
      <c r="J127" s="1961"/>
      <c r="K127" s="1961"/>
      <c r="L127" s="1961"/>
      <c r="M127" s="987"/>
      <c r="N127" s="990" t="s">
        <v>1855</v>
      </c>
      <c r="O127" s="949" t="str">
        <f t="shared" si="196"/>
        <v/>
      </c>
      <c r="P127" s="949" t="str">
        <f t="shared" si="197"/>
        <v/>
      </c>
      <c r="Q127" s="949" t="str">
        <f t="shared" si="198"/>
        <v/>
      </c>
      <c r="R127" s="949" t="str">
        <f t="shared" si="199"/>
        <v/>
      </c>
      <c r="S127" s="949" t="str">
        <f t="shared" si="200"/>
        <v/>
      </c>
      <c r="T127" s="949" t="str">
        <f t="shared" si="201"/>
        <v/>
      </c>
      <c r="U127" s="949" t="str">
        <f t="shared" si="202"/>
        <v/>
      </c>
      <c r="V127" s="949" t="str">
        <f t="shared" si="203"/>
        <v/>
      </c>
      <c r="W127" s="949" t="str">
        <f t="shared" si="204"/>
        <v/>
      </c>
      <c r="X127" s="949" t="str">
        <f t="shared" si="205"/>
        <v/>
      </c>
      <c r="Y127" s="949" t="str">
        <f t="shared" si="206"/>
        <v/>
      </c>
      <c r="Z127" s="949" t="str">
        <f t="shared" si="207"/>
        <v/>
      </c>
      <c r="AA127" s="975"/>
      <c r="AB127" s="949" t="str">
        <f t="shared" si="208"/>
        <v/>
      </c>
      <c r="AC127" s="949" t="str">
        <f t="shared" si="209"/>
        <v/>
      </c>
      <c r="AD127" s="949" t="str">
        <f t="shared" si="210"/>
        <v/>
      </c>
      <c r="AE127" s="949" t="str">
        <f t="shared" si="211"/>
        <v/>
      </c>
      <c r="AF127" s="949" t="str">
        <f t="shared" si="212"/>
        <v/>
      </c>
      <c r="AG127" s="949" t="str">
        <f t="shared" si="213"/>
        <v/>
      </c>
      <c r="AH127" s="949" t="str">
        <f t="shared" si="214"/>
        <v/>
      </c>
      <c r="AI127" s="949" t="str">
        <f t="shared" si="215"/>
        <v/>
      </c>
      <c r="AJ127" s="949" t="str">
        <f t="shared" si="216"/>
        <v/>
      </c>
      <c r="AK127" s="949" t="str">
        <f t="shared" si="217"/>
        <v/>
      </c>
      <c r="AL127" s="949" t="str">
        <f t="shared" si="218"/>
        <v/>
      </c>
      <c r="AM127" s="981" t="str">
        <f t="shared" si="219"/>
        <v/>
      </c>
      <c r="AP127" s="1901"/>
      <c r="AQ127" s="1901"/>
    </row>
    <row r="128" spans="1:43" ht="18.95" customHeight="1">
      <c r="C128" s="1946"/>
      <c r="E128" s="1942"/>
      <c r="F128" s="1943"/>
      <c r="G128" s="989"/>
      <c r="H128" s="1962" t="s">
        <v>172</v>
      </c>
      <c r="I128" s="1962"/>
      <c r="J128" s="1962"/>
      <c r="K128" s="1962"/>
      <c r="L128" s="1962"/>
      <c r="M128" s="987"/>
      <c r="N128" s="990" t="s">
        <v>1856</v>
      </c>
      <c r="O128" s="952" t="str">
        <f t="shared" si="196"/>
        <v/>
      </c>
      <c r="P128" s="952" t="str">
        <f t="shared" si="197"/>
        <v/>
      </c>
      <c r="Q128" s="952" t="str">
        <f t="shared" si="198"/>
        <v/>
      </c>
      <c r="R128" s="952" t="str">
        <f t="shared" si="199"/>
        <v/>
      </c>
      <c r="S128" s="952" t="str">
        <f t="shared" si="200"/>
        <v/>
      </c>
      <c r="T128" s="952" t="str">
        <f t="shared" si="201"/>
        <v/>
      </c>
      <c r="U128" s="952" t="str">
        <f t="shared" si="202"/>
        <v/>
      </c>
      <c r="V128" s="952" t="str">
        <f t="shared" si="203"/>
        <v/>
      </c>
      <c r="W128" s="952" t="str">
        <f t="shared" si="204"/>
        <v/>
      </c>
      <c r="X128" s="952" t="str">
        <f t="shared" si="205"/>
        <v/>
      </c>
      <c r="Y128" s="952" t="str">
        <f t="shared" si="206"/>
        <v/>
      </c>
      <c r="Z128" s="952" t="str">
        <f t="shared" si="207"/>
        <v/>
      </c>
      <c r="AA128" s="975"/>
      <c r="AB128" s="952" t="str">
        <f t="shared" si="208"/>
        <v/>
      </c>
      <c r="AC128" s="952" t="str">
        <f t="shared" si="209"/>
        <v/>
      </c>
      <c r="AD128" s="952" t="str">
        <f t="shared" si="210"/>
        <v/>
      </c>
      <c r="AE128" s="952" t="str">
        <f t="shared" si="211"/>
        <v/>
      </c>
      <c r="AF128" s="952" t="str">
        <f t="shared" si="212"/>
        <v/>
      </c>
      <c r="AG128" s="952" t="str">
        <f t="shared" si="213"/>
        <v/>
      </c>
      <c r="AH128" s="952" t="str">
        <f t="shared" si="214"/>
        <v/>
      </c>
      <c r="AI128" s="952" t="str">
        <f t="shared" si="215"/>
        <v/>
      </c>
      <c r="AJ128" s="952" t="str">
        <f t="shared" si="216"/>
        <v/>
      </c>
      <c r="AK128" s="952" t="str">
        <f t="shared" si="217"/>
        <v/>
      </c>
      <c r="AL128" s="952" t="str">
        <f t="shared" si="218"/>
        <v/>
      </c>
      <c r="AM128" s="984" t="str">
        <f t="shared" si="219"/>
        <v/>
      </c>
      <c r="AP128" s="1901"/>
      <c r="AQ128" s="1901"/>
    </row>
    <row r="129" spans="3:39" ht="18.95" customHeight="1">
      <c r="C129" s="1946"/>
      <c r="E129" s="1951" t="s">
        <v>52</v>
      </c>
      <c r="F129" s="1952"/>
      <c r="G129" s="994"/>
      <c r="H129" s="1957" t="s">
        <v>55</v>
      </c>
      <c r="I129" s="1958"/>
      <c r="J129" s="995"/>
      <c r="K129" s="989"/>
      <c r="L129" s="996" t="s">
        <v>53</v>
      </c>
      <c r="M129" s="987"/>
      <c r="N129" s="990" t="s">
        <v>1857</v>
      </c>
      <c r="O129" s="951" t="str">
        <f t="shared" si="196"/>
        <v/>
      </c>
      <c r="P129" s="951" t="str">
        <f t="shared" si="197"/>
        <v/>
      </c>
      <c r="Q129" s="951" t="str">
        <f t="shared" si="198"/>
        <v/>
      </c>
      <c r="R129" s="951" t="str">
        <f t="shared" si="199"/>
        <v/>
      </c>
      <c r="S129" s="951" t="str">
        <f t="shared" si="200"/>
        <v/>
      </c>
      <c r="T129" s="951" t="str">
        <f t="shared" si="201"/>
        <v/>
      </c>
      <c r="U129" s="951" t="str">
        <f t="shared" si="202"/>
        <v/>
      </c>
      <c r="V129" s="951" t="str">
        <f t="shared" si="203"/>
        <v/>
      </c>
      <c r="W129" s="951" t="str">
        <f t="shared" si="204"/>
        <v/>
      </c>
      <c r="X129" s="951" t="str">
        <f t="shared" si="205"/>
        <v/>
      </c>
      <c r="Y129" s="951" t="str">
        <f t="shared" si="206"/>
        <v/>
      </c>
      <c r="Z129" s="951" t="str">
        <f t="shared" si="207"/>
        <v/>
      </c>
      <c r="AA129" s="975"/>
      <c r="AB129" s="951" t="str">
        <f t="shared" si="208"/>
        <v/>
      </c>
      <c r="AC129" s="951" t="str">
        <f t="shared" si="209"/>
        <v/>
      </c>
      <c r="AD129" s="951" t="str">
        <f t="shared" si="210"/>
        <v/>
      </c>
      <c r="AE129" s="951" t="str">
        <f t="shared" si="211"/>
        <v/>
      </c>
      <c r="AF129" s="951" t="str">
        <f t="shared" si="212"/>
        <v/>
      </c>
      <c r="AG129" s="951" t="str">
        <f t="shared" si="213"/>
        <v/>
      </c>
      <c r="AH129" s="951" t="str">
        <f t="shared" si="214"/>
        <v/>
      </c>
      <c r="AI129" s="951" t="str">
        <f t="shared" si="215"/>
        <v/>
      </c>
      <c r="AJ129" s="951" t="str">
        <f t="shared" si="216"/>
        <v/>
      </c>
      <c r="AK129" s="951" t="str">
        <f t="shared" si="217"/>
        <v/>
      </c>
      <c r="AL129" s="951" t="str">
        <f t="shared" si="218"/>
        <v/>
      </c>
      <c r="AM129" s="983" t="str">
        <f t="shared" si="219"/>
        <v/>
      </c>
    </row>
    <row r="130" spans="3:39" ht="18.95" customHeight="1">
      <c r="C130" s="1946"/>
      <c r="E130" s="1953"/>
      <c r="F130" s="1954"/>
      <c r="G130" s="997"/>
      <c r="H130" s="1959"/>
      <c r="I130" s="1959"/>
      <c r="J130" s="998"/>
      <c r="K130" s="989"/>
      <c r="L130" s="996" t="s">
        <v>1141</v>
      </c>
      <c r="M130" s="987"/>
      <c r="N130" s="990" t="s">
        <v>1858</v>
      </c>
      <c r="O130" s="949" t="str">
        <f t="shared" si="196"/>
        <v/>
      </c>
      <c r="P130" s="949" t="str">
        <f t="shared" si="197"/>
        <v/>
      </c>
      <c r="Q130" s="949" t="str">
        <f t="shared" si="198"/>
        <v/>
      </c>
      <c r="R130" s="949" t="str">
        <f t="shared" si="199"/>
        <v/>
      </c>
      <c r="S130" s="949" t="str">
        <f t="shared" si="200"/>
        <v/>
      </c>
      <c r="T130" s="949" t="str">
        <f t="shared" si="201"/>
        <v/>
      </c>
      <c r="U130" s="949" t="str">
        <f t="shared" si="202"/>
        <v/>
      </c>
      <c r="V130" s="949" t="str">
        <f t="shared" si="203"/>
        <v/>
      </c>
      <c r="W130" s="949" t="str">
        <f t="shared" si="204"/>
        <v/>
      </c>
      <c r="X130" s="949" t="str">
        <f t="shared" si="205"/>
        <v/>
      </c>
      <c r="Y130" s="949" t="str">
        <f t="shared" si="206"/>
        <v/>
      </c>
      <c r="Z130" s="949" t="str">
        <f t="shared" si="207"/>
        <v/>
      </c>
      <c r="AA130" s="975"/>
      <c r="AB130" s="949" t="str">
        <f t="shared" si="208"/>
        <v/>
      </c>
      <c r="AC130" s="949" t="str">
        <f t="shared" si="209"/>
        <v/>
      </c>
      <c r="AD130" s="949" t="str">
        <f t="shared" si="210"/>
        <v/>
      </c>
      <c r="AE130" s="949" t="str">
        <f t="shared" si="211"/>
        <v/>
      </c>
      <c r="AF130" s="949" t="str">
        <f t="shared" si="212"/>
        <v/>
      </c>
      <c r="AG130" s="949" t="str">
        <f t="shared" si="213"/>
        <v/>
      </c>
      <c r="AH130" s="949" t="str">
        <f t="shared" si="214"/>
        <v/>
      </c>
      <c r="AI130" s="949" t="str">
        <f t="shared" si="215"/>
        <v/>
      </c>
      <c r="AJ130" s="949" t="str">
        <f t="shared" si="216"/>
        <v/>
      </c>
      <c r="AK130" s="949" t="str">
        <f t="shared" si="217"/>
        <v/>
      </c>
      <c r="AL130" s="949" t="str">
        <f t="shared" si="218"/>
        <v/>
      </c>
      <c r="AM130" s="981" t="str">
        <f t="shared" si="219"/>
        <v/>
      </c>
    </row>
    <row r="131" spans="3:39" ht="18.95" customHeight="1">
      <c r="C131" s="1946"/>
      <c r="E131" s="1953"/>
      <c r="F131" s="1954"/>
      <c r="G131" s="989"/>
      <c r="H131" s="1902" t="s">
        <v>1875</v>
      </c>
      <c r="I131" s="1902"/>
      <c r="J131" s="1902"/>
      <c r="K131" s="1902"/>
      <c r="L131" s="1902"/>
      <c r="M131" s="987"/>
      <c r="N131" s="990" t="s">
        <v>1859</v>
      </c>
      <c r="O131" s="948" t="str">
        <f t="shared" si="196"/>
        <v/>
      </c>
      <c r="P131" s="948" t="str">
        <f t="shared" si="197"/>
        <v/>
      </c>
      <c r="Q131" s="948" t="str">
        <f t="shared" si="198"/>
        <v/>
      </c>
      <c r="R131" s="948" t="str">
        <f t="shared" si="199"/>
        <v/>
      </c>
      <c r="S131" s="948" t="str">
        <f t="shared" si="200"/>
        <v/>
      </c>
      <c r="T131" s="948" t="str">
        <f t="shared" si="201"/>
        <v/>
      </c>
      <c r="U131" s="948" t="str">
        <f t="shared" si="202"/>
        <v/>
      </c>
      <c r="V131" s="948" t="str">
        <f t="shared" si="203"/>
        <v/>
      </c>
      <c r="W131" s="948" t="str">
        <f t="shared" si="204"/>
        <v/>
      </c>
      <c r="X131" s="948" t="str">
        <f t="shared" si="205"/>
        <v/>
      </c>
      <c r="Y131" s="948" t="str">
        <f t="shared" si="206"/>
        <v/>
      </c>
      <c r="Z131" s="948" t="str">
        <f t="shared" si="207"/>
        <v/>
      </c>
      <c r="AA131" s="975"/>
      <c r="AB131" s="948" t="str">
        <f t="shared" si="208"/>
        <v/>
      </c>
      <c r="AC131" s="948" t="str">
        <f t="shared" si="209"/>
        <v/>
      </c>
      <c r="AD131" s="948" t="str">
        <f t="shared" si="210"/>
        <v/>
      </c>
      <c r="AE131" s="948" t="str">
        <f t="shared" si="211"/>
        <v/>
      </c>
      <c r="AF131" s="948" t="str">
        <f t="shared" si="212"/>
        <v/>
      </c>
      <c r="AG131" s="948" t="str">
        <f t="shared" si="213"/>
        <v/>
      </c>
      <c r="AH131" s="948" t="str">
        <f t="shared" si="214"/>
        <v/>
      </c>
      <c r="AI131" s="948" t="str">
        <f t="shared" si="215"/>
        <v/>
      </c>
      <c r="AJ131" s="948" t="str">
        <f t="shared" si="216"/>
        <v/>
      </c>
      <c r="AK131" s="948" t="str">
        <f t="shared" si="217"/>
        <v/>
      </c>
      <c r="AL131" s="948" t="str">
        <f t="shared" si="218"/>
        <v/>
      </c>
      <c r="AM131" s="980" t="str">
        <f t="shared" si="219"/>
        <v/>
      </c>
    </row>
    <row r="132" spans="3:39" ht="18.95" customHeight="1">
      <c r="C132" s="972"/>
      <c r="E132" s="1953"/>
      <c r="F132" s="1954"/>
      <c r="G132" s="989"/>
      <c r="H132" s="1944" t="s">
        <v>1143</v>
      </c>
      <c r="I132" s="1944"/>
      <c r="J132" s="1944"/>
      <c r="K132" s="1944"/>
      <c r="L132" s="1944"/>
      <c r="M132" s="987"/>
      <c r="N132" s="990" t="s">
        <v>1860</v>
      </c>
      <c r="O132" s="949" t="str">
        <f t="shared" si="196"/>
        <v/>
      </c>
      <c r="P132" s="949" t="str">
        <f t="shared" si="197"/>
        <v/>
      </c>
      <c r="Q132" s="949" t="str">
        <f t="shared" si="198"/>
        <v/>
      </c>
      <c r="R132" s="949" t="str">
        <f t="shared" si="199"/>
        <v/>
      </c>
      <c r="S132" s="949" t="str">
        <f t="shared" si="200"/>
        <v/>
      </c>
      <c r="T132" s="949" t="str">
        <f t="shared" si="201"/>
        <v/>
      </c>
      <c r="U132" s="949" t="str">
        <f t="shared" si="202"/>
        <v/>
      </c>
      <c r="V132" s="949" t="str">
        <f t="shared" si="203"/>
        <v/>
      </c>
      <c r="W132" s="949" t="str">
        <f t="shared" si="204"/>
        <v/>
      </c>
      <c r="X132" s="949" t="str">
        <f t="shared" si="205"/>
        <v/>
      </c>
      <c r="Y132" s="949" t="str">
        <f t="shared" si="206"/>
        <v/>
      </c>
      <c r="Z132" s="949" t="str">
        <f t="shared" si="207"/>
        <v/>
      </c>
      <c r="AA132" s="975"/>
      <c r="AB132" s="949" t="str">
        <f t="shared" si="208"/>
        <v/>
      </c>
      <c r="AC132" s="949" t="str">
        <f t="shared" si="209"/>
        <v/>
      </c>
      <c r="AD132" s="949" t="str">
        <f t="shared" si="210"/>
        <v/>
      </c>
      <c r="AE132" s="949" t="str">
        <f t="shared" si="211"/>
        <v/>
      </c>
      <c r="AF132" s="949" t="str">
        <f t="shared" si="212"/>
        <v/>
      </c>
      <c r="AG132" s="949" t="str">
        <f t="shared" si="213"/>
        <v/>
      </c>
      <c r="AH132" s="949" t="str">
        <f t="shared" si="214"/>
        <v/>
      </c>
      <c r="AI132" s="949" t="str">
        <f t="shared" si="215"/>
        <v/>
      </c>
      <c r="AJ132" s="949" t="str">
        <f t="shared" si="216"/>
        <v/>
      </c>
      <c r="AK132" s="949" t="str">
        <f t="shared" si="217"/>
        <v/>
      </c>
      <c r="AL132" s="949" t="str">
        <f t="shared" si="218"/>
        <v/>
      </c>
      <c r="AM132" s="981" t="str">
        <f t="shared" si="219"/>
        <v/>
      </c>
    </row>
    <row r="133" spans="3:39" ht="18.95" customHeight="1">
      <c r="C133" s="972"/>
      <c r="E133" s="1953"/>
      <c r="F133" s="1954"/>
      <c r="G133" s="989"/>
      <c r="H133" s="1960" t="s">
        <v>1144</v>
      </c>
      <c r="I133" s="1961"/>
      <c r="J133" s="1961"/>
      <c r="K133" s="1961"/>
      <c r="L133" s="1961"/>
      <c r="M133" s="987"/>
      <c r="N133" s="990" t="s">
        <v>1861</v>
      </c>
      <c r="O133" s="949" t="str">
        <f t="shared" si="196"/>
        <v/>
      </c>
      <c r="P133" s="949" t="str">
        <f t="shared" si="197"/>
        <v/>
      </c>
      <c r="Q133" s="949" t="str">
        <f t="shared" si="198"/>
        <v/>
      </c>
      <c r="R133" s="949" t="str">
        <f t="shared" si="199"/>
        <v/>
      </c>
      <c r="S133" s="949" t="str">
        <f t="shared" si="200"/>
        <v/>
      </c>
      <c r="T133" s="949" t="str">
        <f t="shared" si="201"/>
        <v/>
      </c>
      <c r="U133" s="949" t="str">
        <f t="shared" si="202"/>
        <v/>
      </c>
      <c r="V133" s="949" t="str">
        <f t="shared" si="203"/>
        <v/>
      </c>
      <c r="W133" s="949" t="str">
        <f t="shared" si="204"/>
        <v/>
      </c>
      <c r="X133" s="949" t="str">
        <f t="shared" si="205"/>
        <v/>
      </c>
      <c r="Y133" s="949" t="str">
        <f t="shared" si="206"/>
        <v/>
      </c>
      <c r="Z133" s="949" t="str">
        <f t="shared" si="207"/>
        <v/>
      </c>
      <c r="AA133" s="975"/>
      <c r="AB133" s="949" t="str">
        <f t="shared" si="208"/>
        <v/>
      </c>
      <c r="AC133" s="949" t="str">
        <f t="shared" si="209"/>
        <v/>
      </c>
      <c r="AD133" s="949" t="str">
        <f t="shared" si="210"/>
        <v/>
      </c>
      <c r="AE133" s="949" t="str">
        <f t="shared" si="211"/>
        <v/>
      </c>
      <c r="AF133" s="949" t="str">
        <f t="shared" si="212"/>
        <v/>
      </c>
      <c r="AG133" s="949" t="str">
        <f t="shared" si="213"/>
        <v/>
      </c>
      <c r="AH133" s="949" t="str">
        <f t="shared" si="214"/>
        <v/>
      </c>
      <c r="AI133" s="949" t="str">
        <f t="shared" si="215"/>
        <v/>
      </c>
      <c r="AJ133" s="949" t="str">
        <f t="shared" si="216"/>
        <v/>
      </c>
      <c r="AK133" s="949" t="str">
        <f t="shared" si="217"/>
        <v/>
      </c>
      <c r="AL133" s="949" t="str">
        <f t="shared" si="218"/>
        <v/>
      </c>
      <c r="AM133" s="981" t="str">
        <f t="shared" si="219"/>
        <v/>
      </c>
    </row>
    <row r="134" spans="3:39" ht="18.95" customHeight="1">
      <c r="E134" s="1955"/>
      <c r="F134" s="1956"/>
      <c r="G134" s="989"/>
      <c r="H134" s="1962" t="s">
        <v>172</v>
      </c>
      <c r="I134" s="1962"/>
      <c r="J134" s="1962"/>
      <c r="K134" s="1962"/>
      <c r="L134" s="1962"/>
      <c r="M134" s="987"/>
      <c r="N134" s="990" t="s">
        <v>1862</v>
      </c>
      <c r="O134" s="950" t="str">
        <f t="shared" si="196"/>
        <v/>
      </c>
      <c r="P134" s="950" t="str">
        <f t="shared" si="197"/>
        <v/>
      </c>
      <c r="Q134" s="950" t="str">
        <f t="shared" si="198"/>
        <v/>
      </c>
      <c r="R134" s="950" t="str">
        <f t="shared" si="199"/>
        <v/>
      </c>
      <c r="S134" s="950" t="str">
        <f t="shared" si="200"/>
        <v/>
      </c>
      <c r="T134" s="950" t="str">
        <f t="shared" si="201"/>
        <v/>
      </c>
      <c r="U134" s="950" t="str">
        <f t="shared" si="202"/>
        <v/>
      </c>
      <c r="V134" s="950" t="str">
        <f t="shared" si="203"/>
        <v/>
      </c>
      <c r="W134" s="950" t="str">
        <f t="shared" si="204"/>
        <v/>
      </c>
      <c r="X134" s="950" t="str">
        <f t="shared" si="205"/>
        <v/>
      </c>
      <c r="Y134" s="950" t="str">
        <f t="shared" si="206"/>
        <v/>
      </c>
      <c r="Z134" s="950" t="str">
        <f t="shared" si="207"/>
        <v/>
      </c>
      <c r="AA134" s="975"/>
      <c r="AB134" s="950" t="str">
        <f t="shared" si="208"/>
        <v/>
      </c>
      <c r="AC134" s="950" t="str">
        <f t="shared" si="209"/>
        <v/>
      </c>
      <c r="AD134" s="950" t="str">
        <f t="shared" si="210"/>
        <v/>
      </c>
      <c r="AE134" s="950" t="str">
        <f t="shared" si="211"/>
        <v/>
      </c>
      <c r="AF134" s="950" t="str">
        <f t="shared" si="212"/>
        <v/>
      </c>
      <c r="AG134" s="950" t="str">
        <f t="shared" si="213"/>
        <v/>
      </c>
      <c r="AH134" s="950" t="str">
        <f t="shared" si="214"/>
        <v/>
      </c>
      <c r="AI134" s="950" t="str">
        <f t="shared" si="215"/>
        <v/>
      </c>
      <c r="AJ134" s="950" t="str">
        <f t="shared" si="216"/>
        <v/>
      </c>
      <c r="AK134" s="950" t="str">
        <f t="shared" si="217"/>
        <v/>
      </c>
      <c r="AL134" s="950" t="str">
        <f t="shared" si="218"/>
        <v/>
      </c>
      <c r="AM134" s="945" t="str">
        <f t="shared" si="219"/>
        <v/>
      </c>
    </row>
    <row r="135" spans="3:39" ht="18.95" customHeight="1">
      <c r="E135" s="999"/>
      <c r="F135" s="1902" t="s">
        <v>1145</v>
      </c>
      <c r="G135" s="1902"/>
      <c r="H135" s="1902"/>
      <c r="I135" s="1902"/>
      <c r="J135" s="1902"/>
      <c r="K135" s="1902"/>
      <c r="L135" s="1902"/>
      <c r="M135" s="987"/>
      <c r="N135" s="990" t="s">
        <v>1863</v>
      </c>
      <c r="O135" s="947" t="str">
        <f t="shared" si="196"/>
        <v/>
      </c>
      <c r="P135" s="947" t="str">
        <f t="shared" si="197"/>
        <v/>
      </c>
      <c r="Q135" s="947" t="str">
        <f t="shared" si="198"/>
        <v/>
      </c>
      <c r="R135" s="947" t="str">
        <f t="shared" si="199"/>
        <v/>
      </c>
      <c r="S135" s="947" t="str">
        <f t="shared" si="200"/>
        <v/>
      </c>
      <c r="T135" s="947" t="str">
        <f t="shared" si="201"/>
        <v/>
      </c>
      <c r="U135" s="947" t="str">
        <f t="shared" si="202"/>
        <v/>
      </c>
      <c r="V135" s="947" t="str">
        <f t="shared" si="203"/>
        <v/>
      </c>
      <c r="W135" s="947" t="str">
        <f t="shared" si="204"/>
        <v/>
      </c>
      <c r="X135" s="947" t="str">
        <f t="shared" si="205"/>
        <v/>
      </c>
      <c r="Y135" s="947" t="str">
        <f t="shared" si="206"/>
        <v/>
      </c>
      <c r="Z135" s="947" t="str">
        <f t="shared" si="207"/>
        <v/>
      </c>
      <c r="AA135" s="975"/>
      <c r="AB135" s="947" t="str">
        <f t="shared" si="208"/>
        <v/>
      </c>
      <c r="AC135" s="947" t="str">
        <f t="shared" si="209"/>
        <v/>
      </c>
      <c r="AD135" s="947" t="str">
        <f t="shared" si="210"/>
        <v/>
      </c>
      <c r="AE135" s="947" t="str">
        <f t="shared" si="211"/>
        <v/>
      </c>
      <c r="AF135" s="947" t="str">
        <f t="shared" si="212"/>
        <v/>
      </c>
      <c r="AG135" s="947" t="str">
        <f t="shared" si="213"/>
        <v/>
      </c>
      <c r="AH135" s="947" t="str">
        <f t="shared" si="214"/>
        <v/>
      </c>
      <c r="AI135" s="947" t="str">
        <f t="shared" si="215"/>
        <v/>
      </c>
      <c r="AJ135" s="947" t="str">
        <f t="shared" si="216"/>
        <v/>
      </c>
      <c r="AK135" s="947" t="str">
        <f t="shared" si="217"/>
        <v/>
      </c>
      <c r="AL135" s="947" t="str">
        <f t="shared" si="218"/>
        <v/>
      </c>
      <c r="AM135" s="982" t="str">
        <f t="shared" si="219"/>
        <v/>
      </c>
    </row>
    <row r="136" spans="3:39" ht="18.95" customHeight="1">
      <c r="E136" s="999"/>
      <c r="F136" s="1902" t="s">
        <v>1146</v>
      </c>
      <c r="G136" s="1902"/>
      <c r="H136" s="1902"/>
      <c r="I136" s="1902"/>
      <c r="J136" s="1902"/>
      <c r="K136" s="1902"/>
      <c r="L136" s="1902"/>
      <c r="M136" s="987"/>
      <c r="N136" s="990" t="s">
        <v>1864</v>
      </c>
      <c r="O136" s="947" t="str">
        <f t="shared" si="196"/>
        <v/>
      </c>
      <c r="P136" s="947" t="str">
        <f t="shared" si="197"/>
        <v/>
      </c>
      <c r="Q136" s="947" t="str">
        <f t="shared" si="198"/>
        <v/>
      </c>
      <c r="R136" s="947" t="str">
        <f t="shared" si="199"/>
        <v/>
      </c>
      <c r="S136" s="947" t="str">
        <f t="shared" si="200"/>
        <v/>
      </c>
      <c r="T136" s="947" t="str">
        <f t="shared" si="201"/>
        <v/>
      </c>
      <c r="U136" s="947" t="str">
        <f t="shared" si="202"/>
        <v/>
      </c>
      <c r="V136" s="947" t="str">
        <f t="shared" si="203"/>
        <v/>
      </c>
      <c r="W136" s="947" t="str">
        <f t="shared" si="204"/>
        <v/>
      </c>
      <c r="X136" s="947" t="str">
        <f t="shared" si="205"/>
        <v/>
      </c>
      <c r="Y136" s="947" t="str">
        <f t="shared" si="206"/>
        <v/>
      </c>
      <c r="Z136" s="947" t="str">
        <f t="shared" si="207"/>
        <v/>
      </c>
      <c r="AA136" s="975"/>
      <c r="AB136" s="947" t="str">
        <f t="shared" si="208"/>
        <v/>
      </c>
      <c r="AC136" s="947" t="str">
        <f t="shared" si="209"/>
        <v/>
      </c>
      <c r="AD136" s="947" t="str">
        <f t="shared" si="210"/>
        <v/>
      </c>
      <c r="AE136" s="947" t="str">
        <f t="shared" si="211"/>
        <v/>
      </c>
      <c r="AF136" s="947" t="str">
        <f t="shared" si="212"/>
        <v/>
      </c>
      <c r="AG136" s="947" t="str">
        <f t="shared" si="213"/>
        <v/>
      </c>
      <c r="AH136" s="947" t="str">
        <f t="shared" si="214"/>
        <v/>
      </c>
      <c r="AI136" s="947" t="str">
        <f t="shared" si="215"/>
        <v/>
      </c>
      <c r="AJ136" s="947" t="str">
        <f t="shared" si="216"/>
        <v/>
      </c>
      <c r="AK136" s="947" t="str">
        <f t="shared" si="217"/>
        <v/>
      </c>
      <c r="AL136" s="947" t="str">
        <f t="shared" si="218"/>
        <v/>
      </c>
      <c r="AM136" s="982" t="str">
        <f t="shared" si="219"/>
        <v/>
      </c>
    </row>
    <row r="137" spans="3:39" ht="18.95" customHeight="1">
      <c r="E137" s="1903" t="s">
        <v>49</v>
      </c>
      <c r="F137" s="1904"/>
      <c r="G137" s="989"/>
      <c r="H137" s="1902" t="s">
        <v>1147</v>
      </c>
      <c r="I137" s="1902"/>
      <c r="J137" s="1902"/>
      <c r="K137" s="1902"/>
      <c r="L137" s="1902"/>
      <c r="M137" s="987"/>
      <c r="N137" s="990" t="s">
        <v>1865</v>
      </c>
      <c r="O137" s="951" t="str">
        <f t="shared" si="196"/>
        <v/>
      </c>
      <c r="P137" s="951" t="str">
        <f t="shared" si="197"/>
        <v/>
      </c>
      <c r="Q137" s="951" t="str">
        <f t="shared" si="198"/>
        <v/>
      </c>
      <c r="R137" s="951" t="str">
        <f t="shared" si="199"/>
        <v/>
      </c>
      <c r="S137" s="951" t="str">
        <f t="shared" si="200"/>
        <v/>
      </c>
      <c r="T137" s="951" t="str">
        <f t="shared" si="201"/>
        <v/>
      </c>
      <c r="U137" s="951" t="str">
        <f t="shared" si="202"/>
        <v/>
      </c>
      <c r="V137" s="951" t="str">
        <f t="shared" si="203"/>
        <v/>
      </c>
      <c r="W137" s="951" t="str">
        <f t="shared" si="204"/>
        <v/>
      </c>
      <c r="X137" s="951" t="str">
        <f t="shared" si="205"/>
        <v/>
      </c>
      <c r="Y137" s="951" t="str">
        <f t="shared" si="206"/>
        <v/>
      </c>
      <c r="Z137" s="951" t="str">
        <f t="shared" si="207"/>
        <v/>
      </c>
      <c r="AA137" s="975"/>
      <c r="AB137" s="951" t="str">
        <f t="shared" si="208"/>
        <v/>
      </c>
      <c r="AC137" s="951" t="str">
        <f t="shared" si="209"/>
        <v/>
      </c>
      <c r="AD137" s="951" t="str">
        <f t="shared" si="210"/>
        <v/>
      </c>
      <c r="AE137" s="951" t="str">
        <f t="shared" si="211"/>
        <v/>
      </c>
      <c r="AF137" s="951" t="str">
        <f t="shared" si="212"/>
        <v/>
      </c>
      <c r="AG137" s="951" t="str">
        <f t="shared" si="213"/>
        <v/>
      </c>
      <c r="AH137" s="951" t="str">
        <f t="shared" si="214"/>
        <v/>
      </c>
      <c r="AI137" s="951" t="str">
        <f t="shared" si="215"/>
        <v/>
      </c>
      <c r="AJ137" s="951" t="str">
        <f t="shared" si="216"/>
        <v/>
      </c>
      <c r="AK137" s="951" t="str">
        <f t="shared" si="217"/>
        <v/>
      </c>
      <c r="AL137" s="951" t="str">
        <f t="shared" si="218"/>
        <v/>
      </c>
      <c r="AM137" s="983" t="str">
        <f t="shared" si="219"/>
        <v/>
      </c>
    </row>
    <row r="138" spans="3:39" ht="18.95" customHeight="1">
      <c r="E138" s="1905"/>
      <c r="F138" s="1906"/>
      <c r="G138" s="989"/>
      <c r="H138" s="1902" t="s">
        <v>1148</v>
      </c>
      <c r="I138" s="1902"/>
      <c r="J138" s="1902"/>
      <c r="K138" s="1902"/>
      <c r="L138" s="1902"/>
      <c r="M138" s="987"/>
      <c r="N138" s="990" t="s">
        <v>1866</v>
      </c>
      <c r="O138" s="949" t="str">
        <f t="shared" si="196"/>
        <v/>
      </c>
      <c r="P138" s="949" t="str">
        <f t="shared" si="197"/>
        <v/>
      </c>
      <c r="Q138" s="949" t="str">
        <f t="shared" si="198"/>
        <v/>
      </c>
      <c r="R138" s="949" t="str">
        <f t="shared" si="199"/>
        <v/>
      </c>
      <c r="S138" s="949" t="str">
        <f t="shared" si="200"/>
        <v/>
      </c>
      <c r="T138" s="949" t="str">
        <f t="shared" si="201"/>
        <v/>
      </c>
      <c r="U138" s="949" t="str">
        <f t="shared" si="202"/>
        <v/>
      </c>
      <c r="V138" s="949" t="str">
        <f t="shared" si="203"/>
        <v/>
      </c>
      <c r="W138" s="949" t="str">
        <f t="shared" si="204"/>
        <v/>
      </c>
      <c r="X138" s="949" t="str">
        <f t="shared" si="205"/>
        <v/>
      </c>
      <c r="Y138" s="949" t="str">
        <f t="shared" si="206"/>
        <v/>
      </c>
      <c r="Z138" s="949" t="str">
        <f t="shared" si="207"/>
        <v/>
      </c>
      <c r="AA138" s="975"/>
      <c r="AB138" s="949" t="str">
        <f t="shared" si="208"/>
        <v/>
      </c>
      <c r="AC138" s="949" t="str">
        <f t="shared" si="209"/>
        <v/>
      </c>
      <c r="AD138" s="949" t="str">
        <f t="shared" si="210"/>
        <v/>
      </c>
      <c r="AE138" s="949" t="str">
        <f t="shared" si="211"/>
        <v/>
      </c>
      <c r="AF138" s="949" t="str">
        <f t="shared" si="212"/>
        <v/>
      </c>
      <c r="AG138" s="949" t="str">
        <f t="shared" si="213"/>
        <v/>
      </c>
      <c r="AH138" s="949" t="str">
        <f t="shared" si="214"/>
        <v/>
      </c>
      <c r="AI138" s="949" t="str">
        <f t="shared" si="215"/>
        <v/>
      </c>
      <c r="AJ138" s="949" t="str">
        <f t="shared" si="216"/>
        <v/>
      </c>
      <c r="AK138" s="949" t="str">
        <f t="shared" si="217"/>
        <v/>
      </c>
      <c r="AL138" s="949" t="str">
        <f t="shared" si="218"/>
        <v/>
      </c>
      <c r="AM138" s="981" t="str">
        <f t="shared" si="219"/>
        <v/>
      </c>
    </row>
    <row r="139" spans="3:39" ht="18.95" customHeight="1">
      <c r="E139" s="1905"/>
      <c r="F139" s="1906"/>
      <c r="G139" s="989"/>
      <c r="H139" s="1902" t="s">
        <v>106</v>
      </c>
      <c r="I139" s="1902"/>
      <c r="J139" s="1902"/>
      <c r="K139" s="1902"/>
      <c r="L139" s="1902"/>
      <c r="M139" s="987"/>
      <c r="N139" s="990" t="s">
        <v>1867</v>
      </c>
      <c r="O139" s="949" t="str">
        <f t="shared" si="196"/>
        <v/>
      </c>
      <c r="P139" s="949" t="str">
        <f t="shared" si="197"/>
        <v/>
      </c>
      <c r="Q139" s="949" t="str">
        <f t="shared" si="198"/>
        <v/>
      </c>
      <c r="R139" s="949" t="str">
        <f t="shared" si="199"/>
        <v/>
      </c>
      <c r="S139" s="949" t="str">
        <f t="shared" si="200"/>
        <v/>
      </c>
      <c r="T139" s="949" t="str">
        <f t="shared" si="201"/>
        <v/>
      </c>
      <c r="U139" s="949" t="str">
        <f t="shared" si="202"/>
        <v/>
      </c>
      <c r="V139" s="949" t="str">
        <f t="shared" si="203"/>
        <v/>
      </c>
      <c r="W139" s="949" t="str">
        <f t="shared" si="204"/>
        <v/>
      </c>
      <c r="X139" s="949" t="str">
        <f t="shared" si="205"/>
        <v/>
      </c>
      <c r="Y139" s="949" t="str">
        <f t="shared" si="206"/>
        <v/>
      </c>
      <c r="Z139" s="949" t="str">
        <f t="shared" si="207"/>
        <v/>
      </c>
      <c r="AA139" s="975"/>
      <c r="AB139" s="949" t="str">
        <f t="shared" si="208"/>
        <v/>
      </c>
      <c r="AC139" s="949" t="str">
        <f t="shared" si="209"/>
        <v/>
      </c>
      <c r="AD139" s="949" t="str">
        <f t="shared" si="210"/>
        <v/>
      </c>
      <c r="AE139" s="949" t="str">
        <f t="shared" si="211"/>
        <v/>
      </c>
      <c r="AF139" s="949" t="str">
        <f t="shared" si="212"/>
        <v/>
      </c>
      <c r="AG139" s="949" t="str">
        <f t="shared" si="213"/>
        <v/>
      </c>
      <c r="AH139" s="949" t="str">
        <f t="shared" si="214"/>
        <v/>
      </c>
      <c r="AI139" s="949" t="str">
        <f t="shared" si="215"/>
        <v/>
      </c>
      <c r="AJ139" s="949" t="str">
        <f t="shared" si="216"/>
        <v/>
      </c>
      <c r="AK139" s="949" t="str">
        <f t="shared" si="217"/>
        <v/>
      </c>
      <c r="AL139" s="949" t="str">
        <f t="shared" si="218"/>
        <v/>
      </c>
      <c r="AM139" s="981" t="str">
        <f t="shared" si="219"/>
        <v/>
      </c>
    </row>
    <row r="140" spans="3:39" ht="18.95" customHeight="1">
      <c r="E140" s="1905"/>
      <c r="F140" s="1906"/>
      <c r="G140" s="989"/>
      <c r="H140" s="1902" t="s">
        <v>1149</v>
      </c>
      <c r="I140" s="1902"/>
      <c r="J140" s="1902"/>
      <c r="K140" s="1902"/>
      <c r="L140" s="1902"/>
      <c r="M140" s="987"/>
      <c r="N140" s="990" t="s">
        <v>1868</v>
      </c>
      <c r="O140" s="949" t="str">
        <f>IF(AX38&gt;=0,IF(INT(AX38/100000000000),MOD(INT(AX38/100000000000),10),""),"△")</f>
        <v/>
      </c>
      <c r="P140" s="949" t="str">
        <f>IF(AX38&gt;=0,IF(INT(AX38/10000000000),MOD(INT(AX38/10000000000),10),""),IF(-AX38&lt;10000000000,"",IF((RIGHT(ROUNDDOWN(-AX38/10000000000,0),1))="0",0,RIGHT(ROUNDDOWN(-AX38/10000000000,0),1))))</f>
        <v/>
      </c>
      <c r="Q140" s="949" t="str">
        <f>IF(AX38&gt;=0,IF(INT(AX38/1000000000),MOD(INT(AX38/1000000000),10),""),IF(-AX38&lt;1000000000,"",IF((RIGHT(ROUNDDOWN(-AX38/1000000000,0),1))="0",0,RIGHT(ROUNDDOWN(-AX38/1000000000,0),1))))</f>
        <v/>
      </c>
      <c r="R140" s="949" t="str">
        <f>IF(AX38&gt;=0,IF(INT(AX38/100000000),MOD(INT(AX38/100000000),10),""),IF(-AX38&lt;100000000,"",IF((RIGHT(ROUNDDOWN(-AX38/100000000,0),1))="0",0,RIGHT(ROUNDDOWN(-AX38/100000000,0),1))))</f>
        <v/>
      </c>
      <c r="S140" s="949" t="str">
        <f>IF(AX38&gt;=0,IF(INT(AX38/10000000),MOD(INT(AX38/10000000),10),""),IF(-AX38&lt;10000000,"",IF((RIGHT(ROUNDDOWN(-AX38/10000000,0),1))="0",0,RIGHT(ROUNDDOWN(-AX38/10000000,0),1))))</f>
        <v/>
      </c>
      <c r="T140" s="949" t="str">
        <f>IF(AX38&gt;=0,IF(INT(AX38/1000000),MOD(INT(AX38/1000000),10),""),IF(-AX38&lt;1000000,"",IF((RIGHT(ROUNDDOWN(-AX38/1000000,0),1))="0",0,RIGHT(ROUNDDOWN(-AX38/1000000,0),1))))</f>
        <v/>
      </c>
      <c r="U140" s="949" t="str">
        <f>IF(AX38&gt;=0,IF(INT(AX38/100000),MOD(INT(AX38/100000),10),""),IF(-AX38&lt;100000,"",IF((RIGHT(ROUNDDOWN(-AX38/100000,0),1))="0",0,RIGHT(ROUNDDOWN(-AX38/100000,0),1))))</f>
        <v/>
      </c>
      <c r="V140" s="949" t="str">
        <f>IF(AX38&gt;=0,IF(INT(AX38/10000),MOD(INT(AX38/10000),10),""),IF(-AX38&lt;10000,"",IF((RIGHT(ROUNDDOWN(-AX38/10000,0),1))="0",0,RIGHT(ROUNDDOWN(-AX38/10000,0),1))))</f>
        <v/>
      </c>
      <c r="W140" s="949" t="str">
        <f>IF(AX38&gt;=0,IF(INT(AX38/1000),MOD(INT(AX38/1000),10),""),IF(-AX38&lt;1000,"",IF((RIGHT(ROUNDDOWN(-AX38/1000,0),1))="0",0,RIGHT(ROUNDDOWN(-AX38/1000,0),1))))</f>
        <v/>
      </c>
      <c r="X140" s="949" t="str">
        <f>IF(AX38&gt;=0,IF(INT(AX38/100),MOD(INT(AX38/100),10),""),IF(-AX38&lt;100,"",IF((RIGHT(ROUNDDOWN(-AX38/100,0),1))="0",0,RIGHT(ROUNDDOWN(-AX38/100,0),1))))</f>
        <v/>
      </c>
      <c r="Y140" s="949" t="str">
        <f>IF(AX38&gt;=0,IF(INT(AX38/10),MOD(INT(AX38/10),10),""),IF(-AX38&lt;10,"",IF((RIGHT(ROUNDDOWN(-AX38/10,0),1))="0",0,RIGHT(ROUNDDOWN(-AX38/10,0),1))))</f>
        <v/>
      </c>
      <c r="Z140" s="949" t="str">
        <f>IF(AX38&gt;=0,IF(INT(AX38/1),MOD(INT(AX38/1),10),""),IF((RIGHT(ROUNDDOWN(-AX38,0),1))="0",0,RIGHT(ROUNDDOWN(-AX38,0),1)))</f>
        <v/>
      </c>
      <c r="AA140" s="975"/>
      <c r="AB140" s="949" t="str">
        <f>IF(AY38&gt;=0,IF(INT(AY38/100000000000),MOD(INT(AY38/100000000000),10),""),"△")</f>
        <v/>
      </c>
      <c r="AC140" s="949" t="str">
        <f>IF(AY38&gt;=0,IF(INT(AY38/10000000000),MOD(INT(AY38/10000000000),10),""),IF(-AY38&lt;10000000000,"",IF((RIGHT(ROUNDDOWN(-AY38/10000000000,0),1))="0",0,RIGHT(ROUNDDOWN(-AY38/10000000000,0),1))))</f>
        <v/>
      </c>
      <c r="AD140" s="949" t="str">
        <f>IF(AY38&gt;=0,IF(INT(AY38/1000000000),MOD(INT(AY38/1000000000),10),""),IF(-AY38&lt;1000000000,"",IF((RIGHT(ROUNDDOWN(-AY38/1000000000,0),1))="0",0,RIGHT(ROUNDDOWN(-AY38/1000000000,0),1))))</f>
        <v/>
      </c>
      <c r="AE140" s="949" t="str">
        <f>IF(AY38&gt;=0,IF(INT(AY38/100000000),MOD(INT(AY38/100000000),10),""),IF(-AY38&lt;100000000,"",IF((RIGHT(ROUNDDOWN(-AY38/100000000,0),1))="0",0,RIGHT(ROUNDDOWN(-AY38/100000000,0),1))))</f>
        <v/>
      </c>
      <c r="AF140" s="949" t="str">
        <f>IF(AY38&gt;=0,IF(INT(AY38/10000000),MOD(INT(AY38/10000000),10),""),IF(-AY38&lt;10000000,"",IF((RIGHT(ROUNDDOWN(-AY38/10000000,0),1))="0",0,RIGHT(ROUNDDOWN(-AY38/10000000,0),1))))</f>
        <v/>
      </c>
      <c r="AG140" s="949" t="str">
        <f>IF(AY38&gt;=0,IF(INT(AY38/1000000),MOD(INT(AY38/1000000),10),""),IF(-AY38&lt;1000000,"",IF((RIGHT(ROUNDDOWN(-AY38/1000000,0),1))="0",0,RIGHT(ROUNDDOWN(-AY38/1000000,0),1))))</f>
        <v/>
      </c>
      <c r="AH140" s="949" t="str">
        <f>IF(AY38&gt;=0,IF(INT(AY38/100000),MOD(INT(AY38/100000),10),""),IF(-AY38&lt;100000,"",IF((RIGHT(ROUNDDOWN(-AY38/100000,0),1))="0",0,RIGHT(ROUNDDOWN(-AY38/100000,0),1))))</f>
        <v/>
      </c>
      <c r="AI140" s="949" t="str">
        <f>IF(AY38&gt;=0,IF(INT(AY38/10000),MOD(INT(AY38/10000),10),""),IF(-AY38&lt;10000,"",IF((RIGHT(ROUNDDOWN(-AY38/10000,0),1))="0",0,RIGHT(ROUNDDOWN(-AY38/10000,0),1))))</f>
        <v/>
      </c>
      <c r="AJ140" s="949" t="str">
        <f>IF(AY38&gt;=0,IF(INT(AY38/1000),MOD(INT(AY38/1000),10),""),IF(-AY38&lt;1000,"",IF((RIGHT(ROUNDDOWN(-AY38/1000,0),1))="0",0,RIGHT(ROUNDDOWN(-AY38/1000,0),1))))</f>
        <v/>
      </c>
      <c r="AK140" s="949" t="str">
        <f>IF(AY38&gt;=0,IF(INT(AY38/100),MOD(INT(AY38/100),10),""),IF(-AY38&lt;100,"",IF((RIGHT(ROUNDDOWN(-AY38/100,0),1))="0",0,RIGHT(ROUNDDOWN(-AY38/100,0),1))))</f>
        <v/>
      </c>
      <c r="AL140" s="949" t="str">
        <f>IF(AY38&gt;=0,IF(INT(AY38/10),MOD(INT(AY38/10),10),""),IF(-AY38&lt;10,"",IF((RIGHT(ROUNDDOWN(-AY38/10,0),1))="0",0,RIGHT(ROUNDDOWN(-AY38/10,0),1))))</f>
        <v/>
      </c>
      <c r="AM140" s="981" t="str">
        <f>IF(AY38&gt;=0,IF(INT(AY38/1),MOD(INT(AY38/1),10),""),IF((RIGHT(ROUNDDOWN(-AY38,0),1))="0",0,RIGHT(ROUNDDOWN(-AY38,0),1)))</f>
        <v/>
      </c>
    </row>
    <row r="141" spans="3:39" ht="18.95" customHeight="1">
      <c r="E141" s="1907"/>
      <c r="F141" s="1908"/>
      <c r="G141" s="1000"/>
      <c r="H141" s="1982" t="s">
        <v>40</v>
      </c>
      <c r="I141" s="1982"/>
      <c r="J141" s="1982"/>
      <c r="K141" s="1982"/>
      <c r="L141" s="1982"/>
      <c r="M141" s="1001"/>
      <c r="N141" s="1002" t="s">
        <v>1869</v>
      </c>
      <c r="O141" s="950" t="str">
        <f>IF(AX39&gt;=0,IF(INT(AX39/100000000000),MOD(INT(AX39/100000000000),10),""),"△")</f>
        <v/>
      </c>
      <c r="P141" s="950" t="str">
        <f>IF(AX39&gt;=0,IF(INT(AX39/10000000000),MOD(INT(AX39/10000000000),10),""),IF(-AX39&lt;10000000000,"",IF((RIGHT(ROUNDDOWN(-AX39/10000000000,0),1))="0",0,RIGHT(ROUNDDOWN(-AX39/10000000000,0),1))))</f>
        <v/>
      </c>
      <c r="Q141" s="950" t="str">
        <f>IF(AX39&gt;=0,IF(INT(AX39/1000000000),MOD(INT(AX39/1000000000),10),""),IF(-AX39&lt;1000000000,"",IF((RIGHT(ROUNDDOWN(-AX39/1000000000,0),1))="0",0,RIGHT(ROUNDDOWN(-AX39/1000000000,0),1))))</f>
        <v/>
      </c>
      <c r="R141" s="950" t="str">
        <f>IF(AX39&gt;=0,IF(INT(AX39/100000000),MOD(INT(AX39/100000000),10),""),IF(-AX39&lt;100000000,"",IF((RIGHT(ROUNDDOWN(-AX39/100000000,0),1))="0",0,RIGHT(ROUNDDOWN(-AX39/100000000,0),1))))</f>
        <v/>
      </c>
      <c r="S141" s="950" t="str">
        <f>IF(AX39&gt;=0,IF(INT(AX39/10000000),MOD(INT(AX39/10000000),10),""),IF(-AX39&lt;10000000,"",IF((RIGHT(ROUNDDOWN(-AX39/10000000,0),1))="0",0,RIGHT(ROUNDDOWN(-AX39/10000000,0),1))))</f>
        <v/>
      </c>
      <c r="T141" s="950" t="str">
        <f>IF(AX39&gt;=0,IF(INT(AX39/1000000),MOD(INT(AX39/1000000),10),""),IF(-AX39&lt;1000000,"",IF((RIGHT(ROUNDDOWN(-AX39/1000000,0),1))="0",0,RIGHT(ROUNDDOWN(-AX39/1000000,0),1))))</f>
        <v/>
      </c>
      <c r="U141" s="950" t="str">
        <f>IF(AX39&gt;=0,IF(INT(AX39/100000),MOD(INT(AX39/100000),10),""),IF(-AX39&lt;100000,"",IF((RIGHT(ROUNDDOWN(-AX39/100000,0),1))="0",0,RIGHT(ROUNDDOWN(-AX39/100000,0),1))))</f>
        <v/>
      </c>
      <c r="V141" s="950" t="str">
        <f>IF(AX39&gt;=0,IF(INT(AX39/10000),MOD(INT(AX39/10000),10),""),IF(-AX39&lt;10000,"",IF((RIGHT(ROUNDDOWN(-AX39/10000,0),1))="0",0,RIGHT(ROUNDDOWN(-AX39/10000,0),1))))</f>
        <v/>
      </c>
      <c r="W141" s="950" t="str">
        <f>IF(AX39&gt;=0,IF(INT(AX39/1000),MOD(INT(AX39/1000),10),""),IF(-AX39&lt;1000,"",IF((RIGHT(ROUNDDOWN(-AX39/1000,0),1))="0",0,RIGHT(ROUNDDOWN(-AX39/1000,0),1))))</f>
        <v/>
      </c>
      <c r="X141" s="950" t="str">
        <f>IF(AX39&gt;=0,IF(INT(AX39/100),MOD(INT(AX39/100),10),""),IF(-AX39&lt;100,"",IF((RIGHT(ROUNDDOWN(-AX39/100,0),1))="0",0,RIGHT(ROUNDDOWN(-AX39/100,0),1))))</f>
        <v/>
      </c>
      <c r="Y141" s="950" t="str">
        <f>IF(AX39&gt;=0,IF(INT(AX39/10),MOD(INT(AX39/10),10),""),IF(-AX39&lt;10,"",IF((RIGHT(ROUNDDOWN(-AX39/10,0),1))="0",0,RIGHT(ROUNDDOWN(-AX39/10,0),1))))</f>
        <v/>
      </c>
      <c r="Z141" s="950" t="str">
        <f>IF(AX39&gt;=0,IF(INT(AX39/1),MOD(INT(AX39/1),10),""),IF((RIGHT(ROUNDDOWN(-AX39,0),1))="0",0,RIGHT(ROUNDDOWN(-AX39,0),1)))</f>
        <v/>
      </c>
      <c r="AA141" s="975"/>
      <c r="AB141" s="950" t="str">
        <f>IF(AY39&gt;=0,IF(INT(AY39/100000000000),MOD(INT(AY39/100000000000),10),""),"△")</f>
        <v/>
      </c>
      <c r="AC141" s="950" t="str">
        <f>IF(AY39&gt;=0,IF(INT(AY39/10000000000),MOD(INT(AY39/10000000000),10),""),IF(-AY39&lt;10000000000,"",IF((RIGHT(ROUNDDOWN(-AY39/10000000000,0),1))="0",0,RIGHT(ROUNDDOWN(-AY39/10000000000,0),1))))</f>
        <v/>
      </c>
      <c r="AD141" s="950" t="str">
        <f>IF(AY39&gt;=0,IF(INT(AY39/1000000000),MOD(INT(AY39/1000000000),10),""),IF(-AY39&lt;1000000000,"",IF((RIGHT(ROUNDDOWN(-AY39/1000000000,0),1))="0",0,RIGHT(ROUNDDOWN(-AY39/1000000000,0),1))))</f>
        <v/>
      </c>
      <c r="AE141" s="950" t="str">
        <f>IF(AY39&gt;=0,IF(INT(AY39/100000000),MOD(INT(AY39/100000000),10),""),IF(-AY39&lt;100000000,"",IF((RIGHT(ROUNDDOWN(-AY39/100000000,0),1))="0",0,RIGHT(ROUNDDOWN(-AY39/100000000,0),1))))</f>
        <v/>
      </c>
      <c r="AF141" s="950" t="str">
        <f>IF(AY39&gt;=0,IF(INT(AY39/10000000),MOD(INT(AY39/10000000),10),""),IF(-AY39&lt;10000000,"",IF((RIGHT(ROUNDDOWN(-AY39/10000000,0),1))="0",0,RIGHT(ROUNDDOWN(-AY39/10000000,0),1))))</f>
        <v/>
      </c>
      <c r="AG141" s="950" t="str">
        <f>IF(AY39&gt;=0,IF(INT(AY39/1000000),MOD(INT(AY39/1000000),10),""),IF(-AY39&lt;1000000,"",IF((RIGHT(ROUNDDOWN(-AY39/1000000,0),1))="0",0,RIGHT(ROUNDDOWN(-AY39/1000000,0),1))))</f>
        <v/>
      </c>
      <c r="AH141" s="950" t="str">
        <f>IF(AY39&gt;=0,IF(INT(AY39/100000),MOD(INT(AY39/100000),10),""),IF(-AY39&lt;100000,"",IF((RIGHT(ROUNDDOWN(-AY39/100000,0),1))="0",0,RIGHT(ROUNDDOWN(-AY39/100000,0),1))))</f>
        <v/>
      </c>
      <c r="AI141" s="950" t="str">
        <f>IF(AY39&gt;=0,IF(INT(AY39/10000),MOD(INT(AY39/10000),10),""),IF(-AY39&lt;10000,"",IF((RIGHT(ROUNDDOWN(-AY39/10000,0),1))="0",0,RIGHT(ROUNDDOWN(-AY39/10000,0),1))))</f>
        <v/>
      </c>
      <c r="AJ141" s="950" t="str">
        <f>IF(AY39&gt;=0,IF(INT(AY39/1000),MOD(INT(AY39/1000),10),""),IF(-AY39&lt;1000,"",IF((RIGHT(ROUNDDOWN(-AY39/1000,0),1))="0",0,RIGHT(ROUNDDOWN(-AY39/1000,0),1))))</f>
        <v/>
      </c>
      <c r="AK141" s="950" t="str">
        <f>IF(AY39&gt;=0,IF(INT(AY39/100),MOD(INT(AY39/100),10),""),IF(-AY39&lt;100,"",IF((RIGHT(ROUNDDOWN(-AY39/100,0),1))="0",0,RIGHT(ROUNDDOWN(-AY39/100,0),1))))</f>
        <v/>
      </c>
      <c r="AL141" s="950" t="str">
        <f>IF(AY39&gt;=0,IF(INT(AY39/10),MOD(INT(AY39/10),10),""),IF(-AY39&lt;10,"",IF((RIGHT(ROUNDDOWN(-AY39/10,0),1))="0",0,RIGHT(ROUNDDOWN(-AY39/10,0),1))))</f>
        <v/>
      </c>
      <c r="AM141" s="945" t="str">
        <f>IF(AY39&gt;=0,IF(INT(AY39/1),MOD(INT(AY39/1),10),""),IF((RIGHT(ROUNDDOWN(-AY39,0),1))="0",0,RIGHT(ROUNDDOWN(-AY39,0),1)))</f>
        <v/>
      </c>
    </row>
    <row r="142" spans="3:39" ht="18.95" customHeight="1">
      <c r="C142" s="1900" t="s">
        <v>1541</v>
      </c>
      <c r="E142" s="1003"/>
      <c r="F142" s="1935" t="s">
        <v>1841</v>
      </c>
      <c r="G142" s="1936"/>
      <c r="H142" s="1936"/>
      <c r="I142" s="1936"/>
      <c r="J142" s="1936"/>
      <c r="K142" s="1936"/>
      <c r="L142" s="1936"/>
      <c r="M142" s="1004"/>
      <c r="N142" s="1005" t="s">
        <v>1870</v>
      </c>
      <c r="O142" s="946" t="str">
        <f>IF(INT($AX40/100000000000),MOD(INT($AX40/100000000000),10),"")</f>
        <v/>
      </c>
      <c r="P142" s="947" t="str">
        <f>IF(INT($AX40/10000000000),MOD(INT($AX40/10000000000),10),"")</f>
        <v/>
      </c>
      <c r="Q142" s="947" t="str">
        <f>IF(INT($AX40/1000000000),MOD(INT($AX40/1000000000),10),"")</f>
        <v/>
      </c>
      <c r="R142" s="947" t="str">
        <f>IF(INT($AX40/100000000),MOD(INT($AX40/100000000),10),"")</f>
        <v/>
      </c>
      <c r="S142" s="947" t="str">
        <f>IF(INT($AX40/10000000),MOD(INT($AX40/10000000),10),"")</f>
        <v/>
      </c>
      <c r="T142" s="947" t="str">
        <f>IF(INT($AX40/1000000),MOD(INT($AX40/1000000),10),"")</f>
        <v/>
      </c>
      <c r="U142" s="947" t="str">
        <f>IF(INT($AX40/100000),MOD(INT($AX40/100000),10),"")</f>
        <v/>
      </c>
      <c r="V142" s="947" t="str">
        <f>IF(INT($AX40/10000),MOD(INT($AX40/10000),10),"")</f>
        <v/>
      </c>
      <c r="W142" s="947" t="str">
        <f>IF(INT($AX40/1000),MOD(INT($AX40/1000),10),"")</f>
        <v/>
      </c>
      <c r="X142" s="947" t="str">
        <f>IF(INT($AX40/100),MOD(INT($AX40/100),10),"")</f>
        <v/>
      </c>
      <c r="Y142" s="947" t="str">
        <f>IF(INT($AX40/10),MOD(INT($AX40/10),10),"")</f>
        <v/>
      </c>
      <c r="Z142" s="947" t="str">
        <f>IF(INT($AX40/1),MOD(INT($AX40/1),10),"")</f>
        <v/>
      </c>
      <c r="AA142" s="975"/>
      <c r="AB142" s="946" t="str">
        <f>IF(INT($AY40/100000000000),MOD(INT($AY40/100000000000),10),"")</f>
        <v/>
      </c>
      <c r="AC142" s="947" t="str">
        <f>IF(INT($AY40/10000000000),MOD(INT($AY40/10000000000),10),"")</f>
        <v/>
      </c>
      <c r="AD142" s="947" t="str">
        <f>IF(INT($AY40/1000000000),MOD(INT($AY40/1000000000),10),"")</f>
        <v/>
      </c>
      <c r="AE142" s="947" t="str">
        <f>IF(INT($AY40/100000000),MOD(INT($AY40/100000000),10),"")</f>
        <v/>
      </c>
      <c r="AF142" s="947" t="str">
        <f>IF(INT($AY40/10000000),MOD(INT($AY40/10000000),10),"")</f>
        <v/>
      </c>
      <c r="AG142" s="947" t="str">
        <f>IF(INT($AY40/1000000),MOD(INT($AY40/1000000),10),"")</f>
        <v/>
      </c>
      <c r="AH142" s="947" t="str">
        <f>IF(INT($AY40/100000),MOD(INT($AY40/100000),10),"")</f>
        <v/>
      </c>
      <c r="AI142" s="947" t="str">
        <f>IF(INT($AY40/10000),MOD(INT($AY40/10000),10),"")</f>
        <v/>
      </c>
      <c r="AJ142" s="947" t="str">
        <f>IF(INT($AY40/1000),MOD(INT($AY40/1000),10),"")</f>
        <v/>
      </c>
      <c r="AK142" s="947" t="str">
        <f>IF(INT($AY40/100),MOD(INT($AY40/100),10),"")</f>
        <v/>
      </c>
      <c r="AL142" s="947" t="str">
        <f>IF(INT($AY40/10),MOD(INT($AY40/10),10),"")</f>
        <v/>
      </c>
      <c r="AM142" s="982" t="str">
        <f>IF(INT($AY40/1),MOD(INT($AY40/1),10),"")</f>
        <v/>
      </c>
    </row>
    <row r="143" spans="3:39" ht="18.95" customHeight="1">
      <c r="C143" s="1900"/>
      <c r="E143" s="999"/>
      <c r="F143" s="1902" t="s">
        <v>166</v>
      </c>
      <c r="G143" s="1902"/>
      <c r="H143" s="1902"/>
      <c r="I143" s="1902"/>
      <c r="J143" s="1902"/>
      <c r="K143" s="1902"/>
      <c r="L143" s="1902"/>
      <c r="M143" s="987"/>
      <c r="N143" s="990" t="s">
        <v>1871</v>
      </c>
      <c r="O143" s="946" t="str">
        <f>IF(INT($AX41/100000000000),MOD(INT($AX41/100000000000),10),"")</f>
        <v/>
      </c>
      <c r="P143" s="947" t="str">
        <f>IF(INT($AX41/10000000000),MOD(INT($AX41/10000000000),10),"")</f>
        <v/>
      </c>
      <c r="Q143" s="947" t="str">
        <f>IF(INT($AX41/1000000000),MOD(INT($AX41/1000000000),10),"")</f>
        <v/>
      </c>
      <c r="R143" s="947" t="str">
        <f>IF(INT($AX41/100000000),MOD(INT($AX41/100000000),10),"")</f>
        <v/>
      </c>
      <c r="S143" s="947" t="str">
        <f>IF(INT($AX41/10000000),MOD(INT($AX41/10000000),10),"")</f>
        <v/>
      </c>
      <c r="T143" s="947" t="str">
        <f>IF(INT($AX41/1000000),MOD(INT($AX41/1000000),10),"")</f>
        <v/>
      </c>
      <c r="U143" s="947" t="str">
        <f>IF(INT($AX41/100000),MOD(INT($AX41/100000),10),"")</f>
        <v/>
      </c>
      <c r="V143" s="947" t="str">
        <f>IF(INT($AX41/10000),MOD(INT($AX41/10000),10),"")</f>
        <v/>
      </c>
      <c r="W143" s="947" t="str">
        <f>IF(INT($AX41/1000),MOD(INT($AX41/1000),10),"")</f>
        <v/>
      </c>
      <c r="X143" s="947" t="str">
        <f>IF(INT($AX41/100),MOD(INT($AX41/100),10),"")</f>
        <v/>
      </c>
      <c r="Y143" s="947" t="str">
        <f>IF(INT($AX41/10),MOD(INT($AX41/10),10),"")</f>
        <v/>
      </c>
      <c r="Z143" s="947" t="str">
        <f>IF(INT($AX41/1),MOD(INT($AX41/1),10),"")</f>
        <v/>
      </c>
      <c r="AA143" s="975"/>
      <c r="AB143" s="946" t="str">
        <f>IF(INT($AY41/100000000000),MOD(INT($AY41/100000000000),10),"")</f>
        <v/>
      </c>
      <c r="AC143" s="947" t="str">
        <f>IF(INT($AY41/10000000000),MOD(INT($AY41/10000000000),10),"")</f>
        <v/>
      </c>
      <c r="AD143" s="947" t="str">
        <f>IF(INT($AY41/1000000000),MOD(INT($AY41/1000000000),10),"")</f>
        <v/>
      </c>
      <c r="AE143" s="947" t="str">
        <f>IF(INT($AY41/100000000),MOD(INT($AY41/100000000),10),"")</f>
        <v/>
      </c>
      <c r="AF143" s="947" t="str">
        <f>IF(INT($AY41/10000000),MOD(INT($AY41/10000000),10),"")</f>
        <v/>
      </c>
      <c r="AG143" s="947" t="str">
        <f>IF(INT($AY41/1000000),MOD(INT($AY41/1000000),10),"")</f>
        <v/>
      </c>
      <c r="AH143" s="947" t="str">
        <f>IF(INT($AY41/100000),MOD(INT($AY41/100000),10),"")</f>
        <v/>
      </c>
      <c r="AI143" s="947" t="str">
        <f>IF(INT($AY41/10000),MOD(INT($AY41/10000),10),"")</f>
        <v/>
      </c>
      <c r="AJ143" s="947" t="str">
        <f>IF(INT($AY41/1000),MOD(INT($AY41/1000),10),"")</f>
        <v/>
      </c>
      <c r="AK143" s="947" t="str">
        <f>IF(INT($AY41/100),MOD(INT($AY41/100),10),"")</f>
        <v/>
      </c>
      <c r="AL143" s="947" t="str">
        <f>IF(INT($AY41/10),MOD(INT($AY41/10),10),"")</f>
        <v/>
      </c>
      <c r="AM143" s="982" t="str">
        <f>IF(INT($AY41/1),MOD(INT($AY41/1),10),"")</f>
        <v/>
      </c>
    </row>
    <row r="144" spans="3:39" ht="18.95" customHeight="1">
      <c r="C144" s="1900"/>
      <c r="E144" s="999"/>
      <c r="F144" s="1937" t="s">
        <v>1842</v>
      </c>
      <c r="G144" s="1902"/>
      <c r="H144" s="1902"/>
      <c r="I144" s="1902"/>
      <c r="J144" s="1902"/>
      <c r="K144" s="1902"/>
      <c r="L144" s="1902"/>
      <c r="M144" s="987"/>
      <c r="N144" s="990" t="s">
        <v>1872</v>
      </c>
      <c r="O144" s="946" t="str">
        <f>IF(INT($AX42/100000000000),MOD(INT($AX42/100000000000),10),"")</f>
        <v/>
      </c>
      <c r="P144" s="947" t="str">
        <f>IF(INT($AX42/10000000000),MOD(INT($AX42/10000000000),10),"")</f>
        <v/>
      </c>
      <c r="Q144" s="947" t="str">
        <f>IF(INT($AX42/1000000000),MOD(INT($AX42/1000000000),10),"")</f>
        <v/>
      </c>
      <c r="R144" s="947" t="str">
        <f>IF(INT($AX42/100000000),MOD(INT($AX42/100000000),10),"")</f>
        <v/>
      </c>
      <c r="S144" s="947" t="str">
        <f>IF(INT($AX42/10000000),MOD(INT($AX42/10000000),10),"")</f>
        <v/>
      </c>
      <c r="T144" s="947" t="str">
        <f>IF(INT($AX42/1000000),MOD(INT($AX42/1000000),10),"")</f>
        <v/>
      </c>
      <c r="U144" s="947" t="str">
        <f>IF(INT($AX42/100000),MOD(INT($AX42/100000),10),"")</f>
        <v/>
      </c>
      <c r="V144" s="947" t="str">
        <f>IF(INT($AX42/10000),MOD(INT($AX42/10000),10),"")</f>
        <v/>
      </c>
      <c r="W144" s="947" t="str">
        <f>IF(INT($AX42/1000),MOD(INT($AX42/1000),10),"")</f>
        <v/>
      </c>
      <c r="X144" s="947" t="str">
        <f>IF(INT($AX42/100),MOD(INT($AX42/100),10),"")</f>
        <v/>
      </c>
      <c r="Y144" s="947" t="str">
        <f>IF(INT($AX42/10),MOD(INT($AX42/10),10),"")</f>
        <v/>
      </c>
      <c r="Z144" s="947" t="str">
        <f>IF(INT($AX42/1),MOD(INT($AX42/1),10),"")</f>
        <v/>
      </c>
      <c r="AA144" s="975"/>
      <c r="AB144" s="946" t="str">
        <f>IF(INT($AY42/100000000000),MOD(INT($AY42/100000000000),10),"")</f>
        <v/>
      </c>
      <c r="AC144" s="947" t="str">
        <f>IF(INT($AY42/10000000000),MOD(INT($AY42/10000000000),10),"")</f>
        <v/>
      </c>
      <c r="AD144" s="947" t="str">
        <f>IF(INT($AY42/1000000000),MOD(INT($AY42/1000000000),10),"")</f>
        <v/>
      </c>
      <c r="AE144" s="947" t="str">
        <f>IF(INT($AY42/100000000),MOD(INT($AY42/100000000),10),"")</f>
        <v/>
      </c>
      <c r="AF144" s="947" t="str">
        <f>IF(INT($AY42/10000000),MOD(INT($AY42/10000000),10),"")</f>
        <v/>
      </c>
      <c r="AG144" s="947" t="str">
        <f>IF(INT($AY42/1000000),MOD(INT($AY42/1000000),10),"")</f>
        <v/>
      </c>
      <c r="AH144" s="947" t="str">
        <f>IF(INT($AY42/100000),MOD(INT($AY42/100000),10),"")</f>
        <v/>
      </c>
      <c r="AI144" s="947" t="str">
        <f>IF(INT($AY42/10000),MOD(INT($AY42/10000),10),"")</f>
        <v/>
      </c>
      <c r="AJ144" s="947" t="str">
        <f>IF(INT($AY42/1000),MOD(INT($AY42/1000),10),"")</f>
        <v/>
      </c>
      <c r="AK144" s="947" t="str">
        <f>IF(INT($AY42/100),MOD(INT($AY42/100),10),"")</f>
        <v/>
      </c>
      <c r="AL144" s="947" t="str">
        <f>IF(INT($AY42/10),MOD(INT($AY42/10),10),"")</f>
        <v/>
      </c>
      <c r="AM144" s="982" t="str">
        <f>IF(INT($AY42/1),MOD(INT($AY42/1),10),"")</f>
        <v/>
      </c>
    </row>
    <row r="145" spans="1:45" ht="18.95" customHeight="1">
      <c r="C145" s="1900"/>
      <c r="E145" s="1938" t="s">
        <v>1165</v>
      </c>
      <c r="F145" s="1939"/>
      <c r="G145" s="989"/>
      <c r="H145" s="1902" t="s">
        <v>64</v>
      </c>
      <c r="I145" s="1902"/>
      <c r="J145" s="1902"/>
      <c r="K145" s="1902"/>
      <c r="L145" s="1902"/>
      <c r="M145" s="987"/>
      <c r="N145" s="990" t="s">
        <v>1873</v>
      </c>
      <c r="O145" s="951" t="str">
        <f t="shared" ref="O145:O150" si="220">IF(INT($AX43/100000000000),MOD(INT($AX43/100000000000),10),"")</f>
        <v/>
      </c>
      <c r="P145" s="951" t="str">
        <f t="shared" ref="P145:P150" si="221">IF(INT($AX43/10000000000),MOD(INT($AX43/10000000000),10),"")</f>
        <v/>
      </c>
      <c r="Q145" s="951" t="str">
        <f t="shared" ref="Q145:Q150" si="222">IF(INT($AX43/1000000000),MOD(INT($AX43/1000000000),10),"")</f>
        <v/>
      </c>
      <c r="R145" s="951" t="str">
        <f t="shared" ref="R145:R150" si="223">IF(INT($AX43/100000000),MOD(INT($AX43/100000000),10),"")</f>
        <v/>
      </c>
      <c r="S145" s="951" t="str">
        <f t="shared" ref="S145:S150" si="224">IF(INT($AX43/10000000),MOD(INT($AX43/10000000),10),"")</f>
        <v/>
      </c>
      <c r="T145" s="951" t="str">
        <f t="shared" ref="T145:T150" si="225">IF(INT($AX43/1000000),MOD(INT($AX43/1000000),10),"")</f>
        <v/>
      </c>
      <c r="U145" s="951" t="str">
        <f t="shared" ref="U145:U150" si="226">IF(INT($AX43/100000),MOD(INT($AX43/100000),10),"")</f>
        <v/>
      </c>
      <c r="V145" s="951" t="str">
        <f t="shared" ref="V145:V150" si="227">IF(INT($AX43/10000),MOD(INT($AX43/10000),10),"")</f>
        <v/>
      </c>
      <c r="W145" s="951" t="str">
        <f t="shared" ref="W145:W150" si="228">IF(INT($AX43/1000),MOD(INT($AX43/1000),10),"")</f>
        <v/>
      </c>
      <c r="X145" s="951" t="str">
        <f t="shared" ref="X145:X149" si="229">IF(INT($AX43/100),MOD(INT($AX43/100),10),"")</f>
        <v/>
      </c>
      <c r="Y145" s="951" t="str">
        <f t="shared" ref="Y145:Y149" si="230">IF(INT($AX43/10),MOD(INT($AX43/10),10),"")</f>
        <v/>
      </c>
      <c r="Z145" s="951" t="str">
        <f t="shared" ref="Z145:Z149" si="231">IF(INT($AX43/1),MOD(INT($AX43/1),10),"")</f>
        <v/>
      </c>
      <c r="AA145" s="975"/>
      <c r="AB145" s="951" t="str">
        <f t="shared" ref="AB145:AB150" si="232">IF(INT($AY43/100000000000),MOD(INT($AY43/100000000000),10),"")</f>
        <v/>
      </c>
      <c r="AC145" s="951" t="str">
        <f t="shared" ref="AC145:AC150" si="233">IF(INT($AY43/10000000000),MOD(INT($AY43/10000000000),10),"")</f>
        <v/>
      </c>
      <c r="AD145" s="951" t="str">
        <f t="shared" ref="AD145:AD150" si="234">IF(INT($AY43/1000000000),MOD(INT($AY43/1000000000),10),"")</f>
        <v/>
      </c>
      <c r="AE145" s="951" t="str">
        <f t="shared" ref="AE145:AE150" si="235">IF(INT($AY43/100000000),MOD(INT($AY43/100000000),10),"")</f>
        <v/>
      </c>
      <c r="AF145" s="951" t="str">
        <f t="shared" ref="AF145:AF150" si="236">IF(INT($AY43/10000000),MOD(INT($AY43/10000000),10),"")</f>
        <v/>
      </c>
      <c r="AG145" s="951" t="str">
        <f t="shared" ref="AG145:AG150" si="237">IF(INT($AY43/1000000),MOD(INT($AY43/1000000),10),"")</f>
        <v/>
      </c>
      <c r="AH145" s="951" t="str">
        <f t="shared" ref="AH145:AH150" si="238">IF(INT($AY43/100000),MOD(INT($AY43/100000),10),"")</f>
        <v/>
      </c>
      <c r="AI145" s="951" t="str">
        <f t="shared" ref="AI145:AI150" si="239">IF(INT($AY43/10000),MOD(INT($AY43/10000),10),"")</f>
        <v/>
      </c>
      <c r="AJ145" s="951" t="str">
        <f t="shared" ref="AJ145:AJ150" si="240">IF(INT($AY43/1000),MOD(INT($AY43/1000),10),"")</f>
        <v/>
      </c>
      <c r="AK145" s="951" t="str">
        <f t="shared" ref="AK145:AK149" si="241">IF(INT($AY43/100),MOD(INT($AY43/100),10),"")</f>
        <v/>
      </c>
      <c r="AL145" s="951" t="str">
        <f t="shared" ref="AL145:AL149" si="242">IF(INT($AY43/10),MOD(INT($AY43/10),10),"")</f>
        <v/>
      </c>
      <c r="AM145" s="983" t="str">
        <f t="shared" ref="AM145:AM149" si="243">IF(INT($AY43/1),MOD(INT($AY43/1),10),"")</f>
        <v/>
      </c>
    </row>
    <row r="146" spans="1:45" ht="18.95" customHeight="1">
      <c r="C146" s="1900"/>
      <c r="E146" s="1940"/>
      <c r="F146" s="1941"/>
      <c r="G146" s="989"/>
      <c r="H146" s="1944" t="s">
        <v>65</v>
      </c>
      <c r="I146" s="1944"/>
      <c r="J146" s="1944"/>
      <c r="K146" s="1944"/>
      <c r="L146" s="1944"/>
      <c r="M146" s="987"/>
      <c r="N146" s="990" t="s">
        <v>1874</v>
      </c>
      <c r="O146" s="949" t="str">
        <f t="shared" si="220"/>
        <v/>
      </c>
      <c r="P146" s="949" t="str">
        <f t="shared" si="221"/>
        <v/>
      </c>
      <c r="Q146" s="949" t="str">
        <f t="shared" si="222"/>
        <v/>
      </c>
      <c r="R146" s="949" t="str">
        <f t="shared" si="223"/>
        <v/>
      </c>
      <c r="S146" s="949" t="str">
        <f t="shared" si="224"/>
        <v/>
      </c>
      <c r="T146" s="949" t="str">
        <f t="shared" si="225"/>
        <v/>
      </c>
      <c r="U146" s="949" t="str">
        <f t="shared" si="226"/>
        <v/>
      </c>
      <c r="V146" s="949" t="str">
        <f t="shared" si="227"/>
        <v/>
      </c>
      <c r="W146" s="949" t="str">
        <f t="shared" si="228"/>
        <v/>
      </c>
      <c r="X146" s="949" t="str">
        <f t="shared" si="229"/>
        <v/>
      </c>
      <c r="Y146" s="949" t="str">
        <f t="shared" si="230"/>
        <v/>
      </c>
      <c r="Z146" s="949" t="str">
        <f t="shared" si="231"/>
        <v/>
      </c>
      <c r="AA146" s="975"/>
      <c r="AB146" s="949" t="str">
        <f t="shared" si="232"/>
        <v/>
      </c>
      <c r="AC146" s="949" t="str">
        <f t="shared" si="233"/>
        <v/>
      </c>
      <c r="AD146" s="949" t="str">
        <f t="shared" si="234"/>
        <v/>
      </c>
      <c r="AE146" s="949" t="str">
        <f t="shared" si="235"/>
        <v/>
      </c>
      <c r="AF146" s="949" t="str">
        <f t="shared" si="236"/>
        <v/>
      </c>
      <c r="AG146" s="949" t="str">
        <f t="shared" si="237"/>
        <v/>
      </c>
      <c r="AH146" s="949" t="str">
        <f t="shared" si="238"/>
        <v/>
      </c>
      <c r="AI146" s="949" t="str">
        <f t="shared" si="239"/>
        <v/>
      </c>
      <c r="AJ146" s="949" t="str">
        <f t="shared" si="240"/>
        <v/>
      </c>
      <c r="AK146" s="949" t="str">
        <f t="shared" si="241"/>
        <v/>
      </c>
      <c r="AL146" s="949" t="str">
        <f t="shared" si="242"/>
        <v/>
      </c>
      <c r="AM146" s="981" t="str">
        <f t="shared" si="243"/>
        <v/>
      </c>
    </row>
    <row r="147" spans="1:45" ht="18.95" customHeight="1">
      <c r="C147" s="1900"/>
      <c r="E147" s="1942"/>
      <c r="F147" s="1943"/>
      <c r="G147" s="989"/>
      <c r="H147" s="1902" t="s">
        <v>1843</v>
      </c>
      <c r="I147" s="1902"/>
      <c r="J147" s="1902"/>
      <c r="K147" s="1902"/>
      <c r="L147" s="1902"/>
      <c r="M147" s="987"/>
      <c r="N147" s="990" t="s">
        <v>1544</v>
      </c>
      <c r="O147" s="950" t="str">
        <f t="shared" si="220"/>
        <v/>
      </c>
      <c r="P147" s="950" t="str">
        <f t="shared" si="221"/>
        <v/>
      </c>
      <c r="Q147" s="950" t="str">
        <f t="shared" si="222"/>
        <v/>
      </c>
      <c r="R147" s="950" t="str">
        <f t="shared" si="223"/>
        <v/>
      </c>
      <c r="S147" s="950" t="str">
        <f t="shared" si="224"/>
        <v/>
      </c>
      <c r="T147" s="950" t="str">
        <f t="shared" si="225"/>
        <v/>
      </c>
      <c r="U147" s="950" t="str">
        <f t="shared" si="226"/>
        <v/>
      </c>
      <c r="V147" s="950" t="str">
        <f t="shared" si="227"/>
        <v/>
      </c>
      <c r="W147" s="950" t="str">
        <f t="shared" si="228"/>
        <v/>
      </c>
      <c r="X147" s="950" t="str">
        <f t="shared" si="229"/>
        <v/>
      </c>
      <c r="Y147" s="950" t="str">
        <f t="shared" si="230"/>
        <v/>
      </c>
      <c r="Z147" s="950" t="str">
        <f t="shared" si="231"/>
        <v/>
      </c>
      <c r="AA147" s="975"/>
      <c r="AB147" s="950" t="str">
        <f t="shared" si="232"/>
        <v/>
      </c>
      <c r="AC147" s="950" t="str">
        <f t="shared" si="233"/>
        <v/>
      </c>
      <c r="AD147" s="950" t="str">
        <f t="shared" si="234"/>
        <v/>
      </c>
      <c r="AE147" s="950" t="str">
        <f t="shared" si="235"/>
        <v/>
      </c>
      <c r="AF147" s="950" t="str">
        <f t="shared" si="236"/>
        <v/>
      </c>
      <c r="AG147" s="950" t="str">
        <f t="shared" si="237"/>
        <v/>
      </c>
      <c r="AH147" s="950" t="str">
        <f t="shared" si="238"/>
        <v/>
      </c>
      <c r="AI147" s="950" t="str">
        <f t="shared" si="239"/>
        <v/>
      </c>
      <c r="AJ147" s="950" t="str">
        <f t="shared" si="240"/>
        <v/>
      </c>
      <c r="AK147" s="950" t="str">
        <f t="shared" si="241"/>
        <v/>
      </c>
      <c r="AL147" s="950" t="str">
        <f t="shared" si="242"/>
        <v/>
      </c>
      <c r="AM147" s="945" t="str">
        <f t="shared" si="243"/>
        <v/>
      </c>
    </row>
    <row r="148" spans="1:45" ht="18.95" customHeight="1">
      <c r="C148" s="1900"/>
      <c r="E148" s="999"/>
      <c r="F148" s="1937" t="s">
        <v>1844</v>
      </c>
      <c r="G148" s="1902"/>
      <c r="H148" s="1902"/>
      <c r="I148" s="1902"/>
      <c r="J148" s="1902"/>
      <c r="K148" s="1902"/>
      <c r="L148" s="1902"/>
      <c r="M148" s="987"/>
      <c r="N148" s="990" t="s">
        <v>1545</v>
      </c>
      <c r="O148" s="946" t="str">
        <f t="shared" si="220"/>
        <v/>
      </c>
      <c r="P148" s="947" t="str">
        <f t="shared" si="221"/>
        <v/>
      </c>
      <c r="Q148" s="947" t="str">
        <f t="shared" si="222"/>
        <v/>
      </c>
      <c r="R148" s="947" t="str">
        <f t="shared" si="223"/>
        <v/>
      </c>
      <c r="S148" s="947" t="str">
        <f t="shared" si="224"/>
        <v/>
      </c>
      <c r="T148" s="947" t="str">
        <f t="shared" si="225"/>
        <v/>
      </c>
      <c r="U148" s="947" t="str">
        <f t="shared" si="226"/>
        <v/>
      </c>
      <c r="V148" s="947" t="str">
        <f t="shared" si="227"/>
        <v/>
      </c>
      <c r="W148" s="947" t="str">
        <f t="shared" si="228"/>
        <v/>
      </c>
      <c r="X148" s="947" t="str">
        <f t="shared" si="229"/>
        <v/>
      </c>
      <c r="Y148" s="947" t="str">
        <f t="shared" si="230"/>
        <v/>
      </c>
      <c r="Z148" s="947">
        <f>IF($AX46=0,0,IF(INT($AX46/1),MOD(INT($AX46/1),10),""))</f>
        <v>0</v>
      </c>
      <c r="AA148" s="975"/>
      <c r="AB148" s="946" t="str">
        <f t="shared" si="232"/>
        <v/>
      </c>
      <c r="AC148" s="947" t="str">
        <f t="shared" si="233"/>
        <v/>
      </c>
      <c r="AD148" s="947" t="str">
        <f t="shared" si="234"/>
        <v/>
      </c>
      <c r="AE148" s="947" t="str">
        <f t="shared" si="235"/>
        <v/>
      </c>
      <c r="AF148" s="947" t="str">
        <f t="shared" si="236"/>
        <v/>
      </c>
      <c r="AG148" s="947" t="str">
        <f t="shared" si="237"/>
        <v/>
      </c>
      <c r="AH148" s="947" t="str">
        <f t="shared" si="238"/>
        <v/>
      </c>
      <c r="AI148" s="947" t="str">
        <f t="shared" si="239"/>
        <v/>
      </c>
      <c r="AJ148" s="947" t="str">
        <f t="shared" si="240"/>
        <v/>
      </c>
      <c r="AK148" s="947" t="str">
        <f t="shared" si="241"/>
        <v/>
      </c>
      <c r="AL148" s="947" t="str">
        <f t="shared" si="242"/>
        <v/>
      </c>
      <c r="AM148" s="982">
        <f>IF($AY46=0,0,IF(INT($AY46/1),MOD(INT($AY46/1),10),""))</f>
        <v>0</v>
      </c>
    </row>
    <row r="149" spans="1:45" ht="18.95" customHeight="1">
      <c r="C149" s="1900"/>
      <c r="E149" s="999"/>
      <c r="F149" s="1937" t="s">
        <v>1150</v>
      </c>
      <c r="G149" s="1902"/>
      <c r="H149" s="1902"/>
      <c r="I149" s="1902"/>
      <c r="J149" s="1902"/>
      <c r="K149" s="1902"/>
      <c r="L149" s="1902"/>
      <c r="M149" s="987"/>
      <c r="N149" s="990" t="s">
        <v>1546</v>
      </c>
      <c r="O149" s="946" t="str">
        <f t="shared" si="220"/>
        <v/>
      </c>
      <c r="P149" s="947" t="str">
        <f t="shared" si="221"/>
        <v/>
      </c>
      <c r="Q149" s="947" t="str">
        <f t="shared" si="222"/>
        <v/>
      </c>
      <c r="R149" s="947" t="str">
        <f t="shared" si="223"/>
        <v/>
      </c>
      <c r="S149" s="947" t="str">
        <f t="shared" si="224"/>
        <v/>
      </c>
      <c r="T149" s="947" t="str">
        <f t="shared" si="225"/>
        <v/>
      </c>
      <c r="U149" s="947" t="str">
        <f t="shared" si="226"/>
        <v/>
      </c>
      <c r="V149" s="947" t="str">
        <f t="shared" si="227"/>
        <v/>
      </c>
      <c r="W149" s="947" t="str">
        <f t="shared" si="228"/>
        <v/>
      </c>
      <c r="X149" s="947" t="str">
        <f t="shared" si="229"/>
        <v/>
      </c>
      <c r="Y149" s="947" t="str">
        <f t="shared" si="230"/>
        <v/>
      </c>
      <c r="Z149" s="947" t="str">
        <f t="shared" si="231"/>
        <v/>
      </c>
      <c r="AA149" s="975"/>
      <c r="AB149" s="946" t="str">
        <f t="shared" si="232"/>
        <v/>
      </c>
      <c r="AC149" s="947" t="str">
        <f t="shared" si="233"/>
        <v/>
      </c>
      <c r="AD149" s="947" t="str">
        <f t="shared" si="234"/>
        <v/>
      </c>
      <c r="AE149" s="947" t="str">
        <f t="shared" si="235"/>
        <v/>
      </c>
      <c r="AF149" s="947" t="str">
        <f t="shared" si="236"/>
        <v/>
      </c>
      <c r="AG149" s="947" t="str">
        <f t="shared" si="237"/>
        <v/>
      </c>
      <c r="AH149" s="947" t="str">
        <f t="shared" si="238"/>
        <v/>
      </c>
      <c r="AI149" s="947" t="str">
        <f t="shared" si="239"/>
        <v/>
      </c>
      <c r="AJ149" s="947" t="str">
        <f t="shared" si="240"/>
        <v/>
      </c>
      <c r="AK149" s="947" t="str">
        <f t="shared" si="241"/>
        <v/>
      </c>
      <c r="AL149" s="947" t="str">
        <f t="shared" si="242"/>
        <v/>
      </c>
      <c r="AM149" s="982" t="str">
        <f t="shared" si="243"/>
        <v/>
      </c>
    </row>
    <row r="150" spans="1:45" ht="18.95" customHeight="1">
      <c r="C150" s="1900"/>
      <c r="E150" s="1006"/>
      <c r="F150" s="1973" t="s">
        <v>1845</v>
      </c>
      <c r="G150" s="1974"/>
      <c r="H150" s="1974"/>
      <c r="I150" s="1974"/>
      <c r="J150" s="1974"/>
      <c r="K150" s="1974"/>
      <c r="L150" s="1974"/>
      <c r="M150" s="1001"/>
      <c r="N150" s="1002" t="s">
        <v>1547</v>
      </c>
      <c r="O150" s="946" t="str">
        <f t="shared" si="220"/>
        <v/>
      </c>
      <c r="P150" s="947" t="str">
        <f t="shared" si="221"/>
        <v/>
      </c>
      <c r="Q150" s="947" t="str">
        <f t="shared" si="222"/>
        <v/>
      </c>
      <c r="R150" s="947" t="str">
        <f t="shared" si="223"/>
        <v/>
      </c>
      <c r="S150" s="947" t="str">
        <f t="shared" si="224"/>
        <v/>
      </c>
      <c r="T150" s="947" t="str">
        <f t="shared" si="225"/>
        <v/>
      </c>
      <c r="U150" s="947" t="str">
        <f t="shared" si="226"/>
        <v/>
      </c>
      <c r="V150" s="947" t="str">
        <f t="shared" si="227"/>
        <v/>
      </c>
      <c r="W150" s="947" t="str">
        <f t="shared" si="228"/>
        <v/>
      </c>
      <c r="X150" s="953">
        <v>0</v>
      </c>
      <c r="Y150" s="953">
        <v>0</v>
      </c>
      <c r="Z150" s="953">
        <v>0</v>
      </c>
      <c r="AA150" s="976"/>
      <c r="AB150" s="946" t="str">
        <f t="shared" si="232"/>
        <v/>
      </c>
      <c r="AC150" s="947" t="str">
        <f t="shared" si="233"/>
        <v/>
      </c>
      <c r="AD150" s="947" t="str">
        <f t="shared" si="234"/>
        <v/>
      </c>
      <c r="AE150" s="947" t="str">
        <f t="shared" si="235"/>
        <v/>
      </c>
      <c r="AF150" s="947" t="str">
        <f t="shared" si="236"/>
        <v/>
      </c>
      <c r="AG150" s="947" t="str">
        <f t="shared" si="237"/>
        <v/>
      </c>
      <c r="AH150" s="947" t="str">
        <f t="shared" si="238"/>
        <v/>
      </c>
      <c r="AI150" s="947" t="str">
        <f t="shared" si="239"/>
        <v/>
      </c>
      <c r="AJ150" s="947" t="str">
        <f t="shared" si="240"/>
        <v/>
      </c>
      <c r="AK150" s="953">
        <v>0</v>
      </c>
      <c r="AL150" s="953">
        <v>0</v>
      </c>
      <c r="AM150" s="985">
        <v>0</v>
      </c>
    </row>
    <row r="151" spans="1:45" ht="6" customHeight="1"/>
    <row r="152" spans="1:45" ht="19.5" customHeight="1"/>
    <row r="153" spans="1:45" ht="30" customHeight="1">
      <c r="B153" s="1352"/>
      <c r="E153" s="1975" t="s">
        <v>1963</v>
      </c>
      <c r="F153" s="1975"/>
      <c r="G153" s="1975"/>
      <c r="H153" s="1975"/>
      <c r="I153" s="1975"/>
      <c r="J153" s="1975"/>
      <c r="K153" s="1975"/>
      <c r="L153" s="1975"/>
      <c r="M153" s="978"/>
      <c r="N153" s="978"/>
      <c r="O153" s="978"/>
      <c r="P153" s="978"/>
      <c r="Q153" s="978"/>
      <c r="R153" s="978"/>
      <c r="S153" s="978"/>
      <c r="T153" s="978"/>
      <c r="U153" s="978"/>
      <c r="V153" s="978"/>
      <c r="W153" s="978"/>
      <c r="X153" s="978"/>
      <c r="Y153" s="978"/>
      <c r="Z153" s="978"/>
      <c r="AA153" s="978"/>
      <c r="AB153" s="978"/>
      <c r="AC153" s="978"/>
      <c r="AD153" s="978"/>
      <c r="AE153" s="978"/>
      <c r="AF153" s="978"/>
      <c r="AG153" s="1934" t="s">
        <v>1163</v>
      </c>
      <c r="AH153" s="1934"/>
      <c r="AI153" s="1934"/>
      <c r="AJ153" s="1934"/>
      <c r="AK153" s="1934"/>
      <c r="AL153" s="1934"/>
      <c r="AM153" s="1934"/>
    </row>
    <row r="154" spans="1:45" ht="2.25" customHeight="1">
      <c r="B154" s="964"/>
      <c r="C154" s="964"/>
      <c r="D154" s="964"/>
      <c r="E154" s="1945"/>
      <c r="F154" s="1945"/>
      <c r="G154" s="1945"/>
      <c r="H154" s="1945"/>
      <c r="I154" s="964"/>
      <c r="J154" s="965"/>
      <c r="K154" s="964"/>
      <c r="L154" s="964"/>
      <c r="M154" s="964"/>
      <c r="N154" s="964"/>
      <c r="O154" s="966"/>
      <c r="P154" s="966"/>
      <c r="Q154" s="966"/>
      <c r="R154" s="966"/>
      <c r="S154" s="966"/>
      <c r="T154" s="966"/>
      <c r="U154" s="966"/>
      <c r="V154" s="966"/>
      <c r="W154" s="966"/>
      <c r="X154" s="966"/>
      <c r="Y154" s="966"/>
      <c r="Z154" s="966"/>
      <c r="AA154" s="966"/>
      <c r="AB154" s="966"/>
      <c r="AC154" s="966"/>
      <c r="AD154" s="966"/>
      <c r="AE154" s="966"/>
      <c r="AF154" s="966"/>
      <c r="AG154" s="966"/>
      <c r="AH154" s="966"/>
      <c r="AI154" s="966"/>
      <c r="AJ154" s="966"/>
      <c r="AK154" s="966"/>
      <c r="AL154" s="966"/>
      <c r="AM154" s="966"/>
      <c r="AN154" s="977"/>
      <c r="AO154" s="965"/>
      <c r="AP154" s="965"/>
      <c r="AQ154" s="965"/>
      <c r="AR154" s="965">
        <v>4</v>
      </c>
      <c r="AS154" s="971"/>
    </row>
    <row r="155" spans="1:45" ht="3" customHeight="1">
      <c r="A155" s="966"/>
      <c r="D155" s="1909" t="s">
        <v>1548</v>
      </c>
      <c r="E155" s="1909"/>
      <c r="F155" s="1909"/>
      <c r="G155" s="1909"/>
      <c r="H155" s="1909"/>
      <c r="I155" s="1909"/>
      <c r="J155" s="1909"/>
      <c r="K155" s="1909"/>
      <c r="L155" s="1909"/>
      <c r="M155" s="1909"/>
      <c r="N155" s="1909"/>
      <c r="O155" s="1909"/>
      <c r="P155" s="1909"/>
      <c r="Q155" s="1909"/>
      <c r="R155" s="1910" t="s">
        <v>1155</v>
      </c>
      <c r="S155" s="1910"/>
      <c r="T155" s="1910"/>
      <c r="U155" s="1910"/>
      <c r="V155" s="1910"/>
      <c r="W155" s="1910"/>
      <c r="X155" s="1910"/>
      <c r="Y155" s="1910"/>
      <c r="Z155" s="1910"/>
      <c r="AA155" s="1910"/>
      <c r="AB155" s="1910"/>
      <c r="AC155" s="1910"/>
      <c r="AD155" s="1910"/>
      <c r="AE155" s="1910"/>
      <c r="AF155" s="1910"/>
    </row>
    <row r="156" spans="1:45" ht="6.75" customHeight="1">
      <c r="A156" s="966"/>
      <c r="D156" s="1909"/>
      <c r="E156" s="1909"/>
      <c r="F156" s="1909"/>
      <c r="G156" s="1909"/>
      <c r="H156" s="1909"/>
      <c r="I156" s="1909"/>
      <c r="J156" s="1909"/>
      <c r="K156" s="1909"/>
      <c r="L156" s="1909"/>
      <c r="M156" s="1909"/>
      <c r="N156" s="1909"/>
      <c r="O156" s="1909"/>
      <c r="P156" s="1909"/>
      <c r="Q156" s="1909"/>
      <c r="R156" s="1910"/>
      <c r="S156" s="1910"/>
      <c r="T156" s="1910"/>
      <c r="U156" s="1910"/>
      <c r="V156" s="1910"/>
      <c r="W156" s="1910"/>
      <c r="X156" s="1910"/>
      <c r="Y156" s="1910"/>
      <c r="Z156" s="1910"/>
      <c r="AA156" s="1910"/>
      <c r="AB156" s="1910"/>
      <c r="AC156" s="1910"/>
      <c r="AD156" s="1910"/>
      <c r="AE156" s="1910"/>
      <c r="AF156" s="1910"/>
      <c r="AH156" s="1351"/>
      <c r="AI156" s="1351"/>
      <c r="AJ156" s="1351"/>
      <c r="AK156" s="1351"/>
      <c r="AL156" s="1351"/>
    </row>
    <row r="157" spans="1:45" ht="3" customHeight="1">
      <c r="A157" s="966"/>
      <c r="B157" s="967"/>
      <c r="D157" s="1909"/>
      <c r="E157" s="1909"/>
      <c r="F157" s="1909"/>
      <c r="G157" s="1909"/>
      <c r="H157" s="1909"/>
      <c r="I157" s="1909"/>
      <c r="J157" s="1909"/>
      <c r="K157" s="1909"/>
      <c r="L157" s="1909"/>
      <c r="M157" s="1909"/>
      <c r="N157" s="1909"/>
      <c r="O157" s="1909"/>
      <c r="P157" s="1909"/>
      <c r="Q157" s="1909"/>
      <c r="R157" s="1910"/>
      <c r="S157" s="1910"/>
      <c r="T157" s="1910"/>
      <c r="U157" s="1910"/>
      <c r="V157" s="1910"/>
      <c r="W157" s="1910"/>
      <c r="X157" s="1910"/>
      <c r="Y157" s="1910"/>
      <c r="Z157" s="1910"/>
      <c r="AA157" s="1910"/>
      <c r="AB157" s="1910"/>
      <c r="AC157" s="1910"/>
      <c r="AD157" s="1910"/>
      <c r="AE157" s="1910"/>
      <c r="AF157" s="1910"/>
      <c r="AH157" s="1350"/>
      <c r="AI157" s="1350"/>
      <c r="AJ157" s="1350"/>
      <c r="AK157" s="1350"/>
      <c r="AL157" s="1350"/>
      <c r="AM157" s="1350"/>
      <c r="AN157" s="1350"/>
      <c r="AQ157" s="967"/>
      <c r="AR157" s="967"/>
    </row>
    <row r="158" spans="1:45" ht="6.75" customHeight="1">
      <c r="A158" s="966"/>
      <c r="B158" s="967"/>
      <c r="D158" s="1909"/>
      <c r="E158" s="1909"/>
      <c r="F158" s="1909"/>
      <c r="G158" s="1909"/>
      <c r="H158" s="1909"/>
      <c r="I158" s="1909"/>
      <c r="J158" s="1909"/>
      <c r="K158" s="1909"/>
      <c r="L158" s="1909"/>
      <c r="M158" s="1909"/>
      <c r="N158" s="1909"/>
      <c r="O158" s="1909"/>
      <c r="P158" s="1909"/>
      <c r="Q158" s="1909"/>
      <c r="R158" s="1910"/>
      <c r="S158" s="1910"/>
      <c r="T158" s="1910"/>
      <c r="U158" s="1910"/>
      <c r="V158" s="1910"/>
      <c r="W158" s="1910"/>
      <c r="X158" s="1910"/>
      <c r="Y158" s="1910"/>
      <c r="Z158" s="1910"/>
      <c r="AA158" s="1910"/>
      <c r="AB158" s="1910"/>
      <c r="AC158" s="1910"/>
      <c r="AD158" s="1910"/>
      <c r="AE158" s="1910"/>
      <c r="AF158" s="1910"/>
      <c r="AH158" s="1911" t="s">
        <v>1847</v>
      </c>
      <c r="AI158" s="1912"/>
      <c r="AJ158" s="1912"/>
      <c r="AK158" s="1912"/>
      <c r="AL158" s="1912"/>
      <c r="AM158" s="1912"/>
      <c r="AN158" s="1913"/>
      <c r="AQ158" s="967"/>
      <c r="AR158" s="967"/>
    </row>
    <row r="159" spans="1:45" ht="3" customHeight="1">
      <c r="A159" s="966"/>
      <c r="B159" s="967"/>
      <c r="D159" s="1333"/>
      <c r="E159" s="1333"/>
      <c r="F159" s="1333"/>
      <c r="G159" s="1333"/>
      <c r="H159" s="1333"/>
      <c r="I159" s="1333"/>
      <c r="J159" s="1333"/>
      <c r="K159" s="1333"/>
      <c r="L159" s="1333"/>
      <c r="M159" s="1333"/>
      <c r="N159" s="1333"/>
      <c r="O159" s="1920" t="s">
        <v>30</v>
      </c>
      <c r="P159" s="1921"/>
      <c r="Q159" s="1921"/>
      <c r="R159" s="1921"/>
      <c r="S159" s="1926">
        <f>氏名０</f>
        <v>0</v>
      </c>
      <c r="T159" s="1926"/>
      <c r="U159" s="1926"/>
      <c r="V159" s="1926"/>
      <c r="W159" s="1926"/>
      <c r="X159" s="1926"/>
      <c r="Y159" s="1926"/>
      <c r="Z159" s="1927"/>
      <c r="AA159" s="1334"/>
      <c r="AB159" s="1334"/>
      <c r="AC159" s="1334"/>
      <c r="AD159" s="1334"/>
      <c r="AE159" s="1334"/>
      <c r="AF159" s="1334"/>
      <c r="AH159" s="1914"/>
      <c r="AI159" s="1915"/>
      <c r="AJ159" s="1915"/>
      <c r="AK159" s="1915"/>
      <c r="AL159" s="1915"/>
      <c r="AM159" s="1915"/>
      <c r="AN159" s="1916"/>
      <c r="AQ159" s="967"/>
      <c r="AR159" s="967"/>
    </row>
    <row r="160" spans="1:45" ht="9" customHeight="1">
      <c r="A160" s="966"/>
      <c r="E160" s="1932" t="s">
        <v>1153</v>
      </c>
      <c r="F160" s="1932"/>
      <c r="G160" s="1932"/>
      <c r="H160" s="1932"/>
      <c r="O160" s="1922"/>
      <c r="P160" s="1923"/>
      <c r="Q160" s="1923"/>
      <c r="R160" s="1923"/>
      <c r="S160" s="1928"/>
      <c r="T160" s="1928"/>
      <c r="U160" s="1928"/>
      <c r="V160" s="1928"/>
      <c r="W160" s="1928"/>
      <c r="X160" s="1928"/>
      <c r="Y160" s="1928"/>
      <c r="Z160" s="1929"/>
      <c r="AH160" s="1917"/>
      <c r="AI160" s="1918"/>
      <c r="AJ160" s="1918"/>
      <c r="AK160" s="1918"/>
      <c r="AL160" s="1918"/>
      <c r="AM160" s="1918"/>
      <c r="AN160" s="1919"/>
    </row>
    <row r="161" spans="1:43" ht="8.25" customHeight="1">
      <c r="A161" s="966"/>
      <c r="E161" s="1933"/>
      <c r="F161" s="1933"/>
      <c r="G161" s="1933"/>
      <c r="H161" s="1933"/>
      <c r="I161" s="968"/>
      <c r="J161" s="968"/>
      <c r="K161" s="968"/>
      <c r="O161" s="1924"/>
      <c r="P161" s="1925"/>
      <c r="Q161" s="1925"/>
      <c r="R161" s="1925"/>
      <c r="S161" s="1930"/>
      <c r="T161" s="1930"/>
      <c r="U161" s="1930"/>
      <c r="V161" s="1930"/>
      <c r="W161" s="1930"/>
      <c r="X161" s="1930"/>
      <c r="Y161" s="1930"/>
      <c r="Z161" s="1931"/>
      <c r="AA161" s="1007"/>
      <c r="AB161" s="1348"/>
      <c r="AC161" s="1348"/>
      <c r="AD161" s="1348"/>
      <c r="AE161" s="1348"/>
      <c r="AF161" s="1349"/>
      <c r="AG161" s="1349"/>
      <c r="AH161" s="1349"/>
      <c r="AI161" s="1349"/>
      <c r="AJ161" s="1349"/>
      <c r="AK161" s="1349"/>
      <c r="AL161" s="1349"/>
      <c r="AM161" s="1349"/>
    </row>
    <row r="162" spans="1:43" ht="18.95" customHeight="1">
      <c r="A162" s="966"/>
      <c r="E162" s="1978" t="s">
        <v>26</v>
      </c>
      <c r="F162" s="1979"/>
      <c r="G162" s="1969" t="s">
        <v>29</v>
      </c>
      <c r="H162" s="1970"/>
      <c r="I162" s="1970"/>
      <c r="J162" s="1970"/>
      <c r="K162" s="1970"/>
      <c r="L162" s="1970"/>
      <c r="M162" s="1971"/>
      <c r="N162" s="986" t="s">
        <v>27</v>
      </c>
      <c r="O162" s="1964" t="s">
        <v>1160</v>
      </c>
      <c r="P162" s="1965"/>
      <c r="Q162" s="1965"/>
      <c r="R162" s="1965"/>
      <c r="S162" s="1966" t="str">
        <f>IF(氏名６="","",氏名６)</f>
        <v/>
      </c>
      <c r="T162" s="1966"/>
      <c r="U162" s="1966"/>
      <c r="V162" s="1966"/>
      <c r="W162" s="1966"/>
      <c r="X162" s="1966"/>
      <c r="Y162" s="1966"/>
      <c r="Z162" s="1967"/>
      <c r="AA162" s="1008"/>
      <c r="AB162" s="1972" t="s">
        <v>1160</v>
      </c>
      <c r="AC162" s="1972"/>
      <c r="AD162" s="1972"/>
      <c r="AE162" s="1972"/>
      <c r="AF162" s="1999" t="str">
        <f>IF(氏名７="","",氏名７)</f>
        <v/>
      </c>
      <c r="AG162" s="1999"/>
      <c r="AH162" s="1999"/>
      <c r="AI162" s="1999"/>
      <c r="AJ162" s="1999"/>
      <c r="AK162" s="1999"/>
      <c r="AL162" s="1999"/>
      <c r="AM162" s="2000"/>
      <c r="AP162" s="1980" t="s">
        <v>1161</v>
      </c>
      <c r="AQ162" s="1980"/>
    </row>
    <row r="163" spans="1:43" ht="18.95" customHeight="1">
      <c r="A163" s="966"/>
      <c r="E163" s="1993" t="s">
        <v>76</v>
      </c>
      <c r="F163" s="1994"/>
      <c r="G163" s="1902" t="s">
        <v>1135</v>
      </c>
      <c r="H163" s="1902"/>
      <c r="I163" s="1902"/>
      <c r="J163" s="1902"/>
      <c r="K163" s="1902"/>
      <c r="L163" s="1902"/>
      <c r="M163" s="987"/>
      <c r="N163" s="988"/>
      <c r="O163" s="1976"/>
      <c r="P163" s="1976"/>
      <c r="Q163" s="1976"/>
      <c r="R163" s="1977"/>
      <c r="S163" s="969"/>
      <c r="T163" s="970"/>
      <c r="U163" s="970"/>
      <c r="V163" s="970"/>
      <c r="W163" s="970"/>
      <c r="X163" s="970"/>
      <c r="Y163" s="970"/>
      <c r="Z163" s="979"/>
      <c r="AA163" s="1011"/>
      <c r="AB163" s="1976"/>
      <c r="AC163" s="1976"/>
      <c r="AD163" s="1976"/>
      <c r="AE163" s="1977"/>
      <c r="AF163" s="969"/>
      <c r="AG163" s="970"/>
      <c r="AH163" s="970"/>
      <c r="AI163" s="970"/>
      <c r="AJ163" s="970"/>
      <c r="AK163" s="970"/>
      <c r="AL163" s="970"/>
      <c r="AM163" s="979"/>
      <c r="AP163" s="1980"/>
      <c r="AQ163" s="1980"/>
    </row>
    <row r="164" spans="1:43" ht="18.95" customHeight="1">
      <c r="A164" s="966"/>
      <c r="C164" s="1946" t="s">
        <v>1542</v>
      </c>
      <c r="E164" s="1995" t="s">
        <v>1136</v>
      </c>
      <c r="F164" s="1996"/>
      <c r="G164" s="989"/>
      <c r="H164" s="1962" t="s">
        <v>91</v>
      </c>
      <c r="I164" s="1962"/>
      <c r="J164" s="1962"/>
      <c r="K164" s="1962"/>
      <c r="L164" s="1962"/>
      <c r="M164" s="987"/>
      <c r="N164" s="990" t="s">
        <v>6</v>
      </c>
      <c r="O164" s="948" t="str">
        <f t="shared" ref="O164:O170" si="244">IF(INT($AZ11/100000000000),MOD(INT($AZ11/100000000000),10),"")</f>
        <v/>
      </c>
      <c r="P164" s="948" t="str">
        <f t="shared" ref="P164:P170" si="245">IF(INT($AZ11/10000000000),MOD(INT($AZ11/10000000000),10),"")</f>
        <v/>
      </c>
      <c r="Q164" s="948" t="str">
        <f t="shared" ref="Q164:Q170" si="246">IF(INT($AZ11/1000000000),MOD(INT($AZ11/1000000000),10),"")</f>
        <v/>
      </c>
      <c r="R164" s="948" t="str">
        <f t="shared" ref="R164:R170" si="247">IF(INT($AZ11/100000000),MOD(INT($AZ11/100000000),10),"")</f>
        <v/>
      </c>
      <c r="S164" s="948" t="str">
        <f t="shared" ref="S164:S170" si="248">IF(INT($AZ11/10000000),MOD(INT($AZ11/10000000),10),"")</f>
        <v/>
      </c>
      <c r="T164" s="948" t="str">
        <f t="shared" ref="T164:T170" si="249">IF(INT($AZ11/1000000),MOD(INT($AZ11/1000000),10),"")</f>
        <v/>
      </c>
      <c r="U164" s="948" t="str">
        <f t="shared" ref="U164:U170" si="250">IF(INT($AZ11/100000),MOD(INT($AZ11/100000),10),"")</f>
        <v/>
      </c>
      <c r="V164" s="948" t="str">
        <f t="shared" ref="V164:V170" si="251">IF(INT($AZ11/10000),MOD(INT($AZ11/10000),10),"")</f>
        <v/>
      </c>
      <c r="W164" s="948" t="str">
        <f t="shared" ref="W164:W170" si="252">IF(INT($AZ11/1000),MOD(INT($AZ11/1000),10),"")</f>
        <v/>
      </c>
      <c r="X164" s="948" t="str">
        <f t="shared" ref="X164:X170" si="253">IF(INT($AZ11/100),MOD(INT($AZ11/100),10),"")</f>
        <v/>
      </c>
      <c r="Y164" s="948" t="str">
        <f t="shared" ref="Y164:Y170" si="254">IF(INT($AZ11/10),MOD(INT($AZ11/10),10),"")</f>
        <v/>
      </c>
      <c r="Z164" s="948" t="str">
        <f t="shared" ref="Z164:Z170" si="255">IF(INT($AZ11/1),MOD(INT($AZ11/1),10),"")</f>
        <v/>
      </c>
      <c r="AA164" s="973"/>
      <c r="AB164" s="948" t="str">
        <f t="shared" ref="AB164:AB170" si="256">IF(INT($BA11/100000000000),MOD(INT($BA11/100000000000),10),"")</f>
        <v/>
      </c>
      <c r="AC164" s="948" t="str">
        <f t="shared" ref="AC164:AC170" si="257">IF(INT($BA11/10000000000),MOD(INT($BA11/10000000000),10),"")</f>
        <v/>
      </c>
      <c r="AD164" s="948" t="str">
        <f t="shared" ref="AD164:AD170" si="258">IF(INT($BA11/1000000000),MOD(INT($BA11/1000000000),10),"")</f>
        <v/>
      </c>
      <c r="AE164" s="948" t="str">
        <f t="shared" ref="AE164:AE170" si="259">IF(INT($BA11/100000000),MOD(INT($BA11/100000000),10),"")</f>
        <v/>
      </c>
      <c r="AF164" s="948" t="str">
        <f t="shared" ref="AF164:AF170" si="260">IF(INT($BA11/10000000),MOD(INT($BA11/10000000),10),"")</f>
        <v/>
      </c>
      <c r="AG164" s="948" t="str">
        <f t="shared" ref="AG164:AG170" si="261">IF(INT($BA11/1000000),MOD(INT($BA11/1000000),10),"")</f>
        <v/>
      </c>
      <c r="AH164" s="948" t="str">
        <f t="shared" ref="AH164:AH170" si="262">IF(INT($BA11/100000),MOD(INT($BA11/100000),10),"")</f>
        <v/>
      </c>
      <c r="AI164" s="948" t="str">
        <f t="shared" ref="AI164:AI170" si="263">IF(INT($BA11/10000),MOD(INT($BA11/10000),10),"")</f>
        <v/>
      </c>
      <c r="AJ164" s="948" t="str">
        <f t="shared" ref="AJ164:AJ170" si="264">IF(INT($BA11/1000),MOD(INT($BA11/1000),10),"")</f>
        <v/>
      </c>
      <c r="AK164" s="948" t="str">
        <f t="shared" ref="AK164:AK170" si="265">IF(INT($BA11/100),MOD(INT($BA11/100),10),"")</f>
        <v/>
      </c>
      <c r="AL164" s="948" t="str">
        <f t="shared" ref="AL164:AL170" si="266">IF(INT($BA11/10),MOD(INT($BA11/10),10),"")</f>
        <v/>
      </c>
      <c r="AM164" s="980" t="str">
        <f t="shared" ref="AM164:AM170" si="267">IF(INT($BA11/1),MOD(INT($BA11/1),10),"")</f>
        <v/>
      </c>
      <c r="AN164" s="971"/>
      <c r="AP164" s="1980"/>
      <c r="AQ164" s="1980"/>
    </row>
    <row r="165" spans="1:43" ht="18.95" customHeight="1">
      <c r="A165" s="966"/>
      <c r="C165" s="1946"/>
      <c r="E165" s="1997"/>
      <c r="F165" s="1998"/>
      <c r="G165" s="989"/>
      <c r="H165" s="1962" t="s">
        <v>92</v>
      </c>
      <c r="I165" s="1962"/>
      <c r="J165" s="1962"/>
      <c r="K165" s="1962"/>
      <c r="L165" s="1962"/>
      <c r="M165" s="987"/>
      <c r="N165" s="990" t="s">
        <v>11</v>
      </c>
      <c r="O165" s="949" t="str">
        <f t="shared" si="244"/>
        <v/>
      </c>
      <c r="P165" s="949" t="str">
        <f t="shared" si="245"/>
        <v/>
      </c>
      <c r="Q165" s="949" t="str">
        <f t="shared" si="246"/>
        <v/>
      </c>
      <c r="R165" s="949" t="str">
        <f t="shared" si="247"/>
        <v/>
      </c>
      <c r="S165" s="949" t="str">
        <f t="shared" si="248"/>
        <v/>
      </c>
      <c r="T165" s="949" t="str">
        <f t="shared" si="249"/>
        <v/>
      </c>
      <c r="U165" s="949" t="str">
        <f t="shared" si="250"/>
        <v/>
      </c>
      <c r="V165" s="949" t="str">
        <f t="shared" si="251"/>
        <v/>
      </c>
      <c r="W165" s="949" t="str">
        <f t="shared" si="252"/>
        <v/>
      </c>
      <c r="X165" s="949" t="str">
        <f t="shared" si="253"/>
        <v/>
      </c>
      <c r="Y165" s="949" t="str">
        <f t="shared" si="254"/>
        <v/>
      </c>
      <c r="Z165" s="949" t="str">
        <f t="shared" si="255"/>
        <v/>
      </c>
      <c r="AA165" s="974"/>
      <c r="AB165" s="949" t="str">
        <f t="shared" si="256"/>
        <v/>
      </c>
      <c r="AC165" s="949" t="str">
        <f t="shared" si="257"/>
        <v/>
      </c>
      <c r="AD165" s="949" t="str">
        <f t="shared" si="258"/>
        <v/>
      </c>
      <c r="AE165" s="949" t="str">
        <f t="shared" si="259"/>
        <v/>
      </c>
      <c r="AF165" s="949" t="str">
        <f t="shared" si="260"/>
        <v/>
      </c>
      <c r="AG165" s="949" t="str">
        <f t="shared" si="261"/>
        <v/>
      </c>
      <c r="AH165" s="949" t="str">
        <f t="shared" si="262"/>
        <v/>
      </c>
      <c r="AI165" s="949" t="str">
        <f t="shared" si="263"/>
        <v/>
      </c>
      <c r="AJ165" s="949" t="str">
        <f t="shared" si="264"/>
        <v/>
      </c>
      <c r="AK165" s="949" t="str">
        <f t="shared" si="265"/>
        <v/>
      </c>
      <c r="AL165" s="949" t="str">
        <f t="shared" si="266"/>
        <v/>
      </c>
      <c r="AM165" s="981" t="str">
        <f t="shared" si="267"/>
        <v/>
      </c>
      <c r="AN165" s="971"/>
      <c r="AP165" s="1963" t="s">
        <v>1164</v>
      </c>
      <c r="AQ165" s="1963"/>
    </row>
    <row r="166" spans="1:43" ht="18.95" customHeight="1">
      <c r="A166" s="966"/>
      <c r="C166" s="1946"/>
      <c r="E166" s="1997"/>
      <c r="F166" s="1998"/>
      <c r="G166" s="989"/>
      <c r="H166" s="1902" t="s">
        <v>34</v>
      </c>
      <c r="I166" s="1902"/>
      <c r="J166" s="1902"/>
      <c r="K166" s="1902"/>
      <c r="L166" s="1902"/>
      <c r="M166" s="987"/>
      <c r="N166" s="990" t="s">
        <v>12</v>
      </c>
      <c r="O166" s="949" t="str">
        <f t="shared" si="244"/>
        <v/>
      </c>
      <c r="P166" s="949" t="str">
        <f t="shared" si="245"/>
        <v/>
      </c>
      <c r="Q166" s="949" t="str">
        <f t="shared" si="246"/>
        <v/>
      </c>
      <c r="R166" s="949" t="str">
        <f t="shared" si="247"/>
        <v/>
      </c>
      <c r="S166" s="949" t="str">
        <f t="shared" si="248"/>
        <v/>
      </c>
      <c r="T166" s="949" t="str">
        <f t="shared" si="249"/>
        <v/>
      </c>
      <c r="U166" s="949" t="str">
        <f t="shared" si="250"/>
        <v/>
      </c>
      <c r="V166" s="949" t="str">
        <f t="shared" si="251"/>
        <v/>
      </c>
      <c r="W166" s="949" t="str">
        <f t="shared" si="252"/>
        <v/>
      </c>
      <c r="X166" s="949" t="str">
        <f t="shared" si="253"/>
        <v/>
      </c>
      <c r="Y166" s="949" t="str">
        <f t="shared" si="254"/>
        <v/>
      </c>
      <c r="Z166" s="949" t="str">
        <f t="shared" si="255"/>
        <v/>
      </c>
      <c r="AA166" s="975"/>
      <c r="AB166" s="949" t="str">
        <f t="shared" si="256"/>
        <v/>
      </c>
      <c r="AC166" s="949" t="str">
        <f t="shared" si="257"/>
        <v/>
      </c>
      <c r="AD166" s="949" t="str">
        <f t="shared" si="258"/>
        <v/>
      </c>
      <c r="AE166" s="949" t="str">
        <f t="shared" si="259"/>
        <v/>
      </c>
      <c r="AF166" s="949" t="str">
        <f t="shared" si="260"/>
        <v/>
      </c>
      <c r="AG166" s="949" t="str">
        <f t="shared" si="261"/>
        <v/>
      </c>
      <c r="AH166" s="949" t="str">
        <f t="shared" si="262"/>
        <v/>
      </c>
      <c r="AI166" s="949" t="str">
        <f t="shared" si="263"/>
        <v/>
      </c>
      <c r="AJ166" s="949" t="str">
        <f t="shared" si="264"/>
        <v/>
      </c>
      <c r="AK166" s="949" t="str">
        <f t="shared" si="265"/>
        <v/>
      </c>
      <c r="AL166" s="949" t="str">
        <f t="shared" si="266"/>
        <v/>
      </c>
      <c r="AM166" s="981" t="str">
        <f t="shared" si="267"/>
        <v/>
      </c>
      <c r="AP166" s="1963"/>
      <c r="AQ166" s="1963"/>
    </row>
    <row r="167" spans="1:43" ht="18.95" customHeight="1">
      <c r="A167" s="966"/>
      <c r="C167" s="1946"/>
      <c r="E167" s="1997"/>
      <c r="F167" s="1998"/>
      <c r="G167" s="989"/>
      <c r="H167" s="1902" t="s">
        <v>36</v>
      </c>
      <c r="I167" s="1902"/>
      <c r="J167" s="1902"/>
      <c r="K167" s="1902"/>
      <c r="L167" s="1902"/>
      <c r="M167" s="987"/>
      <c r="N167" s="990" t="s">
        <v>4</v>
      </c>
      <c r="O167" s="949" t="str">
        <f t="shared" si="244"/>
        <v/>
      </c>
      <c r="P167" s="949" t="str">
        <f t="shared" si="245"/>
        <v/>
      </c>
      <c r="Q167" s="949" t="str">
        <f t="shared" si="246"/>
        <v/>
      </c>
      <c r="R167" s="949" t="str">
        <f t="shared" si="247"/>
        <v/>
      </c>
      <c r="S167" s="949" t="str">
        <f t="shared" si="248"/>
        <v/>
      </c>
      <c r="T167" s="949" t="str">
        <f t="shared" si="249"/>
        <v/>
      </c>
      <c r="U167" s="949" t="str">
        <f t="shared" si="250"/>
        <v/>
      </c>
      <c r="V167" s="949" t="str">
        <f t="shared" si="251"/>
        <v/>
      </c>
      <c r="W167" s="949" t="str">
        <f t="shared" si="252"/>
        <v/>
      </c>
      <c r="X167" s="949" t="str">
        <f t="shared" si="253"/>
        <v/>
      </c>
      <c r="Y167" s="949" t="str">
        <f t="shared" si="254"/>
        <v/>
      </c>
      <c r="Z167" s="949" t="str">
        <f t="shared" si="255"/>
        <v/>
      </c>
      <c r="AA167" s="975"/>
      <c r="AB167" s="949" t="str">
        <f t="shared" si="256"/>
        <v/>
      </c>
      <c r="AC167" s="949" t="str">
        <f t="shared" si="257"/>
        <v/>
      </c>
      <c r="AD167" s="949" t="str">
        <f t="shared" si="258"/>
        <v/>
      </c>
      <c r="AE167" s="949" t="str">
        <f t="shared" si="259"/>
        <v/>
      </c>
      <c r="AF167" s="949" t="str">
        <f t="shared" si="260"/>
        <v/>
      </c>
      <c r="AG167" s="949" t="str">
        <f t="shared" si="261"/>
        <v/>
      </c>
      <c r="AH167" s="949" t="str">
        <f t="shared" si="262"/>
        <v/>
      </c>
      <c r="AI167" s="949" t="str">
        <f t="shared" si="263"/>
        <v/>
      </c>
      <c r="AJ167" s="949" t="str">
        <f t="shared" si="264"/>
        <v/>
      </c>
      <c r="AK167" s="949" t="str">
        <f t="shared" si="265"/>
        <v/>
      </c>
      <c r="AL167" s="949" t="str">
        <f t="shared" si="266"/>
        <v/>
      </c>
      <c r="AM167" s="981" t="str">
        <f t="shared" si="267"/>
        <v/>
      </c>
      <c r="AQ167" s="1527"/>
    </row>
    <row r="168" spans="1:43" ht="18.95" customHeight="1">
      <c r="C168" s="1946"/>
      <c r="E168" s="1997"/>
      <c r="F168" s="1998"/>
      <c r="G168" s="989"/>
      <c r="H168" s="1902" t="s">
        <v>38</v>
      </c>
      <c r="I168" s="1902"/>
      <c r="J168" s="1902"/>
      <c r="K168" s="1902"/>
      <c r="L168" s="1902"/>
      <c r="M168" s="987"/>
      <c r="N168" s="990" t="s">
        <v>5</v>
      </c>
      <c r="O168" s="949" t="str">
        <f t="shared" si="244"/>
        <v/>
      </c>
      <c r="P168" s="949" t="str">
        <f t="shared" si="245"/>
        <v/>
      </c>
      <c r="Q168" s="949" t="str">
        <f t="shared" si="246"/>
        <v/>
      </c>
      <c r="R168" s="949" t="str">
        <f t="shared" si="247"/>
        <v/>
      </c>
      <c r="S168" s="949" t="str">
        <f t="shared" si="248"/>
        <v/>
      </c>
      <c r="T168" s="949" t="str">
        <f t="shared" si="249"/>
        <v/>
      </c>
      <c r="U168" s="949" t="str">
        <f t="shared" si="250"/>
        <v/>
      </c>
      <c r="V168" s="949" t="str">
        <f t="shared" si="251"/>
        <v/>
      </c>
      <c r="W168" s="949" t="str">
        <f t="shared" si="252"/>
        <v/>
      </c>
      <c r="X168" s="949" t="str">
        <f t="shared" si="253"/>
        <v/>
      </c>
      <c r="Y168" s="949" t="str">
        <f t="shared" si="254"/>
        <v/>
      </c>
      <c r="Z168" s="949" t="str">
        <f t="shared" si="255"/>
        <v/>
      </c>
      <c r="AA168" s="975"/>
      <c r="AB168" s="949" t="str">
        <f t="shared" si="256"/>
        <v/>
      </c>
      <c r="AC168" s="949" t="str">
        <f t="shared" si="257"/>
        <v/>
      </c>
      <c r="AD168" s="949" t="str">
        <f t="shared" si="258"/>
        <v/>
      </c>
      <c r="AE168" s="949" t="str">
        <f t="shared" si="259"/>
        <v/>
      </c>
      <c r="AF168" s="949" t="str">
        <f t="shared" si="260"/>
        <v/>
      </c>
      <c r="AG168" s="949" t="str">
        <f t="shared" si="261"/>
        <v/>
      </c>
      <c r="AH168" s="949" t="str">
        <f t="shared" si="262"/>
        <v/>
      </c>
      <c r="AI168" s="949" t="str">
        <f t="shared" si="263"/>
        <v/>
      </c>
      <c r="AJ168" s="949" t="str">
        <f t="shared" si="264"/>
        <v/>
      </c>
      <c r="AK168" s="949" t="str">
        <f t="shared" si="265"/>
        <v/>
      </c>
      <c r="AL168" s="949" t="str">
        <f t="shared" si="266"/>
        <v/>
      </c>
      <c r="AM168" s="981" t="str">
        <f t="shared" si="267"/>
        <v/>
      </c>
      <c r="AP168" s="1901" t="s">
        <v>1839</v>
      </c>
      <c r="AQ168" s="1901"/>
    </row>
    <row r="169" spans="1:43" ht="18.95" customHeight="1">
      <c r="C169" s="1946"/>
      <c r="E169" s="1997"/>
      <c r="F169" s="1998"/>
      <c r="G169" s="989"/>
      <c r="H169" s="1962" t="s">
        <v>40</v>
      </c>
      <c r="I169" s="1962"/>
      <c r="J169" s="1962"/>
      <c r="K169" s="1962"/>
      <c r="L169" s="1962"/>
      <c r="M169" s="987"/>
      <c r="N169" s="990" t="s">
        <v>1</v>
      </c>
      <c r="O169" s="950" t="str">
        <f t="shared" si="244"/>
        <v/>
      </c>
      <c r="P169" s="950" t="str">
        <f t="shared" si="245"/>
        <v/>
      </c>
      <c r="Q169" s="950" t="str">
        <f t="shared" si="246"/>
        <v/>
      </c>
      <c r="R169" s="950" t="str">
        <f t="shared" si="247"/>
        <v/>
      </c>
      <c r="S169" s="950" t="str">
        <f t="shared" si="248"/>
        <v/>
      </c>
      <c r="T169" s="950" t="str">
        <f t="shared" si="249"/>
        <v/>
      </c>
      <c r="U169" s="950" t="str">
        <f t="shared" si="250"/>
        <v/>
      </c>
      <c r="V169" s="950" t="str">
        <f t="shared" si="251"/>
        <v/>
      </c>
      <c r="W169" s="950" t="str">
        <f t="shared" si="252"/>
        <v/>
      </c>
      <c r="X169" s="950" t="str">
        <f t="shared" si="253"/>
        <v/>
      </c>
      <c r="Y169" s="950" t="str">
        <f t="shared" si="254"/>
        <v/>
      </c>
      <c r="Z169" s="950" t="str">
        <f t="shared" si="255"/>
        <v/>
      </c>
      <c r="AA169" s="975"/>
      <c r="AB169" s="950" t="str">
        <f t="shared" si="256"/>
        <v/>
      </c>
      <c r="AC169" s="950" t="str">
        <f t="shared" si="257"/>
        <v/>
      </c>
      <c r="AD169" s="950" t="str">
        <f t="shared" si="258"/>
        <v/>
      </c>
      <c r="AE169" s="950" t="str">
        <f t="shared" si="259"/>
        <v/>
      </c>
      <c r="AF169" s="950" t="str">
        <f t="shared" si="260"/>
        <v/>
      </c>
      <c r="AG169" s="950" t="str">
        <f t="shared" si="261"/>
        <v/>
      </c>
      <c r="AH169" s="950" t="str">
        <f t="shared" si="262"/>
        <v/>
      </c>
      <c r="AI169" s="950" t="str">
        <f t="shared" si="263"/>
        <v/>
      </c>
      <c r="AJ169" s="950" t="str">
        <f t="shared" si="264"/>
        <v/>
      </c>
      <c r="AK169" s="950" t="str">
        <f t="shared" si="265"/>
        <v/>
      </c>
      <c r="AL169" s="950" t="str">
        <f t="shared" si="266"/>
        <v/>
      </c>
      <c r="AM169" s="945" t="str">
        <f t="shared" si="267"/>
        <v/>
      </c>
      <c r="AP169" s="1901"/>
      <c r="AQ169" s="1901"/>
    </row>
    <row r="170" spans="1:43" ht="18.95" customHeight="1">
      <c r="C170" s="1946"/>
      <c r="E170" s="1997"/>
      <c r="F170" s="1998"/>
      <c r="G170" s="989"/>
      <c r="H170" s="1937" t="s">
        <v>1827</v>
      </c>
      <c r="I170" s="1902"/>
      <c r="J170" s="1902"/>
      <c r="K170" s="1902"/>
      <c r="L170" s="1902"/>
      <c r="M170" s="987"/>
      <c r="N170" s="990" t="s">
        <v>821</v>
      </c>
      <c r="O170" s="949" t="str">
        <f t="shared" si="244"/>
        <v/>
      </c>
      <c r="P170" s="949" t="str">
        <f t="shared" si="245"/>
        <v/>
      </c>
      <c r="Q170" s="949" t="str">
        <f t="shared" si="246"/>
        <v/>
      </c>
      <c r="R170" s="949" t="str">
        <f t="shared" si="247"/>
        <v/>
      </c>
      <c r="S170" s="949" t="str">
        <f t="shared" si="248"/>
        <v/>
      </c>
      <c r="T170" s="949" t="str">
        <f t="shared" si="249"/>
        <v/>
      </c>
      <c r="U170" s="949" t="str">
        <f t="shared" si="250"/>
        <v/>
      </c>
      <c r="V170" s="949" t="str">
        <f t="shared" si="251"/>
        <v/>
      </c>
      <c r="W170" s="949" t="str">
        <f t="shared" si="252"/>
        <v/>
      </c>
      <c r="X170" s="949" t="str">
        <f t="shared" si="253"/>
        <v/>
      </c>
      <c r="Y170" s="949" t="str">
        <f t="shared" si="254"/>
        <v/>
      </c>
      <c r="Z170" s="949" t="str">
        <f t="shared" si="255"/>
        <v/>
      </c>
      <c r="AA170" s="975"/>
      <c r="AB170" s="949" t="str">
        <f t="shared" si="256"/>
        <v/>
      </c>
      <c r="AC170" s="949" t="str">
        <f t="shared" si="257"/>
        <v/>
      </c>
      <c r="AD170" s="949" t="str">
        <f t="shared" si="258"/>
        <v/>
      </c>
      <c r="AE170" s="949" t="str">
        <f t="shared" si="259"/>
        <v/>
      </c>
      <c r="AF170" s="949" t="str">
        <f t="shared" si="260"/>
        <v/>
      </c>
      <c r="AG170" s="949" t="str">
        <f t="shared" si="261"/>
        <v/>
      </c>
      <c r="AH170" s="949" t="str">
        <f t="shared" si="262"/>
        <v/>
      </c>
      <c r="AI170" s="949" t="str">
        <f t="shared" si="263"/>
        <v/>
      </c>
      <c r="AJ170" s="949" t="str">
        <f t="shared" si="264"/>
        <v/>
      </c>
      <c r="AK170" s="949" t="str">
        <f t="shared" si="265"/>
        <v/>
      </c>
      <c r="AL170" s="949" t="str">
        <f t="shared" si="266"/>
        <v/>
      </c>
      <c r="AM170" s="981" t="str">
        <f t="shared" si="267"/>
        <v/>
      </c>
      <c r="AP170" s="1901"/>
      <c r="AQ170" s="1901"/>
    </row>
    <row r="171" spans="1:43" ht="18.95" customHeight="1">
      <c r="C171" s="1946"/>
      <c r="E171" s="1997"/>
      <c r="F171" s="1998"/>
      <c r="G171" s="1947" t="s">
        <v>1156</v>
      </c>
      <c r="H171" s="1948"/>
      <c r="I171" s="991"/>
      <c r="J171" s="1902" t="s">
        <v>1157</v>
      </c>
      <c r="K171" s="1902"/>
      <c r="L171" s="1902"/>
      <c r="M171" s="987"/>
      <c r="N171" s="990" t="s">
        <v>1848</v>
      </c>
      <c r="O171" s="947" t="str">
        <f>IF(INT($AZ18/100000000000),MOD(INT($AZ18/100000000000),10),"")</f>
        <v/>
      </c>
      <c r="P171" s="947" t="str">
        <f>IF(INT($AZ18/10000000000),MOD(INT($AZ18/10000000000),10),"")</f>
        <v/>
      </c>
      <c r="Q171" s="947" t="str">
        <f>IF(INT($AZ18/1000000000),MOD(INT($AZ18/1000000000),10),"")</f>
        <v/>
      </c>
      <c r="R171" s="947" t="str">
        <f>IF(INT($AZ18/100000000),MOD(INT($AZ18/100000000),10),"")</f>
        <v/>
      </c>
      <c r="S171" s="947" t="str">
        <f>IF(INT($AZ18/10000000),MOD(INT($AZ18/10000000),10),"")</f>
        <v/>
      </c>
      <c r="T171" s="947" t="str">
        <f>IF(INT($AZ18/1000000),MOD(INT($AZ18/1000000),10),"")</f>
        <v/>
      </c>
      <c r="U171" s="947" t="str">
        <f>IF(INT($AZ18/100000),MOD(INT($AZ18/100000),10),"")</f>
        <v/>
      </c>
      <c r="V171" s="947" t="str">
        <f>IF(INT($AZ18/10000),MOD(INT($AZ18/10000),10),"")</f>
        <v/>
      </c>
      <c r="W171" s="947" t="str">
        <f>IF(INT($AZ18/1000),MOD(INT($AZ18/1000),10),"")</f>
        <v/>
      </c>
      <c r="X171" s="947" t="str">
        <f>IF(INT($AZ18/100),MOD(INT($AZ18/100),10),"")</f>
        <v/>
      </c>
      <c r="Y171" s="947" t="str">
        <f>IF(INT($AZ18/10),MOD(INT($AZ18/10),10),"")</f>
        <v/>
      </c>
      <c r="Z171" s="947" t="str">
        <f>IF(INT($AZ18/1),MOD(INT($AZ18/1),10),"")</f>
        <v/>
      </c>
      <c r="AA171" s="975"/>
      <c r="AB171" s="947" t="str">
        <f>IF(INT($BA18/100000000000),MOD(INT($BA18/100000000000),10),"")</f>
        <v/>
      </c>
      <c r="AC171" s="947" t="str">
        <f>IF(INT($BA18/10000000000),MOD(INT($BA18/10000000000),10),"")</f>
        <v/>
      </c>
      <c r="AD171" s="947" t="str">
        <f>IF(INT($BA18/1000000000),MOD(INT($BA18/1000000000),10),"")</f>
        <v/>
      </c>
      <c r="AE171" s="947" t="str">
        <f>IF(INT($BA18/100000000),MOD(INT($BA18/100000000),10),"")</f>
        <v/>
      </c>
      <c r="AF171" s="947" t="str">
        <f>IF(INT($BA18/10000000),MOD(INT($BA18/10000000),10),"")</f>
        <v/>
      </c>
      <c r="AG171" s="947" t="str">
        <f>IF(INT($BA18/1000000),MOD(INT($BA18/1000000),10),"")</f>
        <v/>
      </c>
      <c r="AH171" s="947" t="str">
        <f>IF(INT($BA18/100000),MOD(INT($BA18/100000),10),"")</f>
        <v/>
      </c>
      <c r="AI171" s="947" t="str">
        <f>IF(INT($BA18/10000),MOD(INT($BA18/10000),10),"")</f>
        <v/>
      </c>
      <c r="AJ171" s="947" t="str">
        <f>IF(INT($BA18/1000),MOD(INT($BA18/1000),10),"")</f>
        <v/>
      </c>
      <c r="AK171" s="947" t="str">
        <f>IF(INT($BA18/100),MOD(INT($BA18/100),10),"")</f>
        <v/>
      </c>
      <c r="AL171" s="947" t="str">
        <f>IF(INT($BA18/10),MOD(INT($BA18/10),10),"")</f>
        <v/>
      </c>
      <c r="AM171" s="982" t="str">
        <f>IF(INT($BA18/1),MOD(INT($BA18/1),10),"")</f>
        <v/>
      </c>
      <c r="AP171" s="1901"/>
      <c r="AQ171" s="1901"/>
    </row>
    <row r="172" spans="1:43" ht="18.95" customHeight="1">
      <c r="C172" s="1946"/>
      <c r="E172" s="1997"/>
      <c r="F172" s="1998"/>
      <c r="G172" s="1949"/>
      <c r="H172" s="1950"/>
      <c r="I172" s="992"/>
      <c r="J172" s="1960" t="s">
        <v>1158</v>
      </c>
      <c r="K172" s="1961"/>
      <c r="L172" s="1961"/>
      <c r="M172" s="993"/>
      <c r="N172" s="990" t="s">
        <v>1849</v>
      </c>
      <c r="O172" s="947" t="str">
        <f>IF(INT($AZ19/100000000000),MOD(INT($AZ19/100000000000),10),"")</f>
        <v/>
      </c>
      <c r="P172" s="947" t="str">
        <f>IF(INT($AZ19/10000000000),MOD(INT($AZ19/10000000000),10),"")</f>
        <v/>
      </c>
      <c r="Q172" s="947" t="str">
        <f>IF(INT($AZ19/1000000000),MOD(INT($AZ19/1000000000),10),"")</f>
        <v/>
      </c>
      <c r="R172" s="947" t="str">
        <f>IF(INT($AZ19/100000000),MOD(INT($AZ19/100000000),10),"")</f>
        <v/>
      </c>
      <c r="S172" s="947" t="str">
        <f>IF(INT($AZ19/10000000),MOD(INT($AZ19/10000000),10),"")</f>
        <v/>
      </c>
      <c r="T172" s="947" t="str">
        <f>IF(INT($AZ19/1000000),MOD(INT($AZ19/1000000),10),"")</f>
        <v/>
      </c>
      <c r="U172" s="947" t="str">
        <f>IF(INT($AZ19/100000),MOD(INT($AZ19/100000),10),"")</f>
        <v/>
      </c>
      <c r="V172" s="947" t="str">
        <f>IF(INT($AZ19/10000),MOD(INT($AZ19/10000),10),"")</f>
        <v/>
      </c>
      <c r="W172" s="947" t="str">
        <f>IF(INT($AZ19/1000),MOD(INT($AZ19/1000),10),"")</f>
        <v/>
      </c>
      <c r="X172" s="947" t="str">
        <f>IF(INT($AZ19/100),MOD(INT($AZ19/100),10),"")</f>
        <v/>
      </c>
      <c r="Y172" s="947" t="str">
        <f>IF(INT($AZ19/10),MOD(INT($AZ19/10),10),"")</f>
        <v/>
      </c>
      <c r="Z172" s="947" t="str">
        <f>IF(INT($AZ19/1),MOD(INT($AZ19/1),10),"")</f>
        <v/>
      </c>
      <c r="AA172" s="975"/>
      <c r="AB172" s="947" t="str">
        <f>IF(INT($BA19/100000000000),MOD(INT($BA19/100000000000),10),"")</f>
        <v/>
      </c>
      <c r="AC172" s="947" t="str">
        <f>IF(INT($BA19/10000000000),MOD(INT($BA19/10000000000),10),"")</f>
        <v/>
      </c>
      <c r="AD172" s="947" t="str">
        <f>IF(INT($BA19/1000000000),MOD(INT($BA19/1000000000),10),"")</f>
        <v/>
      </c>
      <c r="AE172" s="947" t="str">
        <f>IF(INT($BA19/100000000),MOD(INT($BA19/100000000),10),"")</f>
        <v/>
      </c>
      <c r="AF172" s="947" t="str">
        <f>IF(INT($BA19/10000000),MOD(INT($BA19/10000000),10),"")</f>
        <v/>
      </c>
      <c r="AG172" s="947" t="str">
        <f>IF(INT($BA19/1000000),MOD(INT($BA19/1000000),10),"")</f>
        <v/>
      </c>
      <c r="AH172" s="947" t="str">
        <f>IF(INT($BA19/100000),MOD(INT($BA19/100000),10),"")</f>
        <v/>
      </c>
      <c r="AI172" s="947" t="str">
        <f>IF(INT($BA19/10000),MOD(INT($BA19/10000),10),"")</f>
        <v/>
      </c>
      <c r="AJ172" s="947" t="str">
        <f>IF(INT($BA19/1000),MOD(INT($BA19/1000),10),"")</f>
        <v/>
      </c>
      <c r="AK172" s="947" t="str">
        <f>IF(INT($BA19/100),MOD(INT($BA19/100),10),"")</f>
        <v/>
      </c>
      <c r="AL172" s="947" t="str">
        <f>IF(INT($BA19/10),MOD(INT($BA19/10),10),"")</f>
        <v/>
      </c>
      <c r="AM172" s="982" t="str">
        <f>IF(INT($BA19/1),MOD(INT($BA19/1),10),"")</f>
        <v/>
      </c>
      <c r="AP172" s="1901"/>
      <c r="AQ172" s="1901"/>
    </row>
    <row r="173" spans="1:43" ht="18.95" customHeight="1">
      <c r="C173" s="1946"/>
      <c r="E173" s="1517"/>
      <c r="F173" s="1961" t="s">
        <v>1828</v>
      </c>
      <c r="G173" s="1902"/>
      <c r="H173" s="1902"/>
      <c r="I173" s="1902"/>
      <c r="J173" s="1902"/>
      <c r="K173" s="1902"/>
      <c r="L173" s="1902"/>
      <c r="M173" s="987"/>
      <c r="N173" s="990" t="s">
        <v>1850</v>
      </c>
      <c r="O173" s="947" t="str">
        <f>IF(INT($AZ20/100000000000),MOD(INT($AZ20/100000000000),10),"")</f>
        <v/>
      </c>
      <c r="P173" s="947" t="str">
        <f>IF(INT($AZ20/10000000000),MOD(INT($AZ20/10000000000),10),"")</f>
        <v/>
      </c>
      <c r="Q173" s="947" t="str">
        <f>IF(INT($AZ20/1000000000),MOD(INT($AZ20/1000000000),10),"")</f>
        <v/>
      </c>
      <c r="R173" s="947" t="str">
        <f>IF(INT($AZ20/100000000),MOD(INT($AZ20/100000000),10),"")</f>
        <v/>
      </c>
      <c r="S173" s="947" t="str">
        <f>IF(INT($AZ20/10000000),MOD(INT($AZ20/10000000),10),"")</f>
        <v/>
      </c>
      <c r="T173" s="947" t="str">
        <f>IF(INT($AZ20/1000000),MOD(INT($AZ20/1000000),10),"")</f>
        <v/>
      </c>
      <c r="U173" s="947" t="str">
        <f>IF(INT($AZ20/100000),MOD(INT($AZ20/100000),10),"")</f>
        <v/>
      </c>
      <c r="V173" s="947" t="str">
        <f>IF(INT($AZ20/10000),MOD(INT($AZ20/10000),10),"")</f>
        <v/>
      </c>
      <c r="W173" s="947" t="str">
        <f>IF(INT($AZ20/1000),MOD(INT($AZ20/1000),10),"")</f>
        <v/>
      </c>
      <c r="X173" s="947" t="str">
        <f>IF(INT($AZ20/100),MOD(INT($AZ20/100),10),"")</f>
        <v/>
      </c>
      <c r="Y173" s="947" t="str">
        <f>IF(INT($AZ20/10),MOD(INT($AZ20/10),10),"")</f>
        <v/>
      </c>
      <c r="Z173" s="947" t="str">
        <f>IF(INT($AZ20/1),MOD(INT($AZ20/1),10),"")</f>
        <v/>
      </c>
      <c r="AA173" s="975"/>
      <c r="AB173" s="947" t="str">
        <f>IF(INT($BA20/100000000000),MOD(INT($BA20/100000000000),10),"")</f>
        <v/>
      </c>
      <c r="AC173" s="947" t="str">
        <f>IF(INT($BA20/10000000000),MOD(INT($BA20/10000000000),10),"")</f>
        <v/>
      </c>
      <c r="AD173" s="947" t="str">
        <f>IF(INT($BA20/1000000000),MOD(INT($BA20/1000000000),10),"")</f>
        <v/>
      </c>
      <c r="AE173" s="947" t="str">
        <f>IF(INT($BA20/100000000),MOD(INT($BA20/100000000),10),"")</f>
        <v/>
      </c>
      <c r="AF173" s="947" t="str">
        <f>IF(INT($BA20/10000000),MOD(INT($BA20/10000000),10),"")</f>
        <v/>
      </c>
      <c r="AG173" s="947" t="str">
        <f>IF(INT($BA20/1000000),MOD(INT($BA20/1000000),10),"")</f>
        <v/>
      </c>
      <c r="AH173" s="947" t="str">
        <f>IF(INT($BA20/100000),MOD(INT($BA20/100000),10),"")</f>
        <v/>
      </c>
      <c r="AI173" s="947" t="str">
        <f>IF(INT($BA20/10000),MOD(INT($BA20/10000),10),"")</f>
        <v/>
      </c>
      <c r="AJ173" s="947" t="str">
        <f>IF(INT($BA20/1000),MOD(INT($BA20/1000),10),"")</f>
        <v/>
      </c>
      <c r="AK173" s="947" t="str">
        <f>IF(INT($BA20/100),MOD(INT($BA20/100),10),"")</f>
        <v/>
      </c>
      <c r="AL173" s="947" t="str">
        <f>IF(INT($BA20/10),MOD(INT($BA20/10),10),"")</f>
        <v/>
      </c>
      <c r="AM173" s="982" t="str">
        <f>IF(INT($BA20/1),MOD(INT($BA20/1),10),"")</f>
        <v/>
      </c>
      <c r="AP173" s="1901"/>
      <c r="AQ173" s="1901"/>
    </row>
    <row r="174" spans="1:43" ht="18.95" customHeight="1">
      <c r="C174" s="1946"/>
      <c r="E174" s="1518"/>
      <c r="F174" s="1519"/>
      <c r="G174" s="989"/>
      <c r="H174" s="1937" t="s">
        <v>1829</v>
      </c>
      <c r="I174" s="1902"/>
      <c r="J174" s="1902"/>
      <c r="K174" s="1902"/>
      <c r="L174" s="1902"/>
      <c r="M174" s="987"/>
      <c r="N174" s="990" t="s">
        <v>1851</v>
      </c>
      <c r="O174" s="949" t="str">
        <f t="shared" ref="O174" si="268">IF(INT($AZ21/100000000000),MOD(INT($AZ21/100000000000),10),"")</f>
        <v/>
      </c>
      <c r="P174" s="949" t="str">
        <f t="shared" ref="P174" si="269">IF(INT($AZ21/10000000000),MOD(INT($AZ21/10000000000),10),"")</f>
        <v/>
      </c>
      <c r="Q174" s="949" t="str">
        <f t="shared" ref="Q174" si="270">IF(INT($AZ21/1000000000),MOD(INT($AZ21/1000000000),10),"")</f>
        <v/>
      </c>
      <c r="R174" s="949" t="str">
        <f t="shared" ref="R174" si="271">IF(INT($AZ21/100000000),MOD(INT($AZ21/100000000),10),"")</f>
        <v/>
      </c>
      <c r="S174" s="949" t="str">
        <f t="shared" ref="S174" si="272">IF(INT($AZ21/10000000),MOD(INT($AZ21/10000000),10),"")</f>
        <v/>
      </c>
      <c r="T174" s="949" t="str">
        <f t="shared" ref="T174" si="273">IF(INT($AZ21/1000000),MOD(INT($AZ21/1000000),10),"")</f>
        <v/>
      </c>
      <c r="U174" s="949" t="str">
        <f t="shared" ref="U174" si="274">IF(INT($AZ21/100000),MOD(INT($AZ21/100000),10),"")</f>
        <v/>
      </c>
      <c r="V174" s="949" t="str">
        <f t="shared" ref="V174" si="275">IF(INT($AZ21/10000),MOD(INT($AZ21/10000),10),"")</f>
        <v/>
      </c>
      <c r="W174" s="949" t="str">
        <f t="shared" ref="W174" si="276">IF(INT($AZ21/1000),MOD(INT($AZ21/1000),10),"")</f>
        <v/>
      </c>
      <c r="X174" s="949" t="str">
        <f t="shared" ref="X174" si="277">IF(INT($AZ21/100),MOD(INT($AZ21/100),10),"")</f>
        <v/>
      </c>
      <c r="Y174" s="949" t="str">
        <f t="shared" ref="Y174" si="278">IF(INT($AZ21/10),MOD(INT($AZ21/10),10),"")</f>
        <v/>
      </c>
      <c r="Z174" s="949" t="str">
        <f t="shared" ref="Z174" si="279">IF(INT($AZ21/1),MOD(INT($AZ21/1),10),"")</f>
        <v/>
      </c>
      <c r="AA174" s="975"/>
      <c r="AB174" s="949" t="str">
        <f t="shared" ref="AB174" si="280">IF(INT($BA21/100000000000),MOD(INT($BA21/100000000000),10),"")</f>
        <v/>
      </c>
      <c r="AC174" s="949" t="str">
        <f t="shared" ref="AC174" si="281">IF(INT($BA21/10000000000),MOD(INT($BA21/10000000000),10),"")</f>
        <v/>
      </c>
      <c r="AD174" s="949" t="str">
        <f t="shared" ref="AD174" si="282">IF(INT($BA21/1000000000),MOD(INT($BA21/1000000000),10),"")</f>
        <v/>
      </c>
      <c r="AE174" s="949" t="str">
        <f t="shared" ref="AE174" si="283">IF(INT($BA21/100000000),MOD(INT($BA21/100000000),10),"")</f>
        <v/>
      </c>
      <c r="AF174" s="949" t="str">
        <f t="shared" ref="AF174" si="284">IF(INT($BA21/10000000),MOD(INT($BA21/10000000),10),"")</f>
        <v/>
      </c>
      <c r="AG174" s="949" t="str">
        <f t="shared" ref="AG174" si="285">IF(INT($BA21/1000000),MOD(INT($BA21/1000000),10),"")</f>
        <v/>
      </c>
      <c r="AH174" s="949" t="str">
        <f t="shared" ref="AH174" si="286">IF(INT($BA21/100000),MOD(INT($BA21/100000),10),"")</f>
        <v/>
      </c>
      <c r="AI174" s="949" t="str">
        <f t="shared" ref="AI174" si="287">IF(INT($BA21/10000),MOD(INT($BA21/10000),10),"")</f>
        <v/>
      </c>
      <c r="AJ174" s="949" t="str">
        <f t="shared" ref="AJ174" si="288">IF(INT($BA21/1000),MOD(INT($BA21/1000),10),"")</f>
        <v/>
      </c>
      <c r="AK174" s="949" t="str">
        <f t="shared" ref="AK174" si="289">IF(INT($BA21/100),MOD(INT($BA21/100),10),"")</f>
        <v/>
      </c>
      <c r="AL174" s="949" t="str">
        <f t="shared" ref="AL174" si="290">IF(INT($BA21/10),MOD(INT($BA21/10),10),"")</f>
        <v/>
      </c>
      <c r="AM174" s="981" t="str">
        <f t="shared" ref="AM174" si="291">IF(INT($BA21/1),MOD(INT($BA21/1),10),"")</f>
        <v/>
      </c>
      <c r="AP174" s="1901"/>
      <c r="AQ174" s="1901"/>
    </row>
    <row r="175" spans="1:43" ht="18.95" customHeight="1">
      <c r="C175" s="1946"/>
      <c r="E175" s="1940" t="s">
        <v>1137</v>
      </c>
      <c r="F175" s="1941"/>
      <c r="G175" s="989"/>
      <c r="H175" s="1937" t="s">
        <v>44</v>
      </c>
      <c r="I175" s="1902"/>
      <c r="J175" s="1902"/>
      <c r="K175" s="1902"/>
      <c r="L175" s="1902"/>
      <c r="M175" s="987"/>
      <c r="N175" s="990" t="s">
        <v>1852</v>
      </c>
      <c r="O175" s="951" t="str">
        <f t="shared" ref="O175:O190" si="292">IF(INT($AZ22/100000000000),MOD(INT($AZ22/100000000000),10),"")</f>
        <v/>
      </c>
      <c r="P175" s="951" t="str">
        <f t="shared" ref="P175:P190" si="293">IF(INT($AZ22/10000000000),MOD(INT($AZ22/10000000000),10),"")</f>
        <v/>
      </c>
      <c r="Q175" s="951" t="str">
        <f t="shared" ref="Q175:Q190" si="294">IF(INT($AZ22/1000000000),MOD(INT($AZ22/1000000000),10),"")</f>
        <v/>
      </c>
      <c r="R175" s="951" t="str">
        <f t="shared" ref="R175:R190" si="295">IF(INT($AZ22/100000000),MOD(INT($AZ22/100000000),10),"")</f>
        <v/>
      </c>
      <c r="S175" s="951" t="str">
        <f t="shared" ref="S175:S190" si="296">IF(INT($AZ22/10000000),MOD(INT($AZ22/10000000),10),"")</f>
        <v/>
      </c>
      <c r="T175" s="951" t="str">
        <f t="shared" ref="T175:T190" si="297">IF(INT($AZ22/1000000),MOD(INT($AZ22/1000000),10),"")</f>
        <v/>
      </c>
      <c r="U175" s="951" t="str">
        <f t="shared" ref="U175:U190" si="298">IF(INT($AZ22/100000),MOD(INT($AZ22/100000),10),"")</f>
        <v/>
      </c>
      <c r="V175" s="951" t="str">
        <f t="shared" ref="V175:V190" si="299">IF(INT($AZ22/10000),MOD(INT($AZ22/10000),10),"")</f>
        <v/>
      </c>
      <c r="W175" s="951" t="str">
        <f t="shared" ref="W175:W190" si="300">IF(INT($AZ22/1000),MOD(INT($AZ22/1000),10),"")</f>
        <v/>
      </c>
      <c r="X175" s="951" t="str">
        <f t="shared" ref="X175:X190" si="301">IF(INT($AZ22/100),MOD(INT($AZ22/100),10),"")</f>
        <v/>
      </c>
      <c r="Y175" s="951" t="str">
        <f t="shared" ref="Y175:Y190" si="302">IF(INT($AZ22/10),MOD(INT($AZ22/10),10),"")</f>
        <v/>
      </c>
      <c r="Z175" s="951" t="str">
        <f t="shared" ref="Z175:Z190" si="303">IF(INT($AZ22/1),MOD(INT($AZ22/1),10),"")</f>
        <v/>
      </c>
      <c r="AA175" s="975"/>
      <c r="AB175" s="951" t="str">
        <f t="shared" ref="AB175:AB190" si="304">IF(INT($BA22/100000000000),MOD(INT($BA22/100000000000),10),"")</f>
        <v/>
      </c>
      <c r="AC175" s="951" t="str">
        <f t="shared" ref="AC175:AC190" si="305">IF(INT($BA22/10000000000),MOD(INT($BA22/10000000000),10),"")</f>
        <v/>
      </c>
      <c r="AD175" s="951" t="str">
        <f t="shared" ref="AD175:AD190" si="306">IF(INT($BA22/1000000000),MOD(INT($BA22/1000000000),10),"")</f>
        <v/>
      </c>
      <c r="AE175" s="951" t="str">
        <f t="shared" ref="AE175:AE190" si="307">IF(INT($BA22/100000000),MOD(INT($BA22/100000000),10),"")</f>
        <v/>
      </c>
      <c r="AF175" s="951" t="str">
        <f t="shared" ref="AF175:AF190" si="308">IF(INT($BA22/10000000),MOD(INT($BA22/10000000),10),"")</f>
        <v/>
      </c>
      <c r="AG175" s="951" t="str">
        <f t="shared" ref="AG175:AG190" si="309">IF(INT($BA22/1000000),MOD(INT($BA22/1000000),10),"")</f>
        <v/>
      </c>
      <c r="AH175" s="951" t="str">
        <f t="shared" ref="AH175:AH190" si="310">IF(INT($BA22/100000),MOD(INT($BA22/100000),10),"")</f>
        <v/>
      </c>
      <c r="AI175" s="951" t="str">
        <f t="shared" ref="AI175:AI190" si="311">IF(INT($BA22/10000),MOD(INT($BA22/10000),10),"")</f>
        <v/>
      </c>
      <c r="AJ175" s="951" t="str">
        <f t="shared" ref="AJ175:AJ190" si="312">IF(INT($BA22/1000),MOD(INT($BA22/1000),10),"")</f>
        <v/>
      </c>
      <c r="AK175" s="951" t="str">
        <f t="shared" ref="AK175:AK190" si="313">IF(INT($BA22/100),MOD(INT($BA22/100),10),"")</f>
        <v/>
      </c>
      <c r="AL175" s="951" t="str">
        <f t="shared" ref="AL175:AL190" si="314">IF(INT($BA22/10),MOD(INT($BA22/10),10),"")</f>
        <v/>
      </c>
      <c r="AM175" s="983" t="str">
        <f t="shared" ref="AM175:AM190" si="315">IF(INT($BA22/1),MOD(INT($BA22/1),10),"")</f>
        <v/>
      </c>
      <c r="AP175" s="1901"/>
      <c r="AQ175" s="1901"/>
    </row>
    <row r="176" spans="1:43" ht="18.95" customHeight="1">
      <c r="C176" s="1946"/>
      <c r="E176" s="1940"/>
      <c r="F176" s="1941"/>
      <c r="G176" s="989"/>
      <c r="H176" s="1989" t="s">
        <v>1138</v>
      </c>
      <c r="I176" s="1944"/>
      <c r="J176" s="1944"/>
      <c r="K176" s="1944"/>
      <c r="L176" s="1944"/>
      <c r="M176" s="987"/>
      <c r="N176" s="990" t="s">
        <v>1853</v>
      </c>
      <c r="O176" s="949" t="str">
        <f t="shared" si="292"/>
        <v/>
      </c>
      <c r="P176" s="949" t="str">
        <f t="shared" si="293"/>
        <v/>
      </c>
      <c r="Q176" s="949" t="str">
        <f t="shared" si="294"/>
        <v/>
      </c>
      <c r="R176" s="949" t="str">
        <f t="shared" si="295"/>
        <v/>
      </c>
      <c r="S176" s="949" t="str">
        <f t="shared" si="296"/>
        <v/>
      </c>
      <c r="T176" s="949" t="str">
        <f t="shared" si="297"/>
        <v/>
      </c>
      <c r="U176" s="949" t="str">
        <f t="shared" si="298"/>
        <v/>
      </c>
      <c r="V176" s="949" t="str">
        <f t="shared" si="299"/>
        <v/>
      </c>
      <c r="W176" s="949" t="str">
        <f t="shared" si="300"/>
        <v/>
      </c>
      <c r="X176" s="949" t="str">
        <f t="shared" si="301"/>
        <v/>
      </c>
      <c r="Y176" s="949" t="str">
        <f t="shared" si="302"/>
        <v/>
      </c>
      <c r="Z176" s="949" t="str">
        <f t="shared" si="303"/>
        <v/>
      </c>
      <c r="AA176" s="975"/>
      <c r="AB176" s="949" t="str">
        <f t="shared" si="304"/>
        <v/>
      </c>
      <c r="AC176" s="949" t="str">
        <f t="shared" si="305"/>
        <v/>
      </c>
      <c r="AD176" s="949" t="str">
        <f t="shared" si="306"/>
        <v/>
      </c>
      <c r="AE176" s="949" t="str">
        <f t="shared" si="307"/>
        <v/>
      </c>
      <c r="AF176" s="949" t="str">
        <f t="shared" si="308"/>
        <v/>
      </c>
      <c r="AG176" s="949" t="str">
        <f t="shared" si="309"/>
        <v/>
      </c>
      <c r="AH176" s="949" t="str">
        <f t="shared" si="310"/>
        <v/>
      </c>
      <c r="AI176" s="949" t="str">
        <f t="shared" si="311"/>
        <v/>
      </c>
      <c r="AJ176" s="949" t="str">
        <f t="shared" si="312"/>
        <v/>
      </c>
      <c r="AK176" s="949" t="str">
        <f t="shared" si="313"/>
        <v/>
      </c>
      <c r="AL176" s="949" t="str">
        <f t="shared" si="314"/>
        <v/>
      </c>
      <c r="AM176" s="981" t="str">
        <f t="shared" si="315"/>
        <v/>
      </c>
      <c r="AP176" s="1901"/>
      <c r="AQ176" s="1901"/>
    </row>
    <row r="177" spans="3:43" ht="18.95" customHeight="1">
      <c r="C177" s="1946"/>
      <c r="E177" s="1940"/>
      <c r="F177" s="1941"/>
      <c r="G177" s="989"/>
      <c r="H177" s="1961" t="s">
        <v>1139</v>
      </c>
      <c r="I177" s="1961"/>
      <c r="J177" s="1961"/>
      <c r="K177" s="1961"/>
      <c r="L177" s="1961"/>
      <c r="M177" s="987"/>
      <c r="N177" s="990" t="s">
        <v>1854</v>
      </c>
      <c r="O177" s="949" t="str">
        <f t="shared" si="292"/>
        <v/>
      </c>
      <c r="P177" s="949" t="str">
        <f t="shared" si="293"/>
        <v/>
      </c>
      <c r="Q177" s="949" t="str">
        <f t="shared" si="294"/>
        <v/>
      </c>
      <c r="R177" s="949" t="str">
        <f t="shared" si="295"/>
        <v/>
      </c>
      <c r="S177" s="949" t="str">
        <f t="shared" si="296"/>
        <v/>
      </c>
      <c r="T177" s="949" t="str">
        <f t="shared" si="297"/>
        <v/>
      </c>
      <c r="U177" s="949" t="str">
        <f t="shared" si="298"/>
        <v/>
      </c>
      <c r="V177" s="949" t="str">
        <f t="shared" si="299"/>
        <v/>
      </c>
      <c r="W177" s="949" t="str">
        <f t="shared" si="300"/>
        <v/>
      </c>
      <c r="X177" s="949" t="str">
        <f t="shared" si="301"/>
        <v/>
      </c>
      <c r="Y177" s="949" t="str">
        <f t="shared" si="302"/>
        <v/>
      </c>
      <c r="Z177" s="949" t="str">
        <f t="shared" si="303"/>
        <v/>
      </c>
      <c r="AA177" s="975"/>
      <c r="AB177" s="949" t="str">
        <f t="shared" si="304"/>
        <v/>
      </c>
      <c r="AC177" s="949" t="str">
        <f t="shared" si="305"/>
        <v/>
      </c>
      <c r="AD177" s="949" t="str">
        <f t="shared" si="306"/>
        <v/>
      </c>
      <c r="AE177" s="949" t="str">
        <f t="shared" si="307"/>
        <v/>
      </c>
      <c r="AF177" s="949" t="str">
        <f t="shared" si="308"/>
        <v/>
      </c>
      <c r="AG177" s="949" t="str">
        <f t="shared" si="309"/>
        <v/>
      </c>
      <c r="AH177" s="949" t="str">
        <f t="shared" si="310"/>
        <v/>
      </c>
      <c r="AI177" s="949" t="str">
        <f t="shared" si="311"/>
        <v/>
      </c>
      <c r="AJ177" s="949" t="str">
        <f t="shared" si="312"/>
        <v/>
      </c>
      <c r="AK177" s="949" t="str">
        <f t="shared" si="313"/>
        <v/>
      </c>
      <c r="AL177" s="949" t="str">
        <f t="shared" si="314"/>
        <v/>
      </c>
      <c r="AM177" s="981" t="str">
        <f t="shared" si="315"/>
        <v/>
      </c>
      <c r="AP177" s="1901"/>
      <c r="AQ177" s="1901"/>
    </row>
    <row r="178" spans="3:43" ht="18.95" customHeight="1">
      <c r="C178" s="1946"/>
      <c r="E178" s="1940"/>
      <c r="F178" s="1941"/>
      <c r="G178" s="989"/>
      <c r="H178" s="1961" t="s">
        <v>1140</v>
      </c>
      <c r="I178" s="1961"/>
      <c r="J178" s="1961"/>
      <c r="K178" s="1961"/>
      <c r="L178" s="1961"/>
      <c r="M178" s="987"/>
      <c r="N178" s="990" t="s">
        <v>1855</v>
      </c>
      <c r="O178" s="949" t="str">
        <f t="shared" si="292"/>
        <v/>
      </c>
      <c r="P178" s="949" t="str">
        <f t="shared" si="293"/>
        <v/>
      </c>
      <c r="Q178" s="949" t="str">
        <f t="shared" si="294"/>
        <v/>
      </c>
      <c r="R178" s="949" t="str">
        <f t="shared" si="295"/>
        <v/>
      </c>
      <c r="S178" s="949" t="str">
        <f t="shared" si="296"/>
        <v/>
      </c>
      <c r="T178" s="949" t="str">
        <f t="shared" si="297"/>
        <v/>
      </c>
      <c r="U178" s="949" t="str">
        <f t="shared" si="298"/>
        <v/>
      </c>
      <c r="V178" s="949" t="str">
        <f t="shared" si="299"/>
        <v/>
      </c>
      <c r="W178" s="949" t="str">
        <f t="shared" si="300"/>
        <v/>
      </c>
      <c r="X178" s="949" t="str">
        <f t="shared" si="301"/>
        <v/>
      </c>
      <c r="Y178" s="949" t="str">
        <f t="shared" si="302"/>
        <v/>
      </c>
      <c r="Z178" s="949" t="str">
        <f t="shared" si="303"/>
        <v/>
      </c>
      <c r="AA178" s="975"/>
      <c r="AB178" s="949" t="str">
        <f t="shared" si="304"/>
        <v/>
      </c>
      <c r="AC178" s="949" t="str">
        <f t="shared" si="305"/>
        <v/>
      </c>
      <c r="AD178" s="949" t="str">
        <f t="shared" si="306"/>
        <v/>
      </c>
      <c r="AE178" s="949" t="str">
        <f t="shared" si="307"/>
        <v/>
      </c>
      <c r="AF178" s="949" t="str">
        <f t="shared" si="308"/>
        <v/>
      </c>
      <c r="AG178" s="949" t="str">
        <f t="shared" si="309"/>
        <v/>
      </c>
      <c r="AH178" s="949" t="str">
        <f t="shared" si="310"/>
        <v/>
      </c>
      <c r="AI178" s="949" t="str">
        <f t="shared" si="311"/>
        <v/>
      </c>
      <c r="AJ178" s="949" t="str">
        <f t="shared" si="312"/>
        <v/>
      </c>
      <c r="AK178" s="949" t="str">
        <f t="shared" si="313"/>
        <v/>
      </c>
      <c r="AL178" s="949" t="str">
        <f t="shared" si="314"/>
        <v/>
      </c>
      <c r="AM178" s="981" t="str">
        <f t="shared" si="315"/>
        <v/>
      </c>
      <c r="AP178" s="1901"/>
      <c r="AQ178" s="1901"/>
    </row>
    <row r="179" spans="3:43" ht="18.95" customHeight="1">
      <c r="C179" s="1946"/>
      <c r="E179" s="1942"/>
      <c r="F179" s="1943"/>
      <c r="G179" s="989"/>
      <c r="H179" s="1962" t="s">
        <v>172</v>
      </c>
      <c r="I179" s="1962"/>
      <c r="J179" s="1962"/>
      <c r="K179" s="1962"/>
      <c r="L179" s="1962"/>
      <c r="M179" s="987"/>
      <c r="N179" s="990" t="s">
        <v>1856</v>
      </c>
      <c r="O179" s="952" t="str">
        <f t="shared" si="292"/>
        <v/>
      </c>
      <c r="P179" s="952" t="str">
        <f t="shared" si="293"/>
        <v/>
      </c>
      <c r="Q179" s="952" t="str">
        <f t="shared" si="294"/>
        <v/>
      </c>
      <c r="R179" s="952" t="str">
        <f t="shared" si="295"/>
        <v/>
      </c>
      <c r="S179" s="952" t="str">
        <f t="shared" si="296"/>
        <v/>
      </c>
      <c r="T179" s="952" t="str">
        <f t="shared" si="297"/>
        <v/>
      </c>
      <c r="U179" s="952" t="str">
        <f t="shared" si="298"/>
        <v/>
      </c>
      <c r="V179" s="952" t="str">
        <f t="shared" si="299"/>
        <v/>
      </c>
      <c r="W179" s="952" t="str">
        <f t="shared" si="300"/>
        <v/>
      </c>
      <c r="X179" s="952" t="str">
        <f t="shared" si="301"/>
        <v/>
      </c>
      <c r="Y179" s="952" t="str">
        <f t="shared" si="302"/>
        <v/>
      </c>
      <c r="Z179" s="952" t="str">
        <f t="shared" si="303"/>
        <v/>
      </c>
      <c r="AA179" s="975"/>
      <c r="AB179" s="952" t="str">
        <f t="shared" si="304"/>
        <v/>
      </c>
      <c r="AC179" s="952" t="str">
        <f t="shared" si="305"/>
        <v/>
      </c>
      <c r="AD179" s="952" t="str">
        <f t="shared" si="306"/>
        <v/>
      </c>
      <c r="AE179" s="952" t="str">
        <f t="shared" si="307"/>
        <v/>
      </c>
      <c r="AF179" s="952" t="str">
        <f t="shared" si="308"/>
        <v/>
      </c>
      <c r="AG179" s="952" t="str">
        <f t="shared" si="309"/>
        <v/>
      </c>
      <c r="AH179" s="952" t="str">
        <f t="shared" si="310"/>
        <v/>
      </c>
      <c r="AI179" s="952" t="str">
        <f t="shared" si="311"/>
        <v/>
      </c>
      <c r="AJ179" s="952" t="str">
        <f t="shared" si="312"/>
        <v/>
      </c>
      <c r="AK179" s="952" t="str">
        <f t="shared" si="313"/>
        <v/>
      </c>
      <c r="AL179" s="952" t="str">
        <f t="shared" si="314"/>
        <v/>
      </c>
      <c r="AM179" s="984" t="str">
        <f t="shared" si="315"/>
        <v/>
      </c>
      <c r="AP179" s="1901"/>
      <c r="AQ179" s="1901"/>
    </row>
    <row r="180" spans="3:43" ht="18.95" customHeight="1">
      <c r="C180" s="1946"/>
      <c r="E180" s="1951" t="s">
        <v>52</v>
      </c>
      <c r="F180" s="1952"/>
      <c r="G180" s="994"/>
      <c r="H180" s="1957" t="s">
        <v>55</v>
      </c>
      <c r="I180" s="1958"/>
      <c r="J180" s="995"/>
      <c r="K180" s="989"/>
      <c r="L180" s="996" t="s">
        <v>53</v>
      </c>
      <c r="M180" s="987"/>
      <c r="N180" s="990" t="s">
        <v>1857</v>
      </c>
      <c r="O180" s="951" t="str">
        <f t="shared" si="292"/>
        <v/>
      </c>
      <c r="P180" s="951" t="str">
        <f t="shared" si="293"/>
        <v/>
      </c>
      <c r="Q180" s="951" t="str">
        <f t="shared" si="294"/>
        <v/>
      </c>
      <c r="R180" s="951" t="str">
        <f t="shared" si="295"/>
        <v/>
      </c>
      <c r="S180" s="951" t="str">
        <f t="shared" si="296"/>
        <v/>
      </c>
      <c r="T180" s="951" t="str">
        <f t="shared" si="297"/>
        <v/>
      </c>
      <c r="U180" s="951" t="str">
        <f t="shared" si="298"/>
        <v/>
      </c>
      <c r="V180" s="951" t="str">
        <f t="shared" si="299"/>
        <v/>
      </c>
      <c r="W180" s="951" t="str">
        <f t="shared" si="300"/>
        <v/>
      </c>
      <c r="X180" s="951" t="str">
        <f t="shared" si="301"/>
        <v/>
      </c>
      <c r="Y180" s="951" t="str">
        <f t="shared" si="302"/>
        <v/>
      </c>
      <c r="Z180" s="951" t="str">
        <f t="shared" si="303"/>
        <v/>
      </c>
      <c r="AA180" s="975"/>
      <c r="AB180" s="951" t="str">
        <f t="shared" si="304"/>
        <v/>
      </c>
      <c r="AC180" s="951" t="str">
        <f t="shared" si="305"/>
        <v/>
      </c>
      <c r="AD180" s="951" t="str">
        <f t="shared" si="306"/>
        <v/>
      </c>
      <c r="AE180" s="951" t="str">
        <f t="shared" si="307"/>
        <v/>
      </c>
      <c r="AF180" s="951" t="str">
        <f t="shared" si="308"/>
        <v/>
      </c>
      <c r="AG180" s="951" t="str">
        <f t="shared" si="309"/>
        <v/>
      </c>
      <c r="AH180" s="951" t="str">
        <f t="shared" si="310"/>
        <v/>
      </c>
      <c r="AI180" s="951" t="str">
        <f t="shared" si="311"/>
        <v/>
      </c>
      <c r="AJ180" s="951" t="str">
        <f t="shared" si="312"/>
        <v/>
      </c>
      <c r="AK180" s="951" t="str">
        <f t="shared" si="313"/>
        <v/>
      </c>
      <c r="AL180" s="951" t="str">
        <f t="shared" si="314"/>
        <v/>
      </c>
      <c r="AM180" s="983" t="str">
        <f t="shared" si="315"/>
        <v/>
      </c>
    </row>
    <row r="181" spans="3:43" ht="18.95" customHeight="1">
      <c r="C181" s="1946"/>
      <c r="E181" s="1953"/>
      <c r="F181" s="1954"/>
      <c r="G181" s="997"/>
      <c r="H181" s="1959"/>
      <c r="I181" s="1959"/>
      <c r="J181" s="998"/>
      <c r="K181" s="989"/>
      <c r="L181" s="996" t="s">
        <v>1141</v>
      </c>
      <c r="M181" s="987"/>
      <c r="N181" s="990" t="s">
        <v>1858</v>
      </c>
      <c r="O181" s="949" t="str">
        <f t="shared" si="292"/>
        <v/>
      </c>
      <c r="P181" s="949" t="str">
        <f t="shared" si="293"/>
        <v/>
      </c>
      <c r="Q181" s="949" t="str">
        <f t="shared" si="294"/>
        <v/>
      </c>
      <c r="R181" s="949" t="str">
        <f t="shared" si="295"/>
        <v/>
      </c>
      <c r="S181" s="949" t="str">
        <f t="shared" si="296"/>
        <v/>
      </c>
      <c r="T181" s="949" t="str">
        <f t="shared" si="297"/>
        <v/>
      </c>
      <c r="U181" s="949" t="str">
        <f t="shared" si="298"/>
        <v/>
      </c>
      <c r="V181" s="949" t="str">
        <f t="shared" si="299"/>
        <v/>
      </c>
      <c r="W181" s="949" t="str">
        <f t="shared" si="300"/>
        <v/>
      </c>
      <c r="X181" s="949" t="str">
        <f t="shared" si="301"/>
        <v/>
      </c>
      <c r="Y181" s="949" t="str">
        <f t="shared" si="302"/>
        <v/>
      </c>
      <c r="Z181" s="949" t="str">
        <f t="shared" si="303"/>
        <v/>
      </c>
      <c r="AA181" s="975"/>
      <c r="AB181" s="949" t="str">
        <f t="shared" si="304"/>
        <v/>
      </c>
      <c r="AC181" s="949" t="str">
        <f t="shared" si="305"/>
        <v/>
      </c>
      <c r="AD181" s="949" t="str">
        <f t="shared" si="306"/>
        <v/>
      </c>
      <c r="AE181" s="949" t="str">
        <f t="shared" si="307"/>
        <v/>
      </c>
      <c r="AF181" s="949" t="str">
        <f t="shared" si="308"/>
        <v/>
      </c>
      <c r="AG181" s="949" t="str">
        <f t="shared" si="309"/>
        <v/>
      </c>
      <c r="AH181" s="949" t="str">
        <f t="shared" si="310"/>
        <v/>
      </c>
      <c r="AI181" s="949" t="str">
        <f t="shared" si="311"/>
        <v/>
      </c>
      <c r="AJ181" s="949" t="str">
        <f t="shared" si="312"/>
        <v/>
      </c>
      <c r="AK181" s="949" t="str">
        <f t="shared" si="313"/>
        <v/>
      </c>
      <c r="AL181" s="949" t="str">
        <f t="shared" si="314"/>
        <v/>
      </c>
      <c r="AM181" s="981" t="str">
        <f t="shared" si="315"/>
        <v/>
      </c>
    </row>
    <row r="182" spans="3:43" ht="18.95" customHeight="1">
      <c r="C182" s="1946"/>
      <c r="E182" s="1953"/>
      <c r="F182" s="1954"/>
      <c r="G182" s="989"/>
      <c r="H182" s="1902" t="s">
        <v>1875</v>
      </c>
      <c r="I182" s="1902"/>
      <c r="J182" s="1902"/>
      <c r="K182" s="1902"/>
      <c r="L182" s="1902"/>
      <c r="M182" s="987"/>
      <c r="N182" s="990" t="s">
        <v>1859</v>
      </c>
      <c r="O182" s="948" t="str">
        <f t="shared" si="292"/>
        <v/>
      </c>
      <c r="P182" s="948" t="str">
        <f t="shared" si="293"/>
        <v/>
      </c>
      <c r="Q182" s="948" t="str">
        <f t="shared" si="294"/>
        <v/>
      </c>
      <c r="R182" s="948" t="str">
        <f t="shared" si="295"/>
        <v/>
      </c>
      <c r="S182" s="948" t="str">
        <f t="shared" si="296"/>
        <v/>
      </c>
      <c r="T182" s="948" t="str">
        <f t="shared" si="297"/>
        <v/>
      </c>
      <c r="U182" s="948" t="str">
        <f t="shared" si="298"/>
        <v/>
      </c>
      <c r="V182" s="948" t="str">
        <f t="shared" si="299"/>
        <v/>
      </c>
      <c r="W182" s="948" t="str">
        <f t="shared" si="300"/>
        <v/>
      </c>
      <c r="X182" s="948" t="str">
        <f t="shared" si="301"/>
        <v/>
      </c>
      <c r="Y182" s="948" t="str">
        <f t="shared" si="302"/>
        <v/>
      </c>
      <c r="Z182" s="948" t="str">
        <f t="shared" si="303"/>
        <v/>
      </c>
      <c r="AA182" s="975"/>
      <c r="AB182" s="948" t="str">
        <f t="shared" si="304"/>
        <v/>
      </c>
      <c r="AC182" s="948" t="str">
        <f t="shared" si="305"/>
        <v/>
      </c>
      <c r="AD182" s="948" t="str">
        <f t="shared" si="306"/>
        <v/>
      </c>
      <c r="AE182" s="948" t="str">
        <f t="shared" si="307"/>
        <v/>
      </c>
      <c r="AF182" s="948" t="str">
        <f t="shared" si="308"/>
        <v/>
      </c>
      <c r="AG182" s="948" t="str">
        <f t="shared" si="309"/>
        <v/>
      </c>
      <c r="AH182" s="948" t="str">
        <f t="shared" si="310"/>
        <v/>
      </c>
      <c r="AI182" s="948" t="str">
        <f t="shared" si="311"/>
        <v/>
      </c>
      <c r="AJ182" s="948" t="str">
        <f t="shared" si="312"/>
        <v/>
      </c>
      <c r="AK182" s="948" t="str">
        <f t="shared" si="313"/>
        <v/>
      </c>
      <c r="AL182" s="948" t="str">
        <f t="shared" si="314"/>
        <v/>
      </c>
      <c r="AM182" s="980" t="str">
        <f t="shared" si="315"/>
        <v/>
      </c>
    </row>
    <row r="183" spans="3:43" ht="18.95" customHeight="1">
      <c r="C183" s="972"/>
      <c r="E183" s="1953"/>
      <c r="F183" s="1954"/>
      <c r="G183" s="989"/>
      <c r="H183" s="1944" t="s">
        <v>1143</v>
      </c>
      <c r="I183" s="1944"/>
      <c r="J183" s="1944"/>
      <c r="K183" s="1944"/>
      <c r="L183" s="1944"/>
      <c r="M183" s="987"/>
      <c r="N183" s="990" t="s">
        <v>1860</v>
      </c>
      <c r="O183" s="949" t="str">
        <f t="shared" si="292"/>
        <v/>
      </c>
      <c r="P183" s="949" t="str">
        <f t="shared" si="293"/>
        <v/>
      </c>
      <c r="Q183" s="949" t="str">
        <f t="shared" si="294"/>
        <v/>
      </c>
      <c r="R183" s="949" t="str">
        <f t="shared" si="295"/>
        <v/>
      </c>
      <c r="S183" s="949" t="str">
        <f t="shared" si="296"/>
        <v/>
      </c>
      <c r="T183" s="949" t="str">
        <f t="shared" si="297"/>
        <v/>
      </c>
      <c r="U183" s="949" t="str">
        <f t="shared" si="298"/>
        <v/>
      </c>
      <c r="V183" s="949" t="str">
        <f t="shared" si="299"/>
        <v/>
      </c>
      <c r="W183" s="949" t="str">
        <f t="shared" si="300"/>
        <v/>
      </c>
      <c r="X183" s="949" t="str">
        <f t="shared" si="301"/>
        <v/>
      </c>
      <c r="Y183" s="949" t="str">
        <f t="shared" si="302"/>
        <v/>
      </c>
      <c r="Z183" s="949" t="str">
        <f t="shared" si="303"/>
        <v/>
      </c>
      <c r="AA183" s="975"/>
      <c r="AB183" s="949" t="str">
        <f t="shared" si="304"/>
        <v/>
      </c>
      <c r="AC183" s="949" t="str">
        <f t="shared" si="305"/>
        <v/>
      </c>
      <c r="AD183" s="949" t="str">
        <f t="shared" si="306"/>
        <v/>
      </c>
      <c r="AE183" s="949" t="str">
        <f t="shared" si="307"/>
        <v/>
      </c>
      <c r="AF183" s="949" t="str">
        <f t="shared" si="308"/>
        <v/>
      </c>
      <c r="AG183" s="949" t="str">
        <f t="shared" si="309"/>
        <v/>
      </c>
      <c r="AH183" s="949" t="str">
        <f t="shared" si="310"/>
        <v/>
      </c>
      <c r="AI183" s="949" t="str">
        <f t="shared" si="311"/>
        <v/>
      </c>
      <c r="AJ183" s="949" t="str">
        <f t="shared" si="312"/>
        <v/>
      </c>
      <c r="AK183" s="949" t="str">
        <f t="shared" si="313"/>
        <v/>
      </c>
      <c r="AL183" s="949" t="str">
        <f t="shared" si="314"/>
        <v/>
      </c>
      <c r="AM183" s="981" t="str">
        <f t="shared" si="315"/>
        <v/>
      </c>
    </row>
    <row r="184" spans="3:43" ht="18.95" customHeight="1">
      <c r="C184" s="972"/>
      <c r="E184" s="1953"/>
      <c r="F184" s="1954"/>
      <c r="G184" s="989"/>
      <c r="H184" s="1960" t="s">
        <v>1144</v>
      </c>
      <c r="I184" s="1961"/>
      <c r="J184" s="1961"/>
      <c r="K184" s="1961"/>
      <c r="L184" s="1961"/>
      <c r="M184" s="987"/>
      <c r="N184" s="990" t="s">
        <v>1861</v>
      </c>
      <c r="O184" s="949" t="str">
        <f t="shared" si="292"/>
        <v/>
      </c>
      <c r="P184" s="949" t="str">
        <f t="shared" si="293"/>
        <v/>
      </c>
      <c r="Q184" s="949" t="str">
        <f t="shared" si="294"/>
        <v/>
      </c>
      <c r="R184" s="949" t="str">
        <f t="shared" si="295"/>
        <v/>
      </c>
      <c r="S184" s="949" t="str">
        <f t="shared" si="296"/>
        <v/>
      </c>
      <c r="T184" s="949" t="str">
        <f t="shared" si="297"/>
        <v/>
      </c>
      <c r="U184" s="949" t="str">
        <f t="shared" si="298"/>
        <v/>
      </c>
      <c r="V184" s="949" t="str">
        <f t="shared" si="299"/>
        <v/>
      </c>
      <c r="W184" s="949" t="str">
        <f t="shared" si="300"/>
        <v/>
      </c>
      <c r="X184" s="949" t="str">
        <f t="shared" si="301"/>
        <v/>
      </c>
      <c r="Y184" s="949" t="str">
        <f t="shared" si="302"/>
        <v/>
      </c>
      <c r="Z184" s="949" t="str">
        <f t="shared" si="303"/>
        <v/>
      </c>
      <c r="AA184" s="975"/>
      <c r="AB184" s="949" t="str">
        <f t="shared" si="304"/>
        <v/>
      </c>
      <c r="AC184" s="949" t="str">
        <f t="shared" si="305"/>
        <v/>
      </c>
      <c r="AD184" s="949" t="str">
        <f t="shared" si="306"/>
        <v/>
      </c>
      <c r="AE184" s="949" t="str">
        <f t="shared" si="307"/>
        <v/>
      </c>
      <c r="AF184" s="949" t="str">
        <f t="shared" si="308"/>
        <v/>
      </c>
      <c r="AG184" s="949" t="str">
        <f t="shared" si="309"/>
        <v/>
      </c>
      <c r="AH184" s="949" t="str">
        <f t="shared" si="310"/>
        <v/>
      </c>
      <c r="AI184" s="949" t="str">
        <f t="shared" si="311"/>
        <v/>
      </c>
      <c r="AJ184" s="949" t="str">
        <f t="shared" si="312"/>
        <v/>
      </c>
      <c r="AK184" s="949" t="str">
        <f t="shared" si="313"/>
        <v/>
      </c>
      <c r="AL184" s="949" t="str">
        <f t="shared" si="314"/>
        <v/>
      </c>
      <c r="AM184" s="981" t="str">
        <f t="shared" si="315"/>
        <v/>
      </c>
    </row>
    <row r="185" spans="3:43" ht="18.95" customHeight="1">
      <c r="E185" s="1955"/>
      <c r="F185" s="1956"/>
      <c r="G185" s="989"/>
      <c r="H185" s="1962" t="s">
        <v>172</v>
      </c>
      <c r="I185" s="1962"/>
      <c r="J185" s="1962"/>
      <c r="K185" s="1962"/>
      <c r="L185" s="1962"/>
      <c r="M185" s="987"/>
      <c r="N185" s="990" t="s">
        <v>1862</v>
      </c>
      <c r="O185" s="950" t="str">
        <f t="shared" si="292"/>
        <v/>
      </c>
      <c r="P185" s="950" t="str">
        <f t="shared" si="293"/>
        <v/>
      </c>
      <c r="Q185" s="950" t="str">
        <f t="shared" si="294"/>
        <v/>
      </c>
      <c r="R185" s="950" t="str">
        <f t="shared" si="295"/>
        <v/>
      </c>
      <c r="S185" s="950" t="str">
        <f t="shared" si="296"/>
        <v/>
      </c>
      <c r="T185" s="950" t="str">
        <f t="shared" si="297"/>
        <v/>
      </c>
      <c r="U185" s="950" t="str">
        <f t="shared" si="298"/>
        <v/>
      </c>
      <c r="V185" s="950" t="str">
        <f t="shared" si="299"/>
        <v/>
      </c>
      <c r="W185" s="950" t="str">
        <f t="shared" si="300"/>
        <v/>
      </c>
      <c r="X185" s="950" t="str">
        <f t="shared" si="301"/>
        <v/>
      </c>
      <c r="Y185" s="950" t="str">
        <f t="shared" si="302"/>
        <v/>
      </c>
      <c r="Z185" s="950" t="str">
        <f t="shared" si="303"/>
        <v/>
      </c>
      <c r="AA185" s="975"/>
      <c r="AB185" s="950" t="str">
        <f t="shared" si="304"/>
        <v/>
      </c>
      <c r="AC185" s="950" t="str">
        <f t="shared" si="305"/>
        <v/>
      </c>
      <c r="AD185" s="950" t="str">
        <f t="shared" si="306"/>
        <v/>
      </c>
      <c r="AE185" s="950" t="str">
        <f t="shared" si="307"/>
        <v/>
      </c>
      <c r="AF185" s="950" t="str">
        <f t="shared" si="308"/>
        <v/>
      </c>
      <c r="AG185" s="950" t="str">
        <f t="shared" si="309"/>
        <v/>
      </c>
      <c r="AH185" s="950" t="str">
        <f t="shared" si="310"/>
        <v/>
      </c>
      <c r="AI185" s="950" t="str">
        <f t="shared" si="311"/>
        <v/>
      </c>
      <c r="AJ185" s="950" t="str">
        <f t="shared" si="312"/>
        <v/>
      </c>
      <c r="AK185" s="950" t="str">
        <f t="shared" si="313"/>
        <v/>
      </c>
      <c r="AL185" s="950" t="str">
        <f t="shared" si="314"/>
        <v/>
      </c>
      <c r="AM185" s="945" t="str">
        <f t="shared" si="315"/>
        <v/>
      </c>
    </row>
    <row r="186" spans="3:43" ht="18.95" customHeight="1">
      <c r="E186" s="999"/>
      <c r="F186" s="1902" t="s">
        <v>1145</v>
      </c>
      <c r="G186" s="1902"/>
      <c r="H186" s="1902"/>
      <c r="I186" s="1902"/>
      <c r="J186" s="1902"/>
      <c r="K186" s="1902"/>
      <c r="L186" s="1902"/>
      <c r="M186" s="987"/>
      <c r="N186" s="990" t="s">
        <v>1863</v>
      </c>
      <c r="O186" s="947" t="str">
        <f t="shared" si="292"/>
        <v/>
      </c>
      <c r="P186" s="947" t="str">
        <f t="shared" si="293"/>
        <v/>
      </c>
      <c r="Q186" s="947" t="str">
        <f t="shared" si="294"/>
        <v/>
      </c>
      <c r="R186" s="947" t="str">
        <f t="shared" si="295"/>
        <v/>
      </c>
      <c r="S186" s="947" t="str">
        <f t="shared" si="296"/>
        <v/>
      </c>
      <c r="T186" s="947" t="str">
        <f t="shared" si="297"/>
        <v/>
      </c>
      <c r="U186" s="947" t="str">
        <f t="shared" si="298"/>
        <v/>
      </c>
      <c r="V186" s="947" t="str">
        <f t="shared" si="299"/>
        <v/>
      </c>
      <c r="W186" s="947" t="str">
        <f t="shared" si="300"/>
        <v/>
      </c>
      <c r="X186" s="947" t="str">
        <f t="shared" si="301"/>
        <v/>
      </c>
      <c r="Y186" s="947" t="str">
        <f t="shared" si="302"/>
        <v/>
      </c>
      <c r="Z186" s="947" t="str">
        <f t="shared" si="303"/>
        <v/>
      </c>
      <c r="AA186" s="975"/>
      <c r="AB186" s="947" t="str">
        <f t="shared" si="304"/>
        <v/>
      </c>
      <c r="AC186" s="947" t="str">
        <f t="shared" si="305"/>
        <v/>
      </c>
      <c r="AD186" s="947" t="str">
        <f t="shared" si="306"/>
        <v/>
      </c>
      <c r="AE186" s="947" t="str">
        <f t="shared" si="307"/>
        <v/>
      </c>
      <c r="AF186" s="947" t="str">
        <f t="shared" si="308"/>
        <v/>
      </c>
      <c r="AG186" s="947" t="str">
        <f t="shared" si="309"/>
        <v/>
      </c>
      <c r="AH186" s="947" t="str">
        <f t="shared" si="310"/>
        <v/>
      </c>
      <c r="AI186" s="947" t="str">
        <f t="shared" si="311"/>
        <v/>
      </c>
      <c r="AJ186" s="947" t="str">
        <f t="shared" si="312"/>
        <v/>
      </c>
      <c r="AK186" s="947" t="str">
        <f t="shared" si="313"/>
        <v/>
      </c>
      <c r="AL186" s="947" t="str">
        <f t="shared" si="314"/>
        <v/>
      </c>
      <c r="AM186" s="982" t="str">
        <f t="shared" si="315"/>
        <v/>
      </c>
    </row>
    <row r="187" spans="3:43" ht="18.95" customHeight="1">
      <c r="E187" s="999"/>
      <c r="F187" s="1902" t="s">
        <v>1146</v>
      </c>
      <c r="G187" s="1902"/>
      <c r="H187" s="1902"/>
      <c r="I187" s="1902"/>
      <c r="J187" s="1902"/>
      <c r="K187" s="1902"/>
      <c r="L187" s="1902"/>
      <c r="M187" s="987"/>
      <c r="N187" s="990" t="s">
        <v>1864</v>
      </c>
      <c r="O187" s="947" t="str">
        <f t="shared" si="292"/>
        <v/>
      </c>
      <c r="P187" s="947" t="str">
        <f t="shared" si="293"/>
        <v/>
      </c>
      <c r="Q187" s="947" t="str">
        <f t="shared" si="294"/>
        <v/>
      </c>
      <c r="R187" s="947" t="str">
        <f t="shared" si="295"/>
        <v/>
      </c>
      <c r="S187" s="947" t="str">
        <f t="shared" si="296"/>
        <v/>
      </c>
      <c r="T187" s="947" t="str">
        <f t="shared" si="297"/>
        <v/>
      </c>
      <c r="U187" s="947" t="str">
        <f t="shared" si="298"/>
        <v/>
      </c>
      <c r="V187" s="947" t="str">
        <f t="shared" si="299"/>
        <v/>
      </c>
      <c r="W187" s="947" t="str">
        <f t="shared" si="300"/>
        <v/>
      </c>
      <c r="X187" s="947" t="str">
        <f t="shared" si="301"/>
        <v/>
      </c>
      <c r="Y187" s="947" t="str">
        <f t="shared" si="302"/>
        <v/>
      </c>
      <c r="Z187" s="947" t="str">
        <f t="shared" si="303"/>
        <v/>
      </c>
      <c r="AA187" s="975"/>
      <c r="AB187" s="947" t="str">
        <f t="shared" si="304"/>
        <v/>
      </c>
      <c r="AC187" s="947" t="str">
        <f t="shared" si="305"/>
        <v/>
      </c>
      <c r="AD187" s="947" t="str">
        <f t="shared" si="306"/>
        <v/>
      </c>
      <c r="AE187" s="947" t="str">
        <f t="shared" si="307"/>
        <v/>
      </c>
      <c r="AF187" s="947" t="str">
        <f t="shared" si="308"/>
        <v/>
      </c>
      <c r="AG187" s="947" t="str">
        <f t="shared" si="309"/>
        <v/>
      </c>
      <c r="AH187" s="947" t="str">
        <f t="shared" si="310"/>
        <v/>
      </c>
      <c r="AI187" s="947" t="str">
        <f t="shared" si="311"/>
        <v/>
      </c>
      <c r="AJ187" s="947" t="str">
        <f t="shared" si="312"/>
        <v/>
      </c>
      <c r="AK187" s="947" t="str">
        <f t="shared" si="313"/>
        <v/>
      </c>
      <c r="AL187" s="947" t="str">
        <f t="shared" si="314"/>
        <v/>
      </c>
      <c r="AM187" s="982" t="str">
        <f t="shared" si="315"/>
        <v/>
      </c>
    </row>
    <row r="188" spans="3:43" ht="18.95" customHeight="1">
      <c r="E188" s="1903" t="s">
        <v>49</v>
      </c>
      <c r="F188" s="1904"/>
      <c r="G188" s="989"/>
      <c r="H188" s="1902" t="s">
        <v>1147</v>
      </c>
      <c r="I188" s="1902"/>
      <c r="J188" s="1902"/>
      <c r="K188" s="1902"/>
      <c r="L188" s="1902"/>
      <c r="M188" s="987"/>
      <c r="N188" s="990" t="s">
        <v>1865</v>
      </c>
      <c r="O188" s="951" t="str">
        <f t="shared" si="292"/>
        <v/>
      </c>
      <c r="P188" s="951" t="str">
        <f t="shared" si="293"/>
        <v/>
      </c>
      <c r="Q188" s="951" t="str">
        <f t="shared" si="294"/>
        <v/>
      </c>
      <c r="R188" s="951" t="str">
        <f t="shared" si="295"/>
        <v/>
      </c>
      <c r="S188" s="951" t="str">
        <f t="shared" si="296"/>
        <v/>
      </c>
      <c r="T188" s="951" t="str">
        <f t="shared" si="297"/>
        <v/>
      </c>
      <c r="U188" s="951" t="str">
        <f t="shared" si="298"/>
        <v/>
      </c>
      <c r="V188" s="951" t="str">
        <f t="shared" si="299"/>
        <v/>
      </c>
      <c r="W188" s="951" t="str">
        <f t="shared" si="300"/>
        <v/>
      </c>
      <c r="X188" s="951" t="str">
        <f t="shared" si="301"/>
        <v/>
      </c>
      <c r="Y188" s="951" t="str">
        <f t="shared" si="302"/>
        <v/>
      </c>
      <c r="Z188" s="951" t="str">
        <f t="shared" si="303"/>
        <v/>
      </c>
      <c r="AA188" s="975"/>
      <c r="AB188" s="951" t="str">
        <f t="shared" si="304"/>
        <v/>
      </c>
      <c r="AC188" s="951" t="str">
        <f t="shared" si="305"/>
        <v/>
      </c>
      <c r="AD188" s="951" t="str">
        <f t="shared" si="306"/>
        <v/>
      </c>
      <c r="AE188" s="951" t="str">
        <f t="shared" si="307"/>
        <v/>
      </c>
      <c r="AF188" s="951" t="str">
        <f t="shared" si="308"/>
        <v/>
      </c>
      <c r="AG188" s="951" t="str">
        <f t="shared" si="309"/>
        <v/>
      </c>
      <c r="AH188" s="951" t="str">
        <f t="shared" si="310"/>
        <v/>
      </c>
      <c r="AI188" s="951" t="str">
        <f t="shared" si="311"/>
        <v/>
      </c>
      <c r="AJ188" s="951" t="str">
        <f t="shared" si="312"/>
        <v/>
      </c>
      <c r="AK188" s="951" t="str">
        <f t="shared" si="313"/>
        <v/>
      </c>
      <c r="AL188" s="951" t="str">
        <f t="shared" si="314"/>
        <v/>
      </c>
      <c r="AM188" s="983" t="str">
        <f t="shared" si="315"/>
        <v/>
      </c>
    </row>
    <row r="189" spans="3:43" ht="18.95" customHeight="1">
      <c r="E189" s="1905"/>
      <c r="F189" s="1906"/>
      <c r="G189" s="989"/>
      <c r="H189" s="1902" t="s">
        <v>1148</v>
      </c>
      <c r="I189" s="1902"/>
      <c r="J189" s="1902"/>
      <c r="K189" s="1902"/>
      <c r="L189" s="1902"/>
      <c r="M189" s="987"/>
      <c r="N189" s="990" t="s">
        <v>1866</v>
      </c>
      <c r="O189" s="949" t="str">
        <f t="shared" si="292"/>
        <v/>
      </c>
      <c r="P189" s="949" t="str">
        <f t="shared" si="293"/>
        <v/>
      </c>
      <c r="Q189" s="949" t="str">
        <f t="shared" si="294"/>
        <v/>
      </c>
      <c r="R189" s="949" t="str">
        <f t="shared" si="295"/>
        <v/>
      </c>
      <c r="S189" s="949" t="str">
        <f t="shared" si="296"/>
        <v/>
      </c>
      <c r="T189" s="949" t="str">
        <f t="shared" si="297"/>
        <v/>
      </c>
      <c r="U189" s="949" t="str">
        <f t="shared" si="298"/>
        <v/>
      </c>
      <c r="V189" s="949" t="str">
        <f t="shared" si="299"/>
        <v/>
      </c>
      <c r="W189" s="949" t="str">
        <f t="shared" si="300"/>
        <v/>
      </c>
      <c r="X189" s="949" t="str">
        <f t="shared" si="301"/>
        <v/>
      </c>
      <c r="Y189" s="949" t="str">
        <f t="shared" si="302"/>
        <v/>
      </c>
      <c r="Z189" s="949" t="str">
        <f t="shared" si="303"/>
        <v/>
      </c>
      <c r="AA189" s="975"/>
      <c r="AB189" s="949" t="str">
        <f t="shared" si="304"/>
        <v/>
      </c>
      <c r="AC189" s="949" t="str">
        <f t="shared" si="305"/>
        <v/>
      </c>
      <c r="AD189" s="949" t="str">
        <f t="shared" si="306"/>
        <v/>
      </c>
      <c r="AE189" s="949" t="str">
        <f t="shared" si="307"/>
        <v/>
      </c>
      <c r="AF189" s="949" t="str">
        <f t="shared" si="308"/>
        <v/>
      </c>
      <c r="AG189" s="949" t="str">
        <f t="shared" si="309"/>
        <v/>
      </c>
      <c r="AH189" s="949" t="str">
        <f t="shared" si="310"/>
        <v/>
      </c>
      <c r="AI189" s="949" t="str">
        <f t="shared" si="311"/>
        <v/>
      </c>
      <c r="AJ189" s="949" t="str">
        <f t="shared" si="312"/>
        <v/>
      </c>
      <c r="AK189" s="949" t="str">
        <f t="shared" si="313"/>
        <v/>
      </c>
      <c r="AL189" s="949" t="str">
        <f t="shared" si="314"/>
        <v/>
      </c>
      <c r="AM189" s="981" t="str">
        <f t="shared" si="315"/>
        <v/>
      </c>
    </row>
    <row r="190" spans="3:43" ht="18.95" customHeight="1">
      <c r="E190" s="1905"/>
      <c r="F190" s="1906"/>
      <c r="G190" s="989"/>
      <c r="H190" s="1902" t="s">
        <v>106</v>
      </c>
      <c r="I190" s="1902"/>
      <c r="J190" s="1902"/>
      <c r="K190" s="1902"/>
      <c r="L190" s="1902"/>
      <c r="M190" s="987"/>
      <c r="N190" s="990" t="s">
        <v>1867</v>
      </c>
      <c r="O190" s="949" t="str">
        <f t="shared" si="292"/>
        <v/>
      </c>
      <c r="P190" s="949" t="str">
        <f t="shared" si="293"/>
        <v/>
      </c>
      <c r="Q190" s="949" t="str">
        <f t="shared" si="294"/>
        <v/>
      </c>
      <c r="R190" s="949" t="str">
        <f t="shared" si="295"/>
        <v/>
      </c>
      <c r="S190" s="949" t="str">
        <f t="shared" si="296"/>
        <v/>
      </c>
      <c r="T190" s="949" t="str">
        <f t="shared" si="297"/>
        <v/>
      </c>
      <c r="U190" s="949" t="str">
        <f t="shared" si="298"/>
        <v/>
      </c>
      <c r="V190" s="949" t="str">
        <f t="shared" si="299"/>
        <v/>
      </c>
      <c r="W190" s="949" t="str">
        <f t="shared" si="300"/>
        <v/>
      </c>
      <c r="X190" s="949" t="str">
        <f t="shared" si="301"/>
        <v/>
      </c>
      <c r="Y190" s="949" t="str">
        <f t="shared" si="302"/>
        <v/>
      </c>
      <c r="Z190" s="949" t="str">
        <f t="shared" si="303"/>
        <v/>
      </c>
      <c r="AA190" s="975"/>
      <c r="AB190" s="949" t="str">
        <f t="shared" si="304"/>
        <v/>
      </c>
      <c r="AC190" s="949" t="str">
        <f t="shared" si="305"/>
        <v/>
      </c>
      <c r="AD190" s="949" t="str">
        <f t="shared" si="306"/>
        <v/>
      </c>
      <c r="AE190" s="949" t="str">
        <f t="shared" si="307"/>
        <v/>
      </c>
      <c r="AF190" s="949" t="str">
        <f t="shared" si="308"/>
        <v/>
      </c>
      <c r="AG190" s="949" t="str">
        <f t="shared" si="309"/>
        <v/>
      </c>
      <c r="AH190" s="949" t="str">
        <f t="shared" si="310"/>
        <v/>
      </c>
      <c r="AI190" s="949" t="str">
        <f t="shared" si="311"/>
        <v/>
      </c>
      <c r="AJ190" s="949" t="str">
        <f t="shared" si="312"/>
        <v/>
      </c>
      <c r="AK190" s="949" t="str">
        <f t="shared" si="313"/>
        <v/>
      </c>
      <c r="AL190" s="949" t="str">
        <f t="shared" si="314"/>
        <v/>
      </c>
      <c r="AM190" s="981" t="str">
        <f t="shared" si="315"/>
        <v/>
      </c>
    </row>
    <row r="191" spans="3:43" ht="18.95" customHeight="1">
      <c r="E191" s="1905"/>
      <c r="F191" s="1906"/>
      <c r="G191" s="989"/>
      <c r="H191" s="1902" t="s">
        <v>1149</v>
      </c>
      <c r="I191" s="1902"/>
      <c r="J191" s="1902"/>
      <c r="K191" s="1902"/>
      <c r="L191" s="1902"/>
      <c r="M191" s="987"/>
      <c r="N191" s="990" t="s">
        <v>1868</v>
      </c>
      <c r="O191" s="949" t="str">
        <f>IF(AZ38&gt;=0,IF(INT(AZ38/100000000000),MOD(INT(AZ38/100000000000),10),""),"△")</f>
        <v/>
      </c>
      <c r="P191" s="949" t="str">
        <f>IF(AZ38&gt;=0,IF(INT(AZ38/10000000000),MOD(INT(AZ38/10000000000),10),""),IF(-AZ38&lt;10000000000,"",IF((RIGHT(ROUNDDOWN(-AZ38/10000000000,0),1))="0",0,RIGHT(ROUNDDOWN(-AZ38/10000000000,0),1))))</f>
        <v/>
      </c>
      <c r="Q191" s="949" t="str">
        <f>IF(AZ38&gt;=0,IF(INT(AZ38/1000000000),MOD(INT(AZ38/1000000000),10),""),IF(-AZ38&lt;1000000000,"",IF((RIGHT(ROUNDDOWN(-AZ38/1000000000,0),1))="0",0,RIGHT(ROUNDDOWN(-AZ38/1000000000,0),1))))</f>
        <v/>
      </c>
      <c r="R191" s="949" t="str">
        <f>IF(AZ38&gt;=0,IF(INT(AZ38/100000000),MOD(INT(AZ38/100000000),10),""),IF(-AZ38&lt;100000000,"",IF((RIGHT(ROUNDDOWN(-AZ38/100000000,0),1))="0",0,RIGHT(ROUNDDOWN(-AZ38/100000000,0),1))))</f>
        <v/>
      </c>
      <c r="S191" s="949" t="str">
        <f>IF(AZ38&gt;=0,IF(INT(AZ38/10000000),MOD(INT(AZ38/10000000),10),""),IF(-AZ38&lt;10000000,"",IF((RIGHT(ROUNDDOWN(-AZ38/10000000,0),1))="0",0,RIGHT(ROUNDDOWN(-AZ38/10000000,0),1))))</f>
        <v/>
      </c>
      <c r="T191" s="949" t="str">
        <f>IF(AZ38&gt;=0,IF(INT(AZ38/1000000),MOD(INT(AZ38/1000000),10),""),IF(-AZ38&lt;1000000,"",IF((RIGHT(ROUNDDOWN(-AZ38/1000000,0),1))="0",0,RIGHT(ROUNDDOWN(-AZ38/1000000,0),1))))</f>
        <v/>
      </c>
      <c r="U191" s="949" t="str">
        <f>IF(AZ38&gt;=0,IF(INT(AZ38/100000),MOD(INT(AZ38/100000),10),""),IF(-AZ38&lt;100000,"",IF((RIGHT(ROUNDDOWN(-AZ38/100000,0),1))="0",0,RIGHT(ROUNDDOWN(-AZ38/100000,0),1))))</f>
        <v/>
      </c>
      <c r="V191" s="949" t="str">
        <f>IF(AZ38&gt;=0,IF(INT(AZ38/10000),MOD(INT(AZ38/10000),10),""),IF(-AZ38&lt;10000,"",IF((RIGHT(ROUNDDOWN(-AZ38/10000,0),1))="0",0,RIGHT(ROUNDDOWN(-AZ38/10000,0),1))))</f>
        <v/>
      </c>
      <c r="W191" s="949" t="str">
        <f>IF(AZ38&gt;=0,IF(INT(AZ38/1000),MOD(INT(AZ38/1000),10),""),IF(-AZ38&lt;1000,"",IF((RIGHT(ROUNDDOWN(-AZ38/1000,0),1))="0",0,RIGHT(ROUNDDOWN(-AZ38/1000,0),1))))</f>
        <v/>
      </c>
      <c r="X191" s="949" t="str">
        <f>IF(AZ38&gt;=0,IF(INT(AZ38/100),MOD(INT(AZ38/100),10),""),IF(-AZ38&lt;100,"",IF((RIGHT(ROUNDDOWN(-AZ38/100,0),1))="0",0,RIGHT(ROUNDDOWN(-AZ38/100,0),1))))</f>
        <v/>
      </c>
      <c r="Y191" s="949" t="str">
        <f>IF(AZ38&gt;=0,IF(INT(AZ38/10),MOD(INT(AZ38/10),10),""),IF(-AZ38&lt;10,"",IF((RIGHT(ROUNDDOWN(-AZ38/10,0),1))="0",0,RIGHT(ROUNDDOWN(-AZ38/10,0),1))))</f>
        <v/>
      </c>
      <c r="Z191" s="949" t="str">
        <f>IF(AZ38&gt;=0,IF(INT(AZ38/1),MOD(INT(AZ38/1),10),""),IF((RIGHT(ROUNDDOWN(-AZ38,0),1))="0",0,RIGHT(ROUNDDOWN(-AZ38,0),1)))</f>
        <v/>
      </c>
      <c r="AA191" s="975"/>
      <c r="AB191" s="949" t="str">
        <f>IF(BA38&gt;=0,IF(INT(BA38/100000000000),MOD(INT(BA38/100000000000),10),""),"△")</f>
        <v/>
      </c>
      <c r="AC191" s="949" t="str">
        <f>IF(BA38&gt;=0,IF(INT(BA38/10000000000),MOD(INT(BA38/10000000000),10),""),IF(-BA38&lt;10000000000,"",IF((RIGHT(ROUNDDOWN(-BA38/10000000000,0),1))="0",0,RIGHT(ROUNDDOWN(-BA38/10000000000,0),1))))</f>
        <v/>
      </c>
      <c r="AD191" s="949" t="str">
        <f>IF(BA38&gt;=0,IF(INT(BA38/1000000000),MOD(INT(BA38/1000000000),10),""),IF(-BA38&lt;1000000000,"",IF((RIGHT(ROUNDDOWN(-BA38/1000000000,0),1))="0",0,RIGHT(ROUNDDOWN(-BA38/1000000000,0),1))))</f>
        <v/>
      </c>
      <c r="AE191" s="949" t="str">
        <f>IF(BA38&gt;=0,IF(INT(BA38/100000000),MOD(INT(BA38/100000000),10),""),IF(-BA38&lt;100000000,"",IF((RIGHT(ROUNDDOWN(-BA38/100000000,0),1))="0",0,RIGHT(ROUNDDOWN(-BA38/100000000,0),1))))</f>
        <v/>
      </c>
      <c r="AF191" s="949" t="str">
        <f>IF(BA38&gt;=0,IF(INT(BA38/10000000),MOD(INT(BA38/10000000),10),""),IF(-BA38&lt;10000000,"",IF((RIGHT(ROUNDDOWN(-BA38/10000000,0),1))="0",0,RIGHT(ROUNDDOWN(-BA38/10000000,0),1))))</f>
        <v/>
      </c>
      <c r="AG191" s="949" t="str">
        <f>IF(BA38&gt;=0,IF(INT(BA38/1000000),MOD(INT(BA38/1000000),10),""),IF(-BA38&lt;1000000,"",IF((RIGHT(ROUNDDOWN(-BA38/1000000,0),1))="0",0,RIGHT(ROUNDDOWN(-BA38/1000000,0),1))))</f>
        <v/>
      </c>
      <c r="AH191" s="949" t="str">
        <f>IF(BA38&gt;=0,IF(INT(BA38/100000),MOD(INT(BA38/100000),10),""),IF(-BA38&lt;100000,"",IF((RIGHT(ROUNDDOWN(-BA38/100000,0),1))="0",0,RIGHT(ROUNDDOWN(-BA38/100000,0),1))))</f>
        <v/>
      </c>
      <c r="AI191" s="949" t="str">
        <f>IF(BA38&gt;=0,IF(INT(BA38/10000),MOD(INT(BA38/10000),10),""),IF(-BA38&lt;10000,"",IF((RIGHT(ROUNDDOWN(-BA38/10000,0),1))="0",0,RIGHT(ROUNDDOWN(-BA38/10000,0),1))))</f>
        <v/>
      </c>
      <c r="AJ191" s="949" t="str">
        <f>IF(BA38&gt;=0,IF(INT(BA38/1000),MOD(INT(BA38/1000),10),""),IF(-BA38&lt;1000,"",IF((RIGHT(ROUNDDOWN(-BA38/1000,0),1))="0",0,RIGHT(ROUNDDOWN(-BA38/1000,0),1))))</f>
        <v/>
      </c>
      <c r="AK191" s="949" t="str">
        <f>IF(BA38&gt;=0,IF(INT(BA38/100),MOD(INT(BA38/100),10),""),IF(-BA38&lt;100,"",IF((RIGHT(ROUNDDOWN(-BA38/100,0),1))="0",0,RIGHT(ROUNDDOWN(-BA38/100,0),1))))</f>
        <v/>
      </c>
      <c r="AL191" s="949" t="str">
        <f>IF(BA38&gt;=0,IF(INT(BA38/10),MOD(INT(BA38/10),10),""),IF(-BA38&lt;10,"",IF((RIGHT(ROUNDDOWN(-BA38/10,0),1))="0",0,RIGHT(ROUNDDOWN(-BA38/10,0),1))))</f>
        <v/>
      </c>
      <c r="AM191" s="981" t="str">
        <f>IF(BA38&gt;=0,IF(INT(BA38/1),MOD(INT(BA38/1),10),""),IF((RIGHT(ROUNDDOWN(-BA38,0),1))="0",0,RIGHT(ROUNDDOWN(-BA38,0),1)))</f>
        <v/>
      </c>
    </row>
    <row r="192" spans="3:43" ht="18.95" customHeight="1">
      <c r="E192" s="1907"/>
      <c r="F192" s="1908"/>
      <c r="G192" s="1000"/>
      <c r="H192" s="1982" t="s">
        <v>40</v>
      </c>
      <c r="I192" s="1982"/>
      <c r="J192" s="1982"/>
      <c r="K192" s="1982"/>
      <c r="L192" s="1982"/>
      <c r="M192" s="1001"/>
      <c r="N192" s="1002" t="s">
        <v>1869</v>
      </c>
      <c r="O192" s="950" t="str">
        <f>IF(AZ39&gt;=0,IF(INT(AZ39/100000000000),MOD(INT(AZ39/100000000000),10),""),"△")</f>
        <v/>
      </c>
      <c r="P192" s="950" t="str">
        <f>IF(AZ39&gt;=0,IF(INT(AZ39/10000000000),MOD(INT(AZ39/10000000000),10),""),IF(-AZ39&lt;10000000000,"",IF((RIGHT(ROUNDDOWN(-AZ39/10000000000,0),1))="0",0,RIGHT(ROUNDDOWN(-AZ39/10000000000,0),1))))</f>
        <v/>
      </c>
      <c r="Q192" s="950" t="str">
        <f>IF(AZ39&gt;=0,IF(INT(AZ39/1000000000),MOD(INT(AZ39/1000000000),10),""),IF(-AZ39&lt;1000000000,"",IF((RIGHT(ROUNDDOWN(-AZ39/1000000000,0),1))="0",0,RIGHT(ROUNDDOWN(-AZ39/1000000000,0),1))))</f>
        <v/>
      </c>
      <c r="R192" s="950" t="str">
        <f>IF(AZ39&gt;=0,IF(INT(AZ39/100000000),MOD(INT(AZ39/100000000),10),""),IF(-AZ39&lt;100000000,"",IF((RIGHT(ROUNDDOWN(-AZ39/100000000,0),1))="0",0,RIGHT(ROUNDDOWN(-AZ39/100000000,0),1))))</f>
        <v/>
      </c>
      <c r="S192" s="950" t="str">
        <f>IF(AZ39&gt;=0,IF(INT(AZ39/10000000),MOD(INT(AZ39/10000000),10),""),IF(-AZ39&lt;10000000,"",IF((RIGHT(ROUNDDOWN(-AZ39/10000000,0),1))="0",0,RIGHT(ROUNDDOWN(-AZ39/10000000,0),1))))</f>
        <v/>
      </c>
      <c r="T192" s="950" t="str">
        <f>IF(AZ39&gt;=0,IF(INT(AZ39/1000000),MOD(INT(AZ39/1000000),10),""),IF(-AZ39&lt;1000000,"",IF((RIGHT(ROUNDDOWN(-AZ39/1000000,0),1))="0",0,RIGHT(ROUNDDOWN(-AZ39/1000000,0),1))))</f>
        <v/>
      </c>
      <c r="U192" s="950" t="str">
        <f>IF(AZ39&gt;=0,IF(INT(AZ39/100000),MOD(INT(AZ39/100000),10),""),IF(-AZ39&lt;100000,"",IF((RIGHT(ROUNDDOWN(-AZ39/100000,0),1))="0",0,RIGHT(ROUNDDOWN(-AZ39/100000,0),1))))</f>
        <v/>
      </c>
      <c r="V192" s="950" t="str">
        <f>IF(AZ39&gt;=0,IF(INT(AZ39/10000),MOD(INT(AZ39/10000),10),""),IF(-AZ39&lt;10000,"",IF((RIGHT(ROUNDDOWN(-AZ39/10000,0),1))="0",0,RIGHT(ROUNDDOWN(-AZ39/10000,0),1))))</f>
        <v/>
      </c>
      <c r="W192" s="950" t="str">
        <f>IF(AZ39&gt;=0,IF(INT(AZ39/1000),MOD(INT(AZ39/1000),10),""),IF(-AZ39&lt;1000,"",IF((RIGHT(ROUNDDOWN(-AZ39/1000,0),1))="0",0,RIGHT(ROUNDDOWN(-AZ39/1000,0),1))))</f>
        <v/>
      </c>
      <c r="X192" s="950" t="str">
        <f>IF(AZ39&gt;=0,IF(INT(AZ39/100),MOD(INT(AZ39/100),10),""),IF(-AZ39&lt;100,"",IF((RIGHT(ROUNDDOWN(-AZ39/100,0),1))="0",0,RIGHT(ROUNDDOWN(-AZ39/100,0),1))))</f>
        <v/>
      </c>
      <c r="Y192" s="950" t="str">
        <f>IF(AZ39&gt;=0,IF(INT(AZ39/10),MOD(INT(AZ39/10),10),""),IF(-AZ39&lt;10,"",IF((RIGHT(ROUNDDOWN(-AZ39/10,0),1))="0",0,RIGHT(ROUNDDOWN(-AZ39/10,0),1))))</f>
        <v/>
      </c>
      <c r="Z192" s="950" t="str">
        <f>IF(AZ39&gt;=0,IF(INT(AZ39/1),MOD(INT(AZ39/1),10),""),IF((RIGHT(ROUNDDOWN(-AZ39,0),1))="0",0,RIGHT(ROUNDDOWN(-AZ39,0),1)))</f>
        <v/>
      </c>
      <c r="AA192" s="975"/>
      <c r="AB192" s="950" t="str">
        <f>IF(BA39&gt;=0,IF(INT(BA39/100000000000),MOD(INT(BA39/100000000000),10),""),"△")</f>
        <v/>
      </c>
      <c r="AC192" s="950" t="str">
        <f>IF(BA39&gt;=0,IF(INT(BA39/10000000000),MOD(INT(BA39/10000000000),10),""),IF(-BA39&lt;10000000000,"",IF((RIGHT(ROUNDDOWN(-BA39/10000000000,0),1))="0",0,RIGHT(ROUNDDOWN(-BA39/10000000000,0),1))))</f>
        <v/>
      </c>
      <c r="AD192" s="950" t="str">
        <f>IF(BA39&gt;=0,IF(INT(BA39/1000000000),MOD(INT(BA39/1000000000),10),""),IF(-BA39&lt;1000000000,"",IF((RIGHT(ROUNDDOWN(-BA39/1000000000,0),1))="0",0,RIGHT(ROUNDDOWN(-BA39/1000000000,0),1))))</f>
        <v/>
      </c>
      <c r="AE192" s="950" t="str">
        <f>IF(BA39&gt;=0,IF(INT(BA39/100000000),MOD(INT(BA39/100000000),10),""),IF(-BA39&lt;100000000,"",IF((RIGHT(ROUNDDOWN(-BA39/100000000,0),1))="0",0,RIGHT(ROUNDDOWN(-BA39/100000000,0),1))))</f>
        <v/>
      </c>
      <c r="AF192" s="950" t="str">
        <f>IF(BA39&gt;=0,IF(INT(BA39/10000000),MOD(INT(BA39/10000000),10),""),IF(-BA39&lt;10000000,"",IF((RIGHT(ROUNDDOWN(-BA39/10000000,0),1))="0",0,RIGHT(ROUNDDOWN(-BA39/10000000,0),1))))</f>
        <v/>
      </c>
      <c r="AG192" s="950" t="str">
        <f>IF(BA39&gt;=0,IF(INT(BA39/1000000),MOD(INT(BA39/1000000),10),""),IF(-BA39&lt;1000000,"",IF((RIGHT(ROUNDDOWN(-BA39/1000000,0),1))="0",0,RIGHT(ROUNDDOWN(-BA39/1000000,0),1))))</f>
        <v/>
      </c>
      <c r="AH192" s="950" t="str">
        <f>IF(BA39&gt;=0,IF(INT(BA39/100000),MOD(INT(BA39/100000),10),""),IF(-BA39&lt;100000,"",IF((RIGHT(ROUNDDOWN(-BA39/100000,0),1))="0",0,RIGHT(ROUNDDOWN(-BA39/100000,0),1))))</f>
        <v/>
      </c>
      <c r="AI192" s="950" t="str">
        <f>IF(BA39&gt;=0,IF(INT(BA39/10000),MOD(INT(BA39/10000),10),""),IF(-BA39&lt;10000,"",IF((RIGHT(ROUNDDOWN(-BA39/10000,0),1))="0",0,RIGHT(ROUNDDOWN(-BA39/10000,0),1))))</f>
        <v/>
      </c>
      <c r="AJ192" s="950" t="str">
        <f>IF(BA39&gt;=0,IF(INT(BA39/1000),MOD(INT(BA39/1000),10),""),IF(-BA39&lt;1000,"",IF((RIGHT(ROUNDDOWN(-BA39/1000,0),1))="0",0,RIGHT(ROUNDDOWN(-BA39/1000,0),1))))</f>
        <v/>
      </c>
      <c r="AK192" s="950" t="str">
        <f>IF(BA39&gt;=0,IF(INT(BA39/100),MOD(INT(BA39/100),10),""),IF(-BA39&lt;100,"",IF((RIGHT(ROUNDDOWN(-BA39/100,0),1))="0",0,RIGHT(ROUNDDOWN(-BA39/100,0),1))))</f>
        <v/>
      </c>
      <c r="AL192" s="950" t="str">
        <f>IF(BA39&gt;=0,IF(INT(BA39/10),MOD(INT(BA39/10),10),""),IF(-BA39&lt;10,"",IF((RIGHT(ROUNDDOWN(-BA39/10,0),1))="0",0,RIGHT(ROUNDDOWN(-BA39/10,0),1))))</f>
        <v/>
      </c>
      <c r="AM192" s="945" t="str">
        <f>IF(BA39&gt;=0,IF(INT(BA39/1),MOD(INT(BA39/1),10),""),IF((RIGHT(ROUNDDOWN(-BA39,0),1))="0",0,RIGHT(ROUNDDOWN(-BA39,0),1)))</f>
        <v/>
      </c>
    </row>
    <row r="193" spans="3:39" ht="18.95" customHeight="1">
      <c r="C193" s="1900" t="s">
        <v>1543</v>
      </c>
      <c r="E193" s="1003"/>
      <c r="F193" s="1935" t="s">
        <v>1841</v>
      </c>
      <c r="G193" s="1936"/>
      <c r="H193" s="1936"/>
      <c r="I193" s="1936"/>
      <c r="J193" s="1936"/>
      <c r="K193" s="1936"/>
      <c r="L193" s="1936"/>
      <c r="M193" s="1004"/>
      <c r="N193" s="1005" t="s">
        <v>1870</v>
      </c>
      <c r="O193" s="946" t="str">
        <f>IF(INT($AZ40/100000000000),MOD(INT($AZ40/100000000000),10),"")</f>
        <v/>
      </c>
      <c r="P193" s="947" t="str">
        <f>IF(INT($AZ40/10000000000),MOD(INT($AZ40/10000000000),10),"")</f>
        <v/>
      </c>
      <c r="Q193" s="947" t="str">
        <f>IF(INT($AZ40/1000000000),MOD(INT($AZ40/1000000000),10),"")</f>
        <v/>
      </c>
      <c r="R193" s="947" t="str">
        <f>IF(INT($AZ40/100000000),MOD(INT($AZ40/100000000),10),"")</f>
        <v/>
      </c>
      <c r="S193" s="947" t="str">
        <f>IF(INT($AZ40/10000000),MOD(INT($AZ40/10000000),10),"")</f>
        <v/>
      </c>
      <c r="T193" s="947" t="str">
        <f>IF(INT($AZ40/1000000),MOD(INT($AZ40/1000000),10),"")</f>
        <v/>
      </c>
      <c r="U193" s="947" t="str">
        <f>IF(INT($AZ40/100000),MOD(INT($AZ40/100000),10),"")</f>
        <v/>
      </c>
      <c r="V193" s="947" t="str">
        <f>IF(INT($AZ40/10000),MOD(INT($AZ40/10000),10),"")</f>
        <v/>
      </c>
      <c r="W193" s="947" t="str">
        <f>IF(INT($AZ40/1000),MOD(INT($AZ40/1000),10),"")</f>
        <v/>
      </c>
      <c r="X193" s="947" t="str">
        <f>IF(INT($AZ40/100),MOD(INT($AZ40/100),10),"")</f>
        <v/>
      </c>
      <c r="Y193" s="947" t="str">
        <f>IF(INT($AZ40/10),MOD(INT($AZ40/10),10),"")</f>
        <v/>
      </c>
      <c r="Z193" s="947" t="str">
        <f>IF(INT($AZ40/1),MOD(INT($AZ40/1),10),"")</f>
        <v/>
      </c>
      <c r="AA193" s="975"/>
      <c r="AB193" s="946" t="str">
        <f>IF(INT($BA40/100000000000),MOD(INT($BA40/100000000000),10),"")</f>
        <v/>
      </c>
      <c r="AC193" s="947" t="str">
        <f>IF(INT($BA40/10000000000),MOD(INT($BA40/10000000000),10),"")</f>
        <v/>
      </c>
      <c r="AD193" s="947" t="str">
        <f>IF(INT($BA40/1000000000),MOD(INT($BA40/1000000000),10),"")</f>
        <v/>
      </c>
      <c r="AE193" s="947" t="str">
        <f>IF(INT($BA40/100000000),MOD(INT($BA40/100000000),10),"")</f>
        <v/>
      </c>
      <c r="AF193" s="947" t="str">
        <f>IF(INT($BA40/10000000),MOD(INT($BA40/10000000),10),"")</f>
        <v/>
      </c>
      <c r="AG193" s="947" t="str">
        <f>IF(INT($BA40/1000000),MOD(INT($BA40/1000000),10),"")</f>
        <v/>
      </c>
      <c r="AH193" s="947" t="str">
        <f>IF(INT($BA40/100000),MOD(INT($BA40/100000),10),"")</f>
        <v/>
      </c>
      <c r="AI193" s="947" t="str">
        <f>IF(INT($BA40/10000),MOD(INT($BA40/10000),10),"")</f>
        <v/>
      </c>
      <c r="AJ193" s="947" t="str">
        <f>IF(INT($BA40/1000),MOD(INT($BA40/1000),10),"")</f>
        <v/>
      </c>
      <c r="AK193" s="947" t="str">
        <f>IF(INT($BA40/100),MOD(INT($BA40/100),10),"")</f>
        <v/>
      </c>
      <c r="AL193" s="947" t="str">
        <f>IF(INT($BA40/10),MOD(INT($BA40/10),10),"")</f>
        <v/>
      </c>
      <c r="AM193" s="982" t="str">
        <f>IF(INT($BA40/1),MOD(INT($BA40/1),10),"")</f>
        <v/>
      </c>
    </row>
    <row r="194" spans="3:39" ht="18.95" customHeight="1">
      <c r="C194" s="1900"/>
      <c r="E194" s="999"/>
      <c r="F194" s="1902" t="s">
        <v>166</v>
      </c>
      <c r="G194" s="1902"/>
      <c r="H194" s="1902"/>
      <c r="I194" s="1902"/>
      <c r="J194" s="1902"/>
      <c r="K194" s="1902"/>
      <c r="L194" s="1902"/>
      <c r="M194" s="987"/>
      <c r="N194" s="990" t="s">
        <v>1871</v>
      </c>
      <c r="O194" s="946" t="str">
        <f>IF(INT($AZ41/100000000000),MOD(INT($AZ41/100000000000),10),"")</f>
        <v/>
      </c>
      <c r="P194" s="947" t="str">
        <f>IF(INT($AZ41/10000000000),MOD(INT($AZ41/10000000000),10),"")</f>
        <v/>
      </c>
      <c r="Q194" s="947" t="str">
        <f>IF(INT($AZ41/1000000000),MOD(INT($AZ41/1000000000),10),"")</f>
        <v/>
      </c>
      <c r="R194" s="947" t="str">
        <f>IF(INT($AZ41/100000000),MOD(INT($AZ41/100000000),10),"")</f>
        <v/>
      </c>
      <c r="S194" s="947" t="str">
        <f>IF(INT($AZ41/10000000),MOD(INT($AZ41/10000000),10),"")</f>
        <v/>
      </c>
      <c r="T194" s="947" t="str">
        <f>IF(INT($AZ41/1000000),MOD(INT($AZ41/1000000),10),"")</f>
        <v/>
      </c>
      <c r="U194" s="947" t="str">
        <f>IF(INT($AZ41/100000),MOD(INT($AZ41/100000),10),"")</f>
        <v/>
      </c>
      <c r="V194" s="947" t="str">
        <f>IF(INT($AZ41/10000),MOD(INT($AZ41/10000),10),"")</f>
        <v/>
      </c>
      <c r="W194" s="947" t="str">
        <f>IF(INT($AZ41/1000),MOD(INT($AZ41/1000),10),"")</f>
        <v/>
      </c>
      <c r="X194" s="947" t="str">
        <f>IF(INT($AZ41/100),MOD(INT($AZ41/100),10),"")</f>
        <v/>
      </c>
      <c r="Y194" s="947" t="str">
        <f>IF(INT($AZ41/10),MOD(INT($AZ41/10),10),"")</f>
        <v/>
      </c>
      <c r="Z194" s="947" t="str">
        <f>IF(INT($AZ41/1),MOD(INT($AZ41/1),10),"")</f>
        <v/>
      </c>
      <c r="AA194" s="975"/>
      <c r="AB194" s="946" t="str">
        <f>IF(INT($BA41/100000000000),MOD(INT($BA41/100000000000),10),"")</f>
        <v/>
      </c>
      <c r="AC194" s="947" t="str">
        <f>IF(INT($BA41/10000000000),MOD(INT($BA41/10000000000),10),"")</f>
        <v/>
      </c>
      <c r="AD194" s="947" t="str">
        <f>IF(INT($BA41/1000000000),MOD(INT($BA41/1000000000),10),"")</f>
        <v/>
      </c>
      <c r="AE194" s="947" t="str">
        <f>IF(INT($BA41/100000000),MOD(INT($BA41/100000000),10),"")</f>
        <v/>
      </c>
      <c r="AF194" s="947" t="str">
        <f>IF(INT($BA41/10000000),MOD(INT($BA41/10000000),10),"")</f>
        <v/>
      </c>
      <c r="AG194" s="947" t="str">
        <f>IF(INT($BA41/1000000),MOD(INT($BA41/1000000),10),"")</f>
        <v/>
      </c>
      <c r="AH194" s="947" t="str">
        <f>IF(INT($BA41/100000),MOD(INT($BA41/100000),10),"")</f>
        <v/>
      </c>
      <c r="AI194" s="947" t="str">
        <f>IF(INT($BA41/10000),MOD(INT($BA41/10000),10),"")</f>
        <v/>
      </c>
      <c r="AJ194" s="947" t="str">
        <f>IF(INT($BA41/1000),MOD(INT($BA41/1000),10),"")</f>
        <v/>
      </c>
      <c r="AK194" s="947" t="str">
        <f>IF(INT($BA41/100),MOD(INT($BA41/100),10),"")</f>
        <v/>
      </c>
      <c r="AL194" s="947" t="str">
        <f>IF(INT($BA41/10),MOD(INT($BA41/10),10),"")</f>
        <v/>
      </c>
      <c r="AM194" s="982" t="str">
        <f>IF(INT($BA41/1),MOD(INT($BA41/1),10),"")</f>
        <v/>
      </c>
    </row>
    <row r="195" spans="3:39" ht="18.95" customHeight="1">
      <c r="C195" s="1900"/>
      <c r="E195" s="999"/>
      <c r="F195" s="1937" t="s">
        <v>1842</v>
      </c>
      <c r="G195" s="1902"/>
      <c r="H195" s="1902"/>
      <c r="I195" s="1902"/>
      <c r="J195" s="1902"/>
      <c r="K195" s="1902"/>
      <c r="L195" s="1902"/>
      <c r="M195" s="987"/>
      <c r="N195" s="990" t="s">
        <v>1872</v>
      </c>
      <c r="O195" s="946" t="str">
        <f>IF(INT($AZ42/100000000000),MOD(INT($AZ42/100000000000),10),"")</f>
        <v/>
      </c>
      <c r="P195" s="947" t="str">
        <f>IF(INT($AZ42/10000000000),MOD(INT($AZ42/10000000000),10),"")</f>
        <v/>
      </c>
      <c r="Q195" s="947" t="str">
        <f>IF(INT($AZ42/1000000000),MOD(INT($AZ42/1000000000),10),"")</f>
        <v/>
      </c>
      <c r="R195" s="947" t="str">
        <f>IF(INT($AZ42/100000000),MOD(INT($AZ42/100000000),10),"")</f>
        <v/>
      </c>
      <c r="S195" s="947" t="str">
        <f>IF(INT($AZ42/10000000),MOD(INT($AZ42/10000000),10),"")</f>
        <v/>
      </c>
      <c r="T195" s="947" t="str">
        <f>IF(INT($AZ42/1000000),MOD(INT($AZ42/1000000),10),"")</f>
        <v/>
      </c>
      <c r="U195" s="947" t="str">
        <f>IF(INT($AZ42/100000),MOD(INT($AZ42/100000),10),"")</f>
        <v/>
      </c>
      <c r="V195" s="947" t="str">
        <f>IF(INT($AZ42/10000),MOD(INT($AZ42/10000),10),"")</f>
        <v/>
      </c>
      <c r="W195" s="947" t="str">
        <f>IF(INT($AZ42/1000),MOD(INT($AZ42/1000),10),"")</f>
        <v/>
      </c>
      <c r="X195" s="947" t="str">
        <f>IF(INT($AZ42/100),MOD(INT($AZ42/100),10),"")</f>
        <v/>
      </c>
      <c r="Y195" s="947" t="str">
        <f>IF(INT($AZ42/10),MOD(INT($AZ42/10),10),"")</f>
        <v/>
      </c>
      <c r="Z195" s="947" t="str">
        <f>IF(INT($AZ42/1),MOD(INT($AZ42/1),10),"")</f>
        <v/>
      </c>
      <c r="AA195" s="975"/>
      <c r="AB195" s="946" t="str">
        <f>IF(INT($BA42/100000000000),MOD(INT($BA42/100000000000),10),"")</f>
        <v/>
      </c>
      <c r="AC195" s="947" t="str">
        <f>IF(INT($BA42/10000000000),MOD(INT($BA42/10000000000),10),"")</f>
        <v/>
      </c>
      <c r="AD195" s="947" t="str">
        <f>IF(INT($BA42/1000000000),MOD(INT($BA42/1000000000),10),"")</f>
        <v/>
      </c>
      <c r="AE195" s="947" t="str">
        <f>IF(INT($BA42/100000000),MOD(INT($BA42/100000000),10),"")</f>
        <v/>
      </c>
      <c r="AF195" s="947" t="str">
        <f>IF(INT($BA42/10000000),MOD(INT($BA42/10000000),10),"")</f>
        <v/>
      </c>
      <c r="AG195" s="947" t="str">
        <f>IF(INT($BA42/1000000),MOD(INT($BA42/1000000),10),"")</f>
        <v/>
      </c>
      <c r="AH195" s="947" t="str">
        <f>IF(INT($BA42/100000),MOD(INT($BA42/100000),10),"")</f>
        <v/>
      </c>
      <c r="AI195" s="947" t="str">
        <f>IF(INT($BA42/10000),MOD(INT($BA42/10000),10),"")</f>
        <v/>
      </c>
      <c r="AJ195" s="947" t="str">
        <f>IF(INT($BA42/1000),MOD(INT($BA42/1000),10),"")</f>
        <v/>
      </c>
      <c r="AK195" s="947" t="str">
        <f>IF(INT($BA42/100),MOD(INT($BA42/100),10),"")</f>
        <v/>
      </c>
      <c r="AL195" s="947" t="str">
        <f>IF(INT($BA42/10),MOD(INT($BA42/10),10),"")</f>
        <v/>
      </c>
      <c r="AM195" s="982" t="str">
        <f>IF(INT($BA42/1),MOD(INT($BA42/1),10),"")</f>
        <v/>
      </c>
    </row>
    <row r="196" spans="3:39" ht="18.95" customHeight="1">
      <c r="C196" s="1900"/>
      <c r="E196" s="1938" t="s">
        <v>1165</v>
      </c>
      <c r="F196" s="1939"/>
      <c r="G196" s="989"/>
      <c r="H196" s="1902" t="s">
        <v>64</v>
      </c>
      <c r="I196" s="1902"/>
      <c r="J196" s="1902"/>
      <c r="K196" s="1902"/>
      <c r="L196" s="1902"/>
      <c r="M196" s="987"/>
      <c r="N196" s="990" t="s">
        <v>1873</v>
      </c>
      <c r="O196" s="951" t="str">
        <f t="shared" ref="O196:O201" si="316">IF(INT($AZ43/100000000000),MOD(INT($AZ43/100000000000),10),"")</f>
        <v/>
      </c>
      <c r="P196" s="951" t="str">
        <f t="shared" ref="P196:P201" si="317">IF(INT($AZ43/10000000000),MOD(INT($AZ43/10000000000),10),"")</f>
        <v/>
      </c>
      <c r="Q196" s="951" t="str">
        <f t="shared" ref="Q196:Q201" si="318">IF(INT($AZ43/1000000000),MOD(INT($AZ43/1000000000),10),"")</f>
        <v/>
      </c>
      <c r="R196" s="951" t="str">
        <f t="shared" ref="R196:R201" si="319">IF(INT($AZ43/100000000),MOD(INT($AZ43/100000000),10),"")</f>
        <v/>
      </c>
      <c r="S196" s="951" t="str">
        <f t="shared" ref="S196:S201" si="320">IF(INT($AZ43/10000000),MOD(INT($AZ43/10000000),10),"")</f>
        <v/>
      </c>
      <c r="T196" s="951" t="str">
        <f t="shared" ref="T196:T201" si="321">IF(INT($AZ43/1000000),MOD(INT($AZ43/1000000),10),"")</f>
        <v/>
      </c>
      <c r="U196" s="951" t="str">
        <f t="shared" ref="U196:U201" si="322">IF(INT($AZ43/100000),MOD(INT($AZ43/100000),10),"")</f>
        <v/>
      </c>
      <c r="V196" s="951" t="str">
        <f t="shared" ref="V196:V201" si="323">IF(INT($AZ43/10000),MOD(INT($AZ43/10000),10),"")</f>
        <v/>
      </c>
      <c r="W196" s="951" t="str">
        <f t="shared" ref="W196:W201" si="324">IF(INT($AZ43/1000),MOD(INT($AZ43/1000),10),"")</f>
        <v/>
      </c>
      <c r="X196" s="951" t="str">
        <f t="shared" ref="X196:X200" si="325">IF(INT($AZ43/100),MOD(INT($AZ43/100),10),"")</f>
        <v/>
      </c>
      <c r="Y196" s="951" t="str">
        <f t="shared" ref="Y196:Y200" si="326">IF(INT($AZ43/10),MOD(INT($AZ43/10),10),"")</f>
        <v/>
      </c>
      <c r="Z196" s="951" t="str">
        <f t="shared" ref="Z196:Z200" si="327">IF(INT($AZ43/1),MOD(INT($AZ43/1),10),"")</f>
        <v/>
      </c>
      <c r="AA196" s="975"/>
      <c r="AB196" s="951" t="str">
        <f t="shared" ref="AB196:AB201" si="328">IF(INT($BA43/100000000000),MOD(INT($BA43/100000000000),10),"")</f>
        <v/>
      </c>
      <c r="AC196" s="951" t="str">
        <f t="shared" ref="AC196:AC201" si="329">IF(INT($BA43/10000000000),MOD(INT($BA43/10000000000),10),"")</f>
        <v/>
      </c>
      <c r="AD196" s="951" t="str">
        <f t="shared" ref="AD196:AD201" si="330">IF(INT($BA43/1000000000),MOD(INT($BA43/1000000000),10),"")</f>
        <v/>
      </c>
      <c r="AE196" s="951" t="str">
        <f t="shared" ref="AE196:AE201" si="331">IF(INT($BA43/100000000),MOD(INT($BA43/100000000),10),"")</f>
        <v/>
      </c>
      <c r="AF196" s="951" t="str">
        <f t="shared" ref="AF196:AF201" si="332">IF(INT($BA43/10000000),MOD(INT($BA43/10000000),10),"")</f>
        <v/>
      </c>
      <c r="AG196" s="951" t="str">
        <f t="shared" ref="AG196:AG201" si="333">IF(INT($BA43/1000000),MOD(INT($BA43/1000000),10),"")</f>
        <v/>
      </c>
      <c r="AH196" s="951" t="str">
        <f t="shared" ref="AH196:AH201" si="334">IF(INT($BA43/100000),MOD(INT($BA43/100000),10),"")</f>
        <v/>
      </c>
      <c r="AI196" s="951" t="str">
        <f t="shared" ref="AI196:AI201" si="335">IF(INT($BA43/10000),MOD(INT($BA43/10000),10),"")</f>
        <v/>
      </c>
      <c r="AJ196" s="951" t="str">
        <f t="shared" ref="AJ196:AJ201" si="336">IF(INT($BA43/1000),MOD(INT($BA43/1000),10),"")</f>
        <v/>
      </c>
      <c r="AK196" s="951" t="str">
        <f t="shared" ref="AK196:AK200" si="337">IF(INT($BA43/100),MOD(INT($BA43/100),10),"")</f>
        <v/>
      </c>
      <c r="AL196" s="951" t="str">
        <f t="shared" ref="AL196:AL200" si="338">IF(INT($BA43/10),MOD(INT($BA43/10),10),"")</f>
        <v/>
      </c>
      <c r="AM196" s="983" t="str">
        <f t="shared" ref="AM196:AM200" si="339">IF(INT($BA43/1),MOD(INT($BA43/1),10),"")</f>
        <v/>
      </c>
    </row>
    <row r="197" spans="3:39" ht="18.95" customHeight="1">
      <c r="C197" s="1900"/>
      <c r="E197" s="1940"/>
      <c r="F197" s="1941"/>
      <c r="G197" s="989"/>
      <c r="H197" s="1944" t="s">
        <v>65</v>
      </c>
      <c r="I197" s="1944"/>
      <c r="J197" s="1944"/>
      <c r="K197" s="1944"/>
      <c r="L197" s="1944"/>
      <c r="M197" s="987"/>
      <c r="N197" s="990" t="s">
        <v>1874</v>
      </c>
      <c r="O197" s="949" t="str">
        <f t="shared" si="316"/>
        <v/>
      </c>
      <c r="P197" s="949" t="str">
        <f t="shared" si="317"/>
        <v/>
      </c>
      <c r="Q197" s="949" t="str">
        <f t="shared" si="318"/>
        <v/>
      </c>
      <c r="R197" s="949" t="str">
        <f t="shared" si="319"/>
        <v/>
      </c>
      <c r="S197" s="949" t="str">
        <f t="shared" si="320"/>
        <v/>
      </c>
      <c r="T197" s="949" t="str">
        <f t="shared" si="321"/>
        <v/>
      </c>
      <c r="U197" s="949" t="str">
        <f t="shared" si="322"/>
        <v/>
      </c>
      <c r="V197" s="949" t="str">
        <f t="shared" si="323"/>
        <v/>
      </c>
      <c r="W197" s="949" t="str">
        <f t="shared" si="324"/>
        <v/>
      </c>
      <c r="X197" s="949" t="str">
        <f t="shared" si="325"/>
        <v/>
      </c>
      <c r="Y197" s="949" t="str">
        <f t="shared" si="326"/>
        <v/>
      </c>
      <c r="Z197" s="949" t="str">
        <f t="shared" si="327"/>
        <v/>
      </c>
      <c r="AA197" s="975"/>
      <c r="AB197" s="949" t="str">
        <f t="shared" si="328"/>
        <v/>
      </c>
      <c r="AC197" s="949" t="str">
        <f t="shared" si="329"/>
        <v/>
      </c>
      <c r="AD197" s="949" t="str">
        <f t="shared" si="330"/>
        <v/>
      </c>
      <c r="AE197" s="949" t="str">
        <f t="shared" si="331"/>
        <v/>
      </c>
      <c r="AF197" s="949" t="str">
        <f t="shared" si="332"/>
        <v/>
      </c>
      <c r="AG197" s="949" t="str">
        <f t="shared" si="333"/>
        <v/>
      </c>
      <c r="AH197" s="949" t="str">
        <f t="shared" si="334"/>
        <v/>
      </c>
      <c r="AI197" s="949" t="str">
        <f t="shared" si="335"/>
        <v/>
      </c>
      <c r="AJ197" s="949" t="str">
        <f t="shared" si="336"/>
        <v/>
      </c>
      <c r="AK197" s="949" t="str">
        <f t="shared" si="337"/>
        <v/>
      </c>
      <c r="AL197" s="949" t="str">
        <f t="shared" si="338"/>
        <v/>
      </c>
      <c r="AM197" s="981" t="str">
        <f t="shared" si="339"/>
        <v/>
      </c>
    </row>
    <row r="198" spans="3:39" ht="18.95" customHeight="1">
      <c r="C198" s="1900"/>
      <c r="E198" s="1942"/>
      <c r="F198" s="1943"/>
      <c r="G198" s="989"/>
      <c r="H198" s="1902" t="s">
        <v>1843</v>
      </c>
      <c r="I198" s="1902"/>
      <c r="J198" s="1902"/>
      <c r="K198" s="1902"/>
      <c r="L198" s="1902"/>
      <c r="M198" s="987"/>
      <c r="N198" s="990" t="s">
        <v>1544</v>
      </c>
      <c r="O198" s="950" t="str">
        <f t="shared" si="316"/>
        <v/>
      </c>
      <c r="P198" s="950" t="str">
        <f t="shared" si="317"/>
        <v/>
      </c>
      <c r="Q198" s="950" t="str">
        <f t="shared" si="318"/>
        <v/>
      </c>
      <c r="R198" s="950" t="str">
        <f t="shared" si="319"/>
        <v/>
      </c>
      <c r="S198" s="950" t="str">
        <f t="shared" si="320"/>
        <v/>
      </c>
      <c r="T198" s="950" t="str">
        <f t="shared" si="321"/>
        <v/>
      </c>
      <c r="U198" s="950" t="str">
        <f t="shared" si="322"/>
        <v/>
      </c>
      <c r="V198" s="950" t="str">
        <f t="shared" si="323"/>
        <v/>
      </c>
      <c r="W198" s="950" t="str">
        <f t="shared" si="324"/>
        <v/>
      </c>
      <c r="X198" s="950" t="str">
        <f t="shared" si="325"/>
        <v/>
      </c>
      <c r="Y198" s="950" t="str">
        <f t="shared" si="326"/>
        <v/>
      </c>
      <c r="Z198" s="950" t="str">
        <f t="shared" si="327"/>
        <v/>
      </c>
      <c r="AA198" s="975"/>
      <c r="AB198" s="950" t="str">
        <f t="shared" si="328"/>
        <v/>
      </c>
      <c r="AC198" s="950" t="str">
        <f t="shared" si="329"/>
        <v/>
      </c>
      <c r="AD198" s="950" t="str">
        <f t="shared" si="330"/>
        <v/>
      </c>
      <c r="AE198" s="950" t="str">
        <f t="shared" si="331"/>
        <v/>
      </c>
      <c r="AF198" s="950" t="str">
        <f t="shared" si="332"/>
        <v/>
      </c>
      <c r="AG198" s="950" t="str">
        <f t="shared" si="333"/>
        <v/>
      </c>
      <c r="AH198" s="950" t="str">
        <f t="shared" si="334"/>
        <v/>
      </c>
      <c r="AI198" s="950" t="str">
        <f t="shared" si="335"/>
        <v/>
      </c>
      <c r="AJ198" s="950" t="str">
        <f t="shared" si="336"/>
        <v/>
      </c>
      <c r="AK198" s="950" t="str">
        <f t="shared" si="337"/>
        <v/>
      </c>
      <c r="AL198" s="950" t="str">
        <f t="shared" si="338"/>
        <v/>
      </c>
      <c r="AM198" s="945" t="str">
        <f t="shared" si="339"/>
        <v/>
      </c>
    </row>
    <row r="199" spans="3:39" ht="18.95" customHeight="1">
      <c r="C199" s="1900"/>
      <c r="E199" s="999"/>
      <c r="F199" s="1937" t="s">
        <v>1844</v>
      </c>
      <c r="G199" s="1902"/>
      <c r="H199" s="1902"/>
      <c r="I199" s="1902"/>
      <c r="J199" s="1902"/>
      <c r="K199" s="1902"/>
      <c r="L199" s="1902"/>
      <c r="M199" s="987"/>
      <c r="N199" s="990" t="s">
        <v>1545</v>
      </c>
      <c r="O199" s="946" t="str">
        <f t="shared" si="316"/>
        <v/>
      </c>
      <c r="P199" s="947" t="str">
        <f t="shared" si="317"/>
        <v/>
      </c>
      <c r="Q199" s="947" t="str">
        <f t="shared" si="318"/>
        <v/>
      </c>
      <c r="R199" s="947" t="str">
        <f t="shared" si="319"/>
        <v/>
      </c>
      <c r="S199" s="947" t="str">
        <f t="shared" si="320"/>
        <v/>
      </c>
      <c r="T199" s="947" t="str">
        <f t="shared" si="321"/>
        <v/>
      </c>
      <c r="U199" s="947" t="str">
        <f t="shared" si="322"/>
        <v/>
      </c>
      <c r="V199" s="947" t="str">
        <f t="shared" si="323"/>
        <v/>
      </c>
      <c r="W199" s="947" t="str">
        <f t="shared" si="324"/>
        <v/>
      </c>
      <c r="X199" s="947" t="str">
        <f t="shared" si="325"/>
        <v/>
      </c>
      <c r="Y199" s="947" t="str">
        <f t="shared" si="326"/>
        <v/>
      </c>
      <c r="Z199" s="947">
        <f>IF($AZ46=0,0,IF(INT($AZ46/1),MOD(INT($AZ46/1),10),""))</f>
        <v>0</v>
      </c>
      <c r="AA199" s="975"/>
      <c r="AB199" s="946" t="str">
        <f t="shared" si="328"/>
        <v/>
      </c>
      <c r="AC199" s="947" t="str">
        <f t="shared" si="329"/>
        <v/>
      </c>
      <c r="AD199" s="947" t="str">
        <f t="shared" si="330"/>
        <v/>
      </c>
      <c r="AE199" s="947" t="str">
        <f t="shared" si="331"/>
        <v/>
      </c>
      <c r="AF199" s="947" t="str">
        <f t="shared" si="332"/>
        <v/>
      </c>
      <c r="AG199" s="947" t="str">
        <f t="shared" si="333"/>
        <v/>
      </c>
      <c r="AH199" s="947" t="str">
        <f t="shared" si="334"/>
        <v/>
      </c>
      <c r="AI199" s="947" t="str">
        <f t="shared" si="335"/>
        <v/>
      </c>
      <c r="AJ199" s="947" t="str">
        <f t="shared" si="336"/>
        <v/>
      </c>
      <c r="AK199" s="947" t="str">
        <f t="shared" si="337"/>
        <v/>
      </c>
      <c r="AL199" s="947" t="str">
        <f t="shared" si="338"/>
        <v/>
      </c>
      <c r="AM199" s="982">
        <f>IF($BA46=0,0,IF(INT($BA46/1),MOD(INT($BA46/1),10),""))</f>
        <v>0</v>
      </c>
    </row>
    <row r="200" spans="3:39" ht="18.95" customHeight="1">
      <c r="C200" s="1900"/>
      <c r="E200" s="999"/>
      <c r="F200" s="1937" t="s">
        <v>1150</v>
      </c>
      <c r="G200" s="1902"/>
      <c r="H200" s="1902"/>
      <c r="I200" s="1902"/>
      <c r="J200" s="1902"/>
      <c r="K200" s="1902"/>
      <c r="L200" s="1902"/>
      <c r="M200" s="987"/>
      <c r="N200" s="990" t="s">
        <v>1546</v>
      </c>
      <c r="O200" s="946" t="str">
        <f t="shared" si="316"/>
        <v/>
      </c>
      <c r="P200" s="947" t="str">
        <f t="shared" si="317"/>
        <v/>
      </c>
      <c r="Q200" s="947" t="str">
        <f t="shared" si="318"/>
        <v/>
      </c>
      <c r="R200" s="947" t="str">
        <f t="shared" si="319"/>
        <v/>
      </c>
      <c r="S200" s="947" t="str">
        <f t="shared" si="320"/>
        <v/>
      </c>
      <c r="T200" s="947" t="str">
        <f t="shared" si="321"/>
        <v/>
      </c>
      <c r="U200" s="947" t="str">
        <f t="shared" si="322"/>
        <v/>
      </c>
      <c r="V200" s="947" t="str">
        <f t="shared" si="323"/>
        <v/>
      </c>
      <c r="W200" s="947" t="str">
        <f t="shared" si="324"/>
        <v/>
      </c>
      <c r="X200" s="947" t="str">
        <f t="shared" si="325"/>
        <v/>
      </c>
      <c r="Y200" s="947" t="str">
        <f t="shared" si="326"/>
        <v/>
      </c>
      <c r="Z200" s="947" t="str">
        <f t="shared" si="327"/>
        <v/>
      </c>
      <c r="AA200" s="975"/>
      <c r="AB200" s="946" t="str">
        <f t="shared" si="328"/>
        <v/>
      </c>
      <c r="AC200" s="947" t="str">
        <f t="shared" si="329"/>
        <v/>
      </c>
      <c r="AD200" s="947" t="str">
        <f t="shared" si="330"/>
        <v/>
      </c>
      <c r="AE200" s="947" t="str">
        <f t="shared" si="331"/>
        <v/>
      </c>
      <c r="AF200" s="947" t="str">
        <f t="shared" si="332"/>
        <v/>
      </c>
      <c r="AG200" s="947" t="str">
        <f t="shared" si="333"/>
        <v/>
      </c>
      <c r="AH200" s="947" t="str">
        <f t="shared" si="334"/>
        <v/>
      </c>
      <c r="AI200" s="947" t="str">
        <f t="shared" si="335"/>
        <v/>
      </c>
      <c r="AJ200" s="947" t="str">
        <f t="shared" si="336"/>
        <v/>
      </c>
      <c r="AK200" s="947" t="str">
        <f t="shared" si="337"/>
        <v/>
      </c>
      <c r="AL200" s="947" t="str">
        <f t="shared" si="338"/>
        <v/>
      </c>
      <c r="AM200" s="982" t="str">
        <f t="shared" si="339"/>
        <v/>
      </c>
    </row>
    <row r="201" spans="3:39" ht="18.95" customHeight="1">
      <c r="C201" s="1900"/>
      <c r="E201" s="1006"/>
      <c r="F201" s="1973" t="s">
        <v>1845</v>
      </c>
      <c r="G201" s="1974"/>
      <c r="H201" s="1974"/>
      <c r="I201" s="1974"/>
      <c r="J201" s="1974"/>
      <c r="K201" s="1974"/>
      <c r="L201" s="1974"/>
      <c r="M201" s="1001"/>
      <c r="N201" s="1002" t="s">
        <v>1547</v>
      </c>
      <c r="O201" s="946" t="str">
        <f t="shared" si="316"/>
        <v/>
      </c>
      <c r="P201" s="947" t="str">
        <f t="shared" si="317"/>
        <v/>
      </c>
      <c r="Q201" s="947" t="str">
        <f t="shared" si="318"/>
        <v/>
      </c>
      <c r="R201" s="947" t="str">
        <f t="shared" si="319"/>
        <v/>
      </c>
      <c r="S201" s="947" t="str">
        <f t="shared" si="320"/>
        <v/>
      </c>
      <c r="T201" s="947" t="str">
        <f t="shared" si="321"/>
        <v/>
      </c>
      <c r="U201" s="947" t="str">
        <f t="shared" si="322"/>
        <v/>
      </c>
      <c r="V201" s="947" t="str">
        <f t="shared" si="323"/>
        <v/>
      </c>
      <c r="W201" s="947" t="str">
        <f t="shared" si="324"/>
        <v/>
      </c>
      <c r="X201" s="953">
        <v>0</v>
      </c>
      <c r="Y201" s="953">
        <v>0</v>
      </c>
      <c r="Z201" s="953">
        <v>0</v>
      </c>
      <c r="AA201" s="976"/>
      <c r="AB201" s="946" t="str">
        <f t="shared" si="328"/>
        <v/>
      </c>
      <c r="AC201" s="947" t="str">
        <f t="shared" si="329"/>
        <v/>
      </c>
      <c r="AD201" s="947" t="str">
        <f t="shared" si="330"/>
        <v/>
      </c>
      <c r="AE201" s="947" t="str">
        <f t="shared" si="331"/>
        <v/>
      </c>
      <c r="AF201" s="947" t="str">
        <f t="shared" si="332"/>
        <v/>
      </c>
      <c r="AG201" s="947" t="str">
        <f t="shared" si="333"/>
        <v/>
      </c>
      <c r="AH201" s="947" t="str">
        <f t="shared" si="334"/>
        <v/>
      </c>
      <c r="AI201" s="947" t="str">
        <f t="shared" si="335"/>
        <v/>
      </c>
      <c r="AJ201" s="947" t="str">
        <f t="shared" si="336"/>
        <v/>
      </c>
      <c r="AK201" s="953">
        <v>0</v>
      </c>
      <c r="AL201" s="953">
        <v>0</v>
      </c>
      <c r="AM201" s="985">
        <v>0</v>
      </c>
    </row>
    <row r="202" spans="3:39" ht="6" customHeight="1"/>
    <row r="203" spans="3:39" ht="19.5" customHeight="1"/>
    <row r="204" spans="3:39" ht="30" customHeight="1">
      <c r="E204" s="1975" t="s">
        <v>1963</v>
      </c>
      <c r="F204" s="1975"/>
      <c r="G204" s="1975"/>
      <c r="H204" s="1975"/>
      <c r="I204" s="1975"/>
      <c r="J204" s="1975"/>
      <c r="K204" s="1975"/>
      <c r="L204" s="1975"/>
      <c r="M204" s="978"/>
      <c r="N204" s="978"/>
      <c r="O204" s="978"/>
      <c r="P204" s="978"/>
      <c r="Q204" s="978"/>
      <c r="R204" s="978"/>
      <c r="S204" s="978"/>
      <c r="T204" s="978"/>
      <c r="U204" s="978"/>
      <c r="V204" s="978"/>
      <c r="W204" s="978"/>
      <c r="X204" s="978"/>
      <c r="Y204" s="978"/>
      <c r="Z204" s="978"/>
      <c r="AA204" s="978"/>
      <c r="AB204" s="978"/>
      <c r="AC204" s="978"/>
      <c r="AD204" s="978"/>
      <c r="AE204" s="978"/>
      <c r="AF204" s="978"/>
      <c r="AG204" s="1934" t="s">
        <v>1163</v>
      </c>
      <c r="AH204" s="1934"/>
      <c r="AI204" s="1934"/>
      <c r="AJ204" s="1934"/>
      <c r="AK204" s="1934"/>
      <c r="AL204" s="1934"/>
      <c r="AM204" s="1934"/>
    </row>
    <row r="205" spans="3:39" ht="20.25" customHeight="1"/>
    <row r="206" spans="3:39" ht="19.5" customHeight="1"/>
    <row r="207" spans="3:39" ht="19.5" customHeight="1"/>
    <row r="208" spans="3:39"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sheetData>
  <sheetProtection algorithmName="SHA-512" hashValue="J8ejJAN1OfyoEf7A4dehkcbnEO3Ul9+TVye4eIZv2KaycckDNOWsTBymeNA4nEF6Fw+giBWwjCgg22oI4bLDZw==" saltValue="GNH6Cy+1mkpqxfVccFLZxQ==" spinCount="100000" sheet="1" objects="1" scenarios="1"/>
  <mergeCells count="269">
    <mergeCell ref="C142:C150"/>
    <mergeCell ref="AP117:AQ128"/>
    <mergeCell ref="H170:L170"/>
    <mergeCell ref="H174:L174"/>
    <mergeCell ref="C193:C201"/>
    <mergeCell ref="AP168:AQ179"/>
    <mergeCell ref="AT51:BA51"/>
    <mergeCell ref="C40:C48"/>
    <mergeCell ref="E204:L204"/>
    <mergeCell ref="AG204:AM204"/>
    <mergeCell ref="F193:L193"/>
    <mergeCell ref="F194:L194"/>
    <mergeCell ref="F195:L195"/>
    <mergeCell ref="E196:F198"/>
    <mergeCell ref="H196:L196"/>
    <mergeCell ref="H197:L197"/>
    <mergeCell ref="H198:L198"/>
    <mergeCell ref="F199:L199"/>
    <mergeCell ref="F200:L200"/>
    <mergeCell ref="F201:L201"/>
    <mergeCell ref="F187:L187"/>
    <mergeCell ref="E188:F192"/>
    <mergeCell ref="H188:L188"/>
    <mergeCell ref="H189:L189"/>
    <mergeCell ref="H190:L190"/>
    <mergeCell ref="H191:L191"/>
    <mergeCell ref="H192:L192"/>
    <mergeCell ref="C164:C182"/>
    <mergeCell ref="E164:F172"/>
    <mergeCell ref="H164:L164"/>
    <mergeCell ref="H165:L165"/>
    <mergeCell ref="E180:F185"/>
    <mergeCell ref="H180:I181"/>
    <mergeCell ref="H182:L182"/>
    <mergeCell ref="H183:L183"/>
    <mergeCell ref="H184:L184"/>
    <mergeCell ref="H185:L185"/>
    <mergeCell ref="F186:L186"/>
    <mergeCell ref="G171:H172"/>
    <mergeCell ref="J171:L171"/>
    <mergeCell ref="J172:L172"/>
    <mergeCell ref="F173:L173"/>
    <mergeCell ref="E175:F179"/>
    <mergeCell ref="H175:L175"/>
    <mergeCell ref="H176:L176"/>
    <mergeCell ref="H177:L177"/>
    <mergeCell ref="H178:L178"/>
    <mergeCell ref="H179:L179"/>
    <mergeCell ref="AP162:AQ164"/>
    <mergeCell ref="E163:F163"/>
    <mergeCell ref="G163:L163"/>
    <mergeCell ref="O163:R163"/>
    <mergeCell ref="AB163:AE163"/>
    <mergeCell ref="AP165:AQ166"/>
    <mergeCell ref="H166:L166"/>
    <mergeCell ref="H167:L167"/>
    <mergeCell ref="H168:L168"/>
    <mergeCell ref="H169:L169"/>
    <mergeCell ref="E153:L153"/>
    <mergeCell ref="AG153:AM153"/>
    <mergeCell ref="E154:F154"/>
    <mergeCell ref="G154:H154"/>
    <mergeCell ref="E162:F162"/>
    <mergeCell ref="G162:M162"/>
    <mergeCell ref="O162:R162"/>
    <mergeCell ref="S162:Z162"/>
    <mergeCell ref="AB162:AE162"/>
    <mergeCell ref="AF162:AM162"/>
    <mergeCell ref="D155:Q158"/>
    <mergeCell ref="R155:AF158"/>
    <mergeCell ref="AH158:AN160"/>
    <mergeCell ref="O159:R161"/>
    <mergeCell ref="S159:Z161"/>
    <mergeCell ref="E160:H161"/>
    <mergeCell ref="F150:L150"/>
    <mergeCell ref="H131:L131"/>
    <mergeCell ref="H132:L132"/>
    <mergeCell ref="H133:L133"/>
    <mergeCell ref="H134:L134"/>
    <mergeCell ref="F135:L135"/>
    <mergeCell ref="F136:L136"/>
    <mergeCell ref="E137:F141"/>
    <mergeCell ref="H137:L137"/>
    <mergeCell ref="H138:L138"/>
    <mergeCell ref="H139:L139"/>
    <mergeCell ref="H140:L140"/>
    <mergeCell ref="H141:L141"/>
    <mergeCell ref="F142:L142"/>
    <mergeCell ref="F143:L143"/>
    <mergeCell ref="F144:L144"/>
    <mergeCell ref="E145:F147"/>
    <mergeCell ref="H145:L145"/>
    <mergeCell ref="H146:L146"/>
    <mergeCell ref="H147:L147"/>
    <mergeCell ref="F148:L148"/>
    <mergeCell ref="F149:L149"/>
    <mergeCell ref="C113:C131"/>
    <mergeCell ref="E113:F121"/>
    <mergeCell ref="H113:L113"/>
    <mergeCell ref="H114:L114"/>
    <mergeCell ref="AP114:AQ115"/>
    <mergeCell ref="H115:L115"/>
    <mergeCell ref="H116:L116"/>
    <mergeCell ref="H117:L117"/>
    <mergeCell ref="H118:L118"/>
    <mergeCell ref="G120:H121"/>
    <mergeCell ref="J120:L120"/>
    <mergeCell ref="J121:L121"/>
    <mergeCell ref="F122:L122"/>
    <mergeCell ref="E124:F128"/>
    <mergeCell ref="H124:L124"/>
    <mergeCell ref="H125:L125"/>
    <mergeCell ref="H126:L126"/>
    <mergeCell ref="H127:L127"/>
    <mergeCell ref="H128:L128"/>
    <mergeCell ref="E129:F134"/>
    <mergeCell ref="H129:I130"/>
    <mergeCell ref="H119:L119"/>
    <mergeCell ref="H123:L123"/>
    <mergeCell ref="E111:F111"/>
    <mergeCell ref="G111:M111"/>
    <mergeCell ref="O111:R111"/>
    <mergeCell ref="S111:Z111"/>
    <mergeCell ref="AB111:AE111"/>
    <mergeCell ref="AF111:AM111"/>
    <mergeCell ref="AP111:AQ113"/>
    <mergeCell ref="E112:F112"/>
    <mergeCell ref="G112:L112"/>
    <mergeCell ref="O112:R112"/>
    <mergeCell ref="AB112:AE112"/>
    <mergeCell ref="H87:L87"/>
    <mergeCell ref="H88:L88"/>
    <mergeCell ref="H89:L89"/>
    <mergeCell ref="H90:L90"/>
    <mergeCell ref="H65:L65"/>
    <mergeCell ref="H66:L66"/>
    <mergeCell ref="H67:L67"/>
    <mergeCell ref="F40:L40"/>
    <mergeCell ref="F41:L41"/>
    <mergeCell ref="F42:L42"/>
    <mergeCell ref="H44:L44"/>
    <mergeCell ref="H45:L45"/>
    <mergeCell ref="H74:L74"/>
    <mergeCell ref="H75:L75"/>
    <mergeCell ref="H76:L76"/>
    <mergeCell ref="H77:L77"/>
    <mergeCell ref="H68:L68"/>
    <mergeCell ref="H72:L72"/>
    <mergeCell ref="F47:L47"/>
    <mergeCell ref="F48:L48"/>
    <mergeCell ref="H73:L73"/>
    <mergeCell ref="E62:F70"/>
    <mergeCell ref="H62:L62"/>
    <mergeCell ref="H63:L63"/>
    <mergeCell ref="AF60:AM60"/>
    <mergeCell ref="E61:F61"/>
    <mergeCell ref="G61:L61"/>
    <mergeCell ref="D53:Q56"/>
    <mergeCell ref="R53:AF56"/>
    <mergeCell ref="AH56:AN58"/>
    <mergeCell ref="O57:R59"/>
    <mergeCell ref="S57:Z59"/>
    <mergeCell ref="E58:H59"/>
    <mergeCell ref="O61:R61"/>
    <mergeCell ref="E1:F1"/>
    <mergeCell ref="E9:F9"/>
    <mergeCell ref="E10:F10"/>
    <mergeCell ref="G10:L10"/>
    <mergeCell ref="E11:F19"/>
    <mergeCell ref="G1:H1"/>
    <mergeCell ref="H11:L11"/>
    <mergeCell ref="H12:L12"/>
    <mergeCell ref="H13:L13"/>
    <mergeCell ref="H14:L14"/>
    <mergeCell ref="H15:L15"/>
    <mergeCell ref="H16:L16"/>
    <mergeCell ref="E7:H8"/>
    <mergeCell ref="H17:L17"/>
    <mergeCell ref="S6:Z8"/>
    <mergeCell ref="AH5:AN7"/>
    <mergeCell ref="D2:Q5"/>
    <mergeCell ref="R2:AF5"/>
    <mergeCell ref="E27:F32"/>
    <mergeCell ref="H27:I28"/>
    <mergeCell ref="H29:L29"/>
    <mergeCell ref="H30:L30"/>
    <mergeCell ref="H31:L31"/>
    <mergeCell ref="H32:L32"/>
    <mergeCell ref="O6:R8"/>
    <mergeCell ref="AB10:AE10"/>
    <mergeCell ref="AB9:AE9"/>
    <mergeCell ref="H21:L21"/>
    <mergeCell ref="C11:C29"/>
    <mergeCell ref="AP9:AQ12"/>
    <mergeCell ref="O10:R10"/>
    <mergeCell ref="O9:Z9"/>
    <mergeCell ref="F20:L20"/>
    <mergeCell ref="E22:F26"/>
    <mergeCell ref="H22:L22"/>
    <mergeCell ref="H23:L23"/>
    <mergeCell ref="H24:L24"/>
    <mergeCell ref="H25:L25"/>
    <mergeCell ref="H26:L26"/>
    <mergeCell ref="AF9:AM9"/>
    <mergeCell ref="G18:H19"/>
    <mergeCell ref="J18:L18"/>
    <mergeCell ref="J19:L19"/>
    <mergeCell ref="G9:M9"/>
    <mergeCell ref="AP13:AQ24"/>
    <mergeCell ref="AP63:AQ64"/>
    <mergeCell ref="O60:R60"/>
    <mergeCell ref="S60:Z60"/>
    <mergeCell ref="F46:L46"/>
    <mergeCell ref="AG51:AM51"/>
    <mergeCell ref="G60:M60"/>
    <mergeCell ref="AB60:AE60"/>
    <mergeCell ref="G103:H103"/>
    <mergeCell ref="F33:L33"/>
    <mergeCell ref="F34:L34"/>
    <mergeCell ref="E35:F39"/>
    <mergeCell ref="F99:L99"/>
    <mergeCell ref="E43:F45"/>
    <mergeCell ref="H43:L43"/>
    <mergeCell ref="E102:L102"/>
    <mergeCell ref="AB61:AE61"/>
    <mergeCell ref="E60:F60"/>
    <mergeCell ref="AP60:AQ62"/>
    <mergeCell ref="E51:K51"/>
    <mergeCell ref="H35:L35"/>
    <mergeCell ref="H36:L36"/>
    <mergeCell ref="H37:L37"/>
    <mergeCell ref="H38:L38"/>
    <mergeCell ref="H39:L39"/>
    <mergeCell ref="H64:L64"/>
    <mergeCell ref="G69:H70"/>
    <mergeCell ref="J69:L69"/>
    <mergeCell ref="E78:F83"/>
    <mergeCell ref="H78:I79"/>
    <mergeCell ref="H80:L80"/>
    <mergeCell ref="H81:L81"/>
    <mergeCell ref="H82:L82"/>
    <mergeCell ref="H83:L83"/>
    <mergeCell ref="J70:L70"/>
    <mergeCell ref="F71:L71"/>
    <mergeCell ref="E73:F77"/>
    <mergeCell ref="C91:C99"/>
    <mergeCell ref="AP66:AQ77"/>
    <mergeCell ref="F84:L84"/>
    <mergeCell ref="F85:L85"/>
    <mergeCell ref="E86:F90"/>
    <mergeCell ref="H86:L86"/>
    <mergeCell ref="D104:Q107"/>
    <mergeCell ref="R104:AF107"/>
    <mergeCell ref="AH107:AN109"/>
    <mergeCell ref="O108:R110"/>
    <mergeCell ref="S108:Z110"/>
    <mergeCell ref="E109:H110"/>
    <mergeCell ref="AG102:AM102"/>
    <mergeCell ref="F91:L91"/>
    <mergeCell ref="F92:L92"/>
    <mergeCell ref="F93:L93"/>
    <mergeCell ref="E94:F96"/>
    <mergeCell ref="H94:L94"/>
    <mergeCell ref="H95:L95"/>
    <mergeCell ref="H96:L96"/>
    <mergeCell ref="F97:L97"/>
    <mergeCell ref="F98:L98"/>
    <mergeCell ref="E103:F103"/>
    <mergeCell ref="C62:C80"/>
  </mergeCells>
  <phoneticPr fontId="2"/>
  <dataValidations count="1">
    <dataValidation imeMode="off" allowBlank="1" showInputMessage="1" showErrorMessage="1" sqref="AU11:BA15 AU47:BA47 AU27:BA31 AU33:BA38 AU41:BA41 AU17:BA25 AU43:BA44"/>
  </dataValidations>
  <pageMargins left="0.35" right="0.2" top="0.32" bottom="0.2" header="0.3" footer="0.2"/>
  <pageSetup paperSize="9" scale="101" orientation="portrait" r:id="rId1"/>
  <rowBreaks count="3" manualBreakCount="3">
    <brk id="51" min="1" max="43" man="1"/>
    <brk id="102" min="1" max="43" man="1"/>
    <brk id="153" min="1" max="4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D315"/>
  <sheetViews>
    <sheetView showGridLines="0" showRowColHeaders="0" zoomScale="130" zoomScaleNormal="130" zoomScaleSheetLayoutView="120" workbookViewId="0">
      <selection activeCell="G4" sqref="G4:L4"/>
    </sheetView>
  </sheetViews>
  <sheetFormatPr defaultRowHeight="9.75"/>
  <cols>
    <col min="1" max="1" width="2.25" style="1023" customWidth="1"/>
    <col min="2" max="2" width="0.875" style="1023" customWidth="1"/>
    <col min="3" max="3" width="1.25" style="1025" customWidth="1"/>
    <col min="4" max="4" width="0.375" style="1025" customWidth="1"/>
    <col min="5" max="5" width="1.625" style="1025" customWidth="1"/>
    <col min="6" max="6" width="1" style="1025" customWidth="1"/>
    <col min="7" max="7" width="2.625" style="1025" customWidth="1"/>
    <col min="8" max="8" width="0.625" style="1025" customWidth="1"/>
    <col min="9" max="9" width="1.875" style="1025" customWidth="1"/>
    <col min="10" max="10" width="0.625" style="1025" customWidth="1"/>
    <col min="11" max="11" width="2.875" style="1025" customWidth="1"/>
    <col min="12" max="12" width="2.125" style="1025" customWidth="1"/>
    <col min="13" max="13" width="0.625" style="1025" customWidth="1"/>
    <col min="14" max="14" width="2.25" style="1043" customWidth="1"/>
    <col min="15" max="15" width="4.25" style="1025" customWidth="1"/>
    <col min="16" max="16" width="0.625" style="1025" customWidth="1"/>
    <col min="17" max="17" width="2.5" style="1025" customWidth="1"/>
    <col min="18" max="41" width="1.25" style="1025" customWidth="1"/>
    <col min="42" max="42" width="2.125" style="1025" customWidth="1"/>
    <col min="43" max="43" width="1" style="1095" customWidth="1"/>
    <col min="44" max="66" width="1.25" style="1025" customWidth="1"/>
    <col min="67" max="67" width="1.125" style="1025" customWidth="1"/>
    <col min="68" max="68" width="2.125" style="1025" customWidth="1"/>
    <col min="69" max="69" width="1" style="1025" customWidth="1"/>
    <col min="70" max="70" width="2.75" style="1025" customWidth="1"/>
    <col min="71" max="71" width="1.375" style="1025" customWidth="1"/>
    <col min="72" max="72" width="0.25" style="1025" customWidth="1"/>
    <col min="73" max="73" width="1.75" style="1025" customWidth="1"/>
    <col min="74" max="74" width="1" style="1025" customWidth="1"/>
    <col min="75" max="76" width="12.25" style="1025" customWidth="1"/>
    <col min="77" max="77" width="3.25" style="1025" customWidth="1"/>
    <col min="78" max="78" width="4.25" style="1025" customWidth="1"/>
    <col min="79" max="79" width="4.125" style="1025" customWidth="1"/>
    <col min="80" max="80" width="5.875" style="1025" customWidth="1"/>
    <col min="81" max="16384" width="9" style="1025"/>
  </cols>
  <sheetData>
    <row r="1" spans="2:82" s="1024" customFormat="1" ht="15" customHeight="1">
      <c r="E1" s="1026"/>
      <c r="J1" s="2002"/>
      <c r="K1" s="2002"/>
      <c r="L1" s="2002"/>
      <c r="N1" s="2002"/>
      <c r="O1" s="2002"/>
      <c r="R1" s="2002"/>
      <c r="S1" s="2002"/>
      <c r="AQ1" s="1090"/>
      <c r="AR1" s="2002"/>
      <c r="AS1" s="2002"/>
      <c r="BP1" s="2002"/>
      <c r="BQ1" s="2002"/>
      <c r="BS1" s="1026"/>
      <c r="BT1" s="1026"/>
      <c r="BU1" s="1026"/>
      <c r="BY1" s="2002" t="s">
        <v>1950</v>
      </c>
      <c r="BZ1" s="2002"/>
      <c r="CA1" s="2002"/>
      <c r="CB1" s="2002"/>
      <c r="CC1" s="2002"/>
      <c r="CD1" s="2002"/>
    </row>
    <row r="2" spans="2:82" ht="3" customHeight="1">
      <c r="B2" s="1029"/>
      <c r="C2" s="1030"/>
      <c r="BT2" s="931"/>
      <c r="BU2" s="931"/>
      <c r="BY2" s="1831" t="s">
        <v>1951</v>
      </c>
      <c r="BZ2" s="1831"/>
      <c r="CA2" s="1831"/>
      <c r="CB2" s="1831"/>
      <c r="CC2" s="1831"/>
      <c r="CD2" s="1831"/>
    </row>
    <row r="3" spans="2:82" ht="9.75" customHeight="1">
      <c r="B3" s="1029"/>
      <c r="C3" s="1030"/>
      <c r="S3" s="2315" t="s">
        <v>1166</v>
      </c>
      <c r="T3" s="2315"/>
      <c r="U3" s="2315"/>
      <c r="V3" s="2315"/>
      <c r="W3" s="2315"/>
      <c r="X3" s="2315"/>
      <c r="Y3" s="2315"/>
      <c r="Z3" s="2315"/>
      <c r="AA3" s="2315"/>
      <c r="AB3" s="2315"/>
      <c r="AC3" s="2315"/>
      <c r="AD3" s="2315"/>
      <c r="AE3" s="2315"/>
      <c r="AF3" s="2315"/>
      <c r="AG3" s="2315"/>
      <c r="AH3" s="2315"/>
      <c r="AI3" s="2315"/>
      <c r="AJ3" s="2315"/>
      <c r="AK3" s="2315"/>
      <c r="AL3" s="2315"/>
      <c r="AM3" s="2315"/>
      <c r="AN3" s="2315"/>
      <c r="AO3" s="2315"/>
      <c r="AP3" s="2315"/>
      <c r="AQ3" s="2315"/>
      <c r="AR3" s="2315"/>
      <c r="AS3" s="2315"/>
      <c r="AT3" s="2315"/>
      <c r="AU3" s="2315"/>
      <c r="BF3" s="2281" t="s">
        <v>1633</v>
      </c>
      <c r="BG3" s="2282"/>
      <c r="BH3" s="2282"/>
      <c r="BI3" s="2282"/>
      <c r="BJ3" s="2282"/>
      <c r="BK3" s="2282"/>
      <c r="BL3" s="2282"/>
      <c r="BM3" s="2282"/>
      <c r="BN3" s="2282"/>
      <c r="BO3" s="2282"/>
      <c r="BP3" s="2282"/>
      <c r="BQ3" s="2283"/>
      <c r="BT3" s="931"/>
      <c r="BU3" s="931"/>
      <c r="BY3" s="1831"/>
      <c r="BZ3" s="1831"/>
      <c r="CA3" s="1831"/>
      <c r="CB3" s="1831"/>
      <c r="CC3" s="1831"/>
      <c r="CD3" s="1831"/>
    </row>
    <row r="4" spans="2:82" ht="9" customHeight="1">
      <c r="G4" s="2363"/>
      <c r="H4" s="2363"/>
      <c r="I4" s="2363"/>
      <c r="J4" s="2363"/>
      <c r="K4" s="2363"/>
      <c r="L4" s="2363"/>
      <c r="M4" s="2362" t="s">
        <v>145</v>
      </c>
      <c r="N4" s="2362"/>
      <c r="O4" s="2362"/>
      <c r="S4" s="2315"/>
      <c r="T4" s="2315"/>
      <c r="U4" s="2315"/>
      <c r="V4" s="2315"/>
      <c r="W4" s="2315"/>
      <c r="X4" s="2315"/>
      <c r="Y4" s="2315"/>
      <c r="Z4" s="2315"/>
      <c r="AA4" s="2315"/>
      <c r="AB4" s="2315"/>
      <c r="AC4" s="2315"/>
      <c r="AD4" s="2315"/>
      <c r="AE4" s="2315"/>
      <c r="AF4" s="2315"/>
      <c r="AG4" s="2315"/>
      <c r="AH4" s="2315"/>
      <c r="AI4" s="2315"/>
      <c r="AJ4" s="2315"/>
      <c r="AK4" s="2315"/>
      <c r="AL4" s="2315"/>
      <c r="AM4" s="2315"/>
      <c r="AN4" s="2315"/>
      <c r="AO4" s="2315"/>
      <c r="AP4" s="2315"/>
      <c r="AQ4" s="2315"/>
      <c r="AR4" s="2315"/>
      <c r="AS4" s="2315"/>
      <c r="AT4" s="2315"/>
      <c r="AU4" s="2315"/>
      <c r="BF4" s="2284"/>
      <c r="BG4" s="2285"/>
      <c r="BH4" s="2285"/>
      <c r="BI4" s="2285"/>
      <c r="BJ4" s="2285"/>
      <c r="BK4" s="2285"/>
      <c r="BL4" s="2285"/>
      <c r="BM4" s="2285"/>
      <c r="BN4" s="2285"/>
      <c r="BO4" s="2285"/>
      <c r="BP4" s="2285"/>
      <c r="BQ4" s="2286"/>
    </row>
    <row r="5" spans="2:82" ht="6.75" customHeight="1" thickBot="1">
      <c r="S5" s="2315"/>
      <c r="T5" s="2315"/>
      <c r="U5" s="2315"/>
      <c r="V5" s="2315"/>
      <c r="W5" s="2315"/>
      <c r="X5" s="2315"/>
      <c r="Y5" s="2315"/>
      <c r="Z5" s="2315"/>
      <c r="AA5" s="2315"/>
      <c r="AB5" s="2315"/>
      <c r="AC5" s="2315"/>
      <c r="AD5" s="2315"/>
      <c r="AE5" s="2315"/>
      <c r="AF5" s="2315"/>
      <c r="AG5" s="2315"/>
      <c r="AH5" s="2315"/>
      <c r="AI5" s="2315"/>
      <c r="AJ5" s="2315"/>
      <c r="AK5" s="2315"/>
      <c r="AL5" s="2315"/>
      <c r="AM5" s="2315"/>
      <c r="AN5" s="2315"/>
      <c r="AO5" s="2315"/>
      <c r="AP5" s="2315"/>
      <c r="AQ5" s="2315"/>
      <c r="AR5" s="2315"/>
      <c r="AS5" s="2315"/>
      <c r="AT5" s="2315"/>
      <c r="AU5" s="2315"/>
    </row>
    <row r="6" spans="2:82" ht="3" customHeight="1">
      <c r="T6" s="2322"/>
      <c r="U6" s="2323"/>
      <c r="V6" s="2323"/>
      <c r="W6" s="2323"/>
      <c r="X6" s="2323"/>
      <c r="Y6" s="2323"/>
      <c r="Z6" s="2323"/>
      <c r="AA6" s="2323"/>
      <c r="AB6" s="2323"/>
      <c r="AC6" s="2323"/>
      <c r="AD6" s="2323"/>
      <c r="AE6" s="2323"/>
      <c r="AF6" s="2323"/>
      <c r="AG6" s="2323"/>
      <c r="AH6" s="2323"/>
      <c r="AI6" s="2323"/>
      <c r="AJ6" s="2323"/>
      <c r="AK6" s="2323"/>
      <c r="AL6" s="2323"/>
      <c r="AM6" s="2323"/>
      <c r="AN6" s="2323"/>
      <c r="AO6" s="2324"/>
    </row>
    <row r="7" spans="2:82" ht="9" customHeight="1">
      <c r="G7" s="2365"/>
      <c r="H7" s="2365"/>
      <c r="I7" s="2364" t="s">
        <v>1219</v>
      </c>
      <c r="J7" s="2364"/>
      <c r="K7" s="1355"/>
      <c r="L7" s="1054" t="s">
        <v>1220</v>
      </c>
      <c r="M7" s="2365"/>
      <c r="N7" s="2365"/>
      <c r="O7" s="2364" t="s">
        <v>1553</v>
      </c>
      <c r="P7" s="2364"/>
      <c r="T7" s="2316" t="s">
        <v>149</v>
      </c>
      <c r="U7" s="2317"/>
      <c r="V7" s="2317"/>
      <c r="W7" s="2317"/>
      <c r="X7" s="2317"/>
      <c r="Y7" s="2317"/>
      <c r="Z7" s="2317"/>
      <c r="AA7" s="2317"/>
      <c r="AB7" s="2318" t="str">
        <f>IF(相続年月日="","",相続年月日)</f>
        <v/>
      </c>
      <c r="AC7" s="2318"/>
      <c r="AD7" s="2318"/>
      <c r="AE7" s="2318"/>
      <c r="AF7" s="2318"/>
      <c r="AG7" s="2319" t="s">
        <v>138</v>
      </c>
      <c r="AH7" s="2319"/>
      <c r="AI7" s="2228" t="str">
        <f>IF(相続年月日="","",相続年月日)</f>
        <v/>
      </c>
      <c r="AJ7" s="2228"/>
      <c r="AK7" s="1050" t="s">
        <v>150</v>
      </c>
      <c r="AL7" s="2229" t="str">
        <f>IF(相続年月日="","",相続年月日)</f>
        <v/>
      </c>
      <c r="AM7" s="2229"/>
      <c r="AN7" s="2320" t="s">
        <v>151</v>
      </c>
      <c r="AO7" s="2321"/>
      <c r="AW7" s="1043"/>
      <c r="AX7" s="2287" t="s">
        <v>1237</v>
      </c>
      <c r="AY7" s="2288"/>
      <c r="AZ7" s="2288"/>
      <c r="BA7" s="2288"/>
      <c r="BB7" s="2288"/>
      <c r="BC7" s="2288"/>
      <c r="BD7" s="2288"/>
      <c r="BE7" s="2288"/>
      <c r="BF7" s="2289"/>
      <c r="BG7" s="2296"/>
      <c r="BH7" s="2297"/>
      <c r="BI7" s="2297"/>
      <c r="BJ7" s="2325" t="s">
        <v>138</v>
      </c>
      <c r="BK7" s="2297"/>
      <c r="BL7" s="2297"/>
      <c r="BM7" s="2325" t="s">
        <v>152</v>
      </c>
      <c r="BN7" s="2297"/>
      <c r="BO7" s="2297"/>
      <c r="BP7" s="2341" t="s">
        <v>148</v>
      </c>
      <c r="BQ7" s="2342"/>
    </row>
    <row r="8" spans="2:82" ht="3.75" customHeight="1" thickBot="1">
      <c r="T8" s="1051"/>
      <c r="U8" s="1052"/>
      <c r="V8" s="1052"/>
      <c r="W8" s="1052"/>
      <c r="X8" s="1052"/>
      <c r="Y8" s="1052"/>
      <c r="Z8" s="1052"/>
      <c r="AA8" s="1052"/>
      <c r="AB8" s="1052"/>
      <c r="AC8" s="1052"/>
      <c r="AD8" s="1052"/>
      <c r="AE8" s="1052"/>
      <c r="AF8" s="1052"/>
      <c r="AG8" s="1052"/>
      <c r="AH8" s="1052"/>
      <c r="AI8" s="1052"/>
      <c r="AJ8" s="1052"/>
      <c r="AK8" s="1052"/>
      <c r="AL8" s="1052"/>
      <c r="AM8" s="1052"/>
      <c r="AN8" s="1052"/>
      <c r="AO8" s="1053"/>
      <c r="AW8" s="1043"/>
      <c r="AX8" s="2290"/>
      <c r="AY8" s="2291"/>
      <c r="AZ8" s="2291"/>
      <c r="BA8" s="2291"/>
      <c r="BB8" s="2291"/>
      <c r="BC8" s="2291"/>
      <c r="BD8" s="2291"/>
      <c r="BE8" s="2291"/>
      <c r="BF8" s="2292"/>
      <c r="BG8" s="2298"/>
      <c r="BH8" s="2299"/>
      <c r="BI8" s="2299"/>
      <c r="BJ8" s="2326"/>
      <c r="BK8" s="2299"/>
      <c r="BL8" s="2299"/>
      <c r="BM8" s="2326"/>
      <c r="BN8" s="2299"/>
      <c r="BO8" s="2299"/>
      <c r="BP8" s="2343"/>
      <c r="BQ8" s="2344"/>
    </row>
    <row r="9" spans="2:82" ht="3" customHeight="1">
      <c r="AW9" s="1043"/>
      <c r="AX9" s="2293"/>
      <c r="AY9" s="2294"/>
      <c r="AZ9" s="2294"/>
      <c r="BA9" s="2294"/>
      <c r="BB9" s="2294"/>
      <c r="BC9" s="2294"/>
      <c r="BD9" s="2294"/>
      <c r="BE9" s="2294"/>
      <c r="BF9" s="2295"/>
      <c r="BG9" s="2298"/>
      <c r="BH9" s="2299"/>
      <c r="BI9" s="2299"/>
      <c r="BJ9" s="2326"/>
      <c r="BK9" s="2299"/>
      <c r="BL9" s="2299"/>
      <c r="BM9" s="2326"/>
      <c r="BN9" s="2299"/>
      <c r="BO9" s="2299"/>
      <c r="BP9" s="2343"/>
      <c r="BQ9" s="2344"/>
    </row>
    <row r="10" spans="2:82" ht="11.25" customHeight="1" thickBot="1">
      <c r="G10" s="2261" t="s">
        <v>153</v>
      </c>
      <c r="H10" s="2261"/>
      <c r="I10" s="2261"/>
      <c r="J10" s="2261"/>
      <c r="K10" s="2261"/>
      <c r="L10" s="2261"/>
      <c r="M10" s="2261"/>
      <c r="N10" s="2261"/>
      <c r="O10" s="2261"/>
      <c r="P10" s="2261"/>
      <c r="Q10" s="2347"/>
      <c r="R10" s="1036"/>
      <c r="S10" s="1035"/>
      <c r="T10" s="1035"/>
      <c r="U10" s="2331" t="s">
        <v>1226</v>
      </c>
      <c r="V10" s="2331"/>
      <c r="W10" s="2331"/>
      <c r="X10" s="2331"/>
      <c r="Y10" s="2331"/>
      <c r="Z10" s="2331"/>
      <c r="AA10" s="2331"/>
      <c r="AB10" s="2331"/>
      <c r="AC10" s="2331"/>
      <c r="AD10" s="2331"/>
      <c r="AE10" s="2331"/>
      <c r="AF10" s="2331"/>
      <c r="AG10" s="2331"/>
      <c r="AH10" s="2331"/>
      <c r="AI10" s="2331"/>
      <c r="AJ10" s="2331"/>
      <c r="AK10" s="2331"/>
      <c r="AL10" s="2331"/>
      <c r="AM10" s="2331"/>
      <c r="AN10" s="2331"/>
      <c r="AO10" s="1035"/>
      <c r="AP10" s="1035"/>
      <c r="AQ10" s="1544"/>
      <c r="AR10" s="1035"/>
      <c r="AS10" s="1022"/>
      <c r="AT10" s="2007" t="s">
        <v>155</v>
      </c>
      <c r="AU10" s="2007"/>
      <c r="AV10" s="2007"/>
      <c r="AW10" s="2007"/>
      <c r="AX10" s="2007"/>
      <c r="AY10" s="2007"/>
      <c r="AZ10" s="2007"/>
      <c r="BA10" s="2007"/>
      <c r="BB10" s="2007"/>
      <c r="BC10" s="2007"/>
      <c r="BD10" s="2007"/>
      <c r="BE10" s="2007"/>
      <c r="BF10" s="2007"/>
      <c r="BG10" s="2007"/>
      <c r="BH10" s="2007"/>
      <c r="BI10" s="2007"/>
      <c r="BJ10" s="2007"/>
      <c r="BK10" s="1528"/>
      <c r="BL10" s="1528"/>
      <c r="BM10" s="2008" t="s">
        <v>1878</v>
      </c>
      <c r="BN10" s="2009"/>
      <c r="BO10" s="2009"/>
      <c r="BP10" s="2009"/>
      <c r="BQ10" s="2010"/>
      <c r="BS10" s="2413" t="s">
        <v>1222</v>
      </c>
      <c r="BT10" s="2413"/>
      <c r="BU10" s="2413"/>
    </row>
    <row r="11" spans="2:82" ht="15.75" customHeight="1">
      <c r="G11" s="2264" t="s">
        <v>1173</v>
      </c>
      <c r="H11" s="2265"/>
      <c r="I11" s="2265"/>
      <c r="J11" s="2265"/>
      <c r="K11" s="2265"/>
      <c r="L11" s="2265"/>
      <c r="M11" s="2265"/>
      <c r="N11" s="2265"/>
      <c r="O11" s="2265"/>
      <c r="P11" s="2265"/>
      <c r="Q11" s="2265"/>
      <c r="R11" s="2332" t="s">
        <v>156</v>
      </c>
      <c r="S11" s="2333"/>
      <c r="T11" s="2333"/>
      <c r="U11" s="2333"/>
      <c r="V11" s="2333"/>
      <c r="W11" s="2333"/>
      <c r="X11" s="2392" t="str">
        <f>PHONETIC(氏名０)</f>
        <v/>
      </c>
      <c r="Y11" s="2392"/>
      <c r="Z11" s="2392"/>
      <c r="AA11" s="2392"/>
      <c r="AB11" s="2392"/>
      <c r="AC11" s="2392"/>
      <c r="AD11" s="2392"/>
      <c r="AE11" s="2392"/>
      <c r="AF11" s="2392"/>
      <c r="AG11" s="2392"/>
      <c r="AH11" s="2392"/>
      <c r="AI11" s="2392"/>
      <c r="AJ11" s="2392"/>
      <c r="AK11" s="2392"/>
      <c r="AL11" s="2392"/>
      <c r="AM11" s="2392"/>
      <c r="AN11" s="2392"/>
      <c r="AO11" s="2392"/>
      <c r="AP11" s="2392"/>
      <c r="AQ11" s="2393"/>
      <c r="AR11" s="2346" t="str">
        <f>PHONETIC(氏名１)</f>
        <v/>
      </c>
      <c r="AS11" s="2004"/>
      <c r="AT11" s="2004"/>
      <c r="AU11" s="2004"/>
      <c r="AV11" s="2004"/>
      <c r="AW11" s="2004"/>
      <c r="AX11" s="2004"/>
      <c r="AY11" s="2004"/>
      <c r="AZ11" s="2004"/>
      <c r="BA11" s="2004"/>
      <c r="BB11" s="2004"/>
      <c r="BC11" s="2004"/>
      <c r="BD11" s="2004"/>
      <c r="BE11" s="2004"/>
      <c r="BF11" s="2004"/>
      <c r="BG11" s="2004"/>
      <c r="BH11" s="2004"/>
      <c r="BI11" s="2004"/>
      <c r="BJ11" s="2004"/>
      <c r="BK11" s="2004"/>
      <c r="BL11" s="2019"/>
      <c r="BM11" s="2011"/>
      <c r="BN11" s="2012"/>
      <c r="BO11" s="2012"/>
      <c r="BP11" s="2012"/>
      <c r="BQ11" s="2013"/>
      <c r="BS11" s="2413"/>
      <c r="BT11" s="2413"/>
      <c r="BU11" s="2413"/>
    </row>
    <row r="12" spans="2:82" ht="27.75" customHeight="1">
      <c r="G12" s="1056"/>
      <c r="H12" s="2143" t="s">
        <v>20</v>
      </c>
      <c r="I12" s="2143"/>
      <c r="J12" s="2143"/>
      <c r="K12" s="2143"/>
      <c r="L12" s="2143"/>
      <c r="M12" s="2143"/>
      <c r="N12" s="2143"/>
      <c r="O12" s="2143"/>
      <c r="P12" s="2143"/>
      <c r="Q12" s="1057"/>
      <c r="R12" s="2394" t="str">
        <f>IF(氏名０="","",氏名０)</f>
        <v/>
      </c>
      <c r="S12" s="2395"/>
      <c r="T12" s="2395"/>
      <c r="U12" s="2395"/>
      <c r="V12" s="2395"/>
      <c r="W12" s="2395"/>
      <c r="X12" s="2395"/>
      <c r="Y12" s="2395"/>
      <c r="Z12" s="2395"/>
      <c r="AA12" s="2395"/>
      <c r="AB12" s="2395"/>
      <c r="AC12" s="2395"/>
      <c r="AD12" s="2395"/>
      <c r="AE12" s="2395"/>
      <c r="AF12" s="2395"/>
      <c r="AG12" s="2395"/>
      <c r="AH12" s="2395"/>
      <c r="AI12" s="2395"/>
      <c r="AJ12" s="2395"/>
      <c r="AK12" s="2395"/>
      <c r="AL12" s="2395"/>
      <c r="AM12" s="2395"/>
      <c r="AN12" s="2395"/>
      <c r="AO12" s="2395"/>
      <c r="AP12" s="2395"/>
      <c r="AQ12" s="2396"/>
      <c r="AR12" s="2345" t="str">
        <f>IF(氏名１="","",氏名１)</f>
        <v/>
      </c>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14" t="s">
        <v>1880</v>
      </c>
      <c r="BN12" s="2015"/>
      <c r="BO12" s="2015"/>
      <c r="BP12" s="2015"/>
      <c r="BQ12" s="2016"/>
      <c r="BR12" s="2017" t="s">
        <v>1881</v>
      </c>
      <c r="BS12" s="2413"/>
      <c r="BT12" s="2413"/>
      <c r="BU12" s="2413"/>
    </row>
    <row r="13" spans="2:82" ht="9.75" customHeight="1">
      <c r="G13" s="1058"/>
      <c r="H13" s="2090" t="s">
        <v>519</v>
      </c>
      <c r="I13" s="2090"/>
      <c r="J13" s="2090"/>
      <c r="K13" s="2090"/>
      <c r="L13" s="2090"/>
      <c r="M13" s="2090"/>
      <c r="N13" s="2090"/>
      <c r="O13" s="2090"/>
      <c r="P13" s="2090"/>
      <c r="Q13" s="1059"/>
      <c r="R13" s="2397"/>
      <c r="S13" s="2398"/>
      <c r="T13" s="2398"/>
      <c r="U13" s="2398"/>
      <c r="V13" s="2398"/>
      <c r="W13" s="2398"/>
      <c r="X13" s="2398"/>
      <c r="Y13" s="2398"/>
      <c r="Z13" s="2398"/>
      <c r="AA13" s="2398"/>
      <c r="AB13" s="2398"/>
      <c r="AC13" s="2398"/>
      <c r="AD13" s="2398"/>
      <c r="AE13" s="2398"/>
      <c r="AF13" s="2398"/>
      <c r="AG13" s="2398"/>
      <c r="AH13" s="2398"/>
      <c r="AI13" s="2398"/>
      <c r="AJ13" s="2398"/>
      <c r="AK13" s="2398"/>
      <c r="AL13" s="2398"/>
      <c r="AM13" s="2398"/>
      <c r="AN13" s="2398"/>
      <c r="AO13" s="2398"/>
      <c r="AP13" s="2398"/>
      <c r="AQ13" s="2399"/>
      <c r="AR13" s="381"/>
      <c r="AS13" s="381"/>
      <c r="AT13" s="1049" t="s">
        <v>521</v>
      </c>
      <c r="AU13" s="2266" t="s">
        <v>520</v>
      </c>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c r="BP13" s="2266"/>
      <c r="BQ13" s="2267"/>
      <c r="BR13" s="2017"/>
      <c r="BS13" s="2414" t="s">
        <v>0</v>
      </c>
      <c r="BT13" s="2414"/>
      <c r="BU13" s="2414"/>
    </row>
    <row r="14" spans="2:82" ht="20.25" customHeight="1">
      <c r="G14" s="1056"/>
      <c r="H14" s="2143"/>
      <c r="I14" s="2143"/>
      <c r="J14" s="2143"/>
      <c r="K14" s="2143"/>
      <c r="L14" s="2143"/>
      <c r="M14" s="2143"/>
      <c r="N14" s="2143"/>
      <c r="O14" s="2143"/>
      <c r="P14" s="2143"/>
      <c r="Q14" s="1057"/>
      <c r="R14" s="2400"/>
      <c r="S14" s="2401"/>
      <c r="T14" s="2401"/>
      <c r="U14" s="2401"/>
      <c r="V14" s="2401"/>
      <c r="W14" s="2401"/>
      <c r="X14" s="2401"/>
      <c r="Y14" s="2401"/>
      <c r="Z14" s="2401"/>
      <c r="AA14" s="2401"/>
      <c r="AB14" s="2401"/>
      <c r="AC14" s="2401"/>
      <c r="AD14" s="2401"/>
      <c r="AE14" s="2401"/>
      <c r="AF14" s="2401"/>
      <c r="AG14" s="2401"/>
      <c r="AH14" s="2401"/>
      <c r="AI14" s="2401"/>
      <c r="AJ14" s="2401"/>
      <c r="AK14" s="2401"/>
      <c r="AL14" s="2401"/>
      <c r="AM14" s="2401"/>
      <c r="AN14" s="2401"/>
      <c r="AO14" s="2401"/>
      <c r="AP14" s="2401"/>
      <c r="AQ14" s="2402"/>
      <c r="AR14" s="2272"/>
      <c r="AS14" s="2273"/>
      <c r="AT14" s="2328"/>
      <c r="AU14" s="2328"/>
      <c r="AV14" s="2328"/>
      <c r="AW14" s="2328"/>
      <c r="AX14" s="2328"/>
      <c r="AY14" s="2328"/>
      <c r="AZ14" s="2328"/>
      <c r="BA14" s="2328"/>
      <c r="BB14" s="2328"/>
      <c r="BC14" s="2328"/>
      <c r="BD14" s="2328"/>
      <c r="BE14" s="2328"/>
      <c r="BF14" s="2328"/>
      <c r="BG14" s="2328"/>
      <c r="BH14" s="2328"/>
      <c r="BI14" s="2328"/>
      <c r="BJ14" s="2327"/>
      <c r="BK14" s="2327"/>
      <c r="BL14" s="2327"/>
      <c r="BM14" s="2327"/>
      <c r="BN14" s="2327"/>
      <c r="BO14" s="2327"/>
      <c r="BP14" s="1078"/>
      <c r="BQ14" s="1034"/>
      <c r="BR14" s="2017"/>
      <c r="BS14" s="2414"/>
      <c r="BT14" s="2414"/>
      <c r="BU14" s="2414"/>
    </row>
    <row r="15" spans="2:82" ht="18.75" customHeight="1">
      <c r="G15" s="1060"/>
      <c r="H15" s="2276" t="s">
        <v>1167</v>
      </c>
      <c r="I15" s="2276"/>
      <c r="J15" s="2276"/>
      <c r="K15" s="2276"/>
      <c r="L15" s="2276"/>
      <c r="M15" s="2276"/>
      <c r="N15" s="2276"/>
      <c r="O15" s="2276"/>
      <c r="P15" s="2276"/>
      <c r="Q15" s="1061"/>
      <c r="R15" s="2334" t="str">
        <f>IF(入力シート!K5="","",入力シート!K5)</f>
        <v/>
      </c>
      <c r="S15" s="2335"/>
      <c r="T15" s="2335"/>
      <c r="U15" s="2335"/>
      <c r="V15" s="2335"/>
      <c r="W15" s="2336" t="s">
        <v>138</v>
      </c>
      <c r="X15" s="2336"/>
      <c r="Y15" s="2337" t="str">
        <f>IF(入力シート!K5="","",入力シート!K5)</f>
        <v/>
      </c>
      <c r="Z15" s="2337"/>
      <c r="AA15" s="2337"/>
      <c r="AB15" s="2336" t="s">
        <v>150</v>
      </c>
      <c r="AC15" s="2336"/>
      <c r="AD15" s="2338" t="str">
        <f>IF(入力シート!K5="","",入力シート!K5)</f>
        <v/>
      </c>
      <c r="AE15" s="2338"/>
      <c r="AF15" s="2338"/>
      <c r="AG15" s="2339" t="s">
        <v>158</v>
      </c>
      <c r="AH15" s="2339"/>
      <c r="AI15" s="2339"/>
      <c r="AJ15" s="2339"/>
      <c r="AK15" s="2339"/>
      <c r="AL15" s="2340" t="str">
        <f>IF(入力シート!L5="","",入力シート!L5)</f>
        <v/>
      </c>
      <c r="AM15" s="2340"/>
      <c r="AN15" s="1117" t="s">
        <v>159</v>
      </c>
      <c r="AO15" s="1118"/>
      <c r="AP15" s="2398"/>
      <c r="AQ15" s="2399"/>
      <c r="AR15" s="2234" t="str">
        <f>IF(入力シート!K6="","",入力シート!K6)</f>
        <v/>
      </c>
      <c r="AS15" s="2234"/>
      <c r="AT15" s="2234"/>
      <c r="AU15" s="2234"/>
      <c r="AV15" s="2234"/>
      <c r="AW15" s="2235" t="s">
        <v>138</v>
      </c>
      <c r="AX15" s="2235"/>
      <c r="AY15" s="2236" t="str">
        <f>IF(入力シート!K6="","",入力シート!K6)</f>
        <v/>
      </c>
      <c r="AZ15" s="2236"/>
      <c r="BA15" s="2236"/>
      <c r="BB15" s="2235" t="s">
        <v>150</v>
      </c>
      <c r="BC15" s="2235"/>
      <c r="BD15" s="2237" t="str">
        <f>IF(入力シート!K6="","",入力シート!K6)</f>
        <v/>
      </c>
      <c r="BE15" s="2237"/>
      <c r="BF15" s="2237"/>
      <c r="BG15" s="2235" t="s">
        <v>158</v>
      </c>
      <c r="BH15" s="2235"/>
      <c r="BI15" s="2235"/>
      <c r="BJ15" s="2235"/>
      <c r="BK15" s="2235"/>
      <c r="BL15" s="2238" t="str">
        <f>IF(入力シート!L6="","",入力シート!L6)</f>
        <v/>
      </c>
      <c r="BM15" s="2238"/>
      <c r="BN15" s="2239" t="s">
        <v>159</v>
      </c>
      <c r="BO15" s="2239"/>
      <c r="BP15" s="2239"/>
      <c r="BQ15" s="2240"/>
      <c r="BR15" s="2017"/>
      <c r="BS15" s="2414"/>
      <c r="BT15" s="2414"/>
      <c r="BU15" s="2414"/>
    </row>
    <row r="16" spans="2:82" ht="13.5" customHeight="1">
      <c r="C16" s="2263" t="s">
        <v>1221</v>
      </c>
      <c r="D16" s="2263"/>
      <c r="E16" s="2263"/>
      <c r="G16" s="1058"/>
      <c r="H16" s="2090" t="s">
        <v>1168</v>
      </c>
      <c r="I16" s="2090"/>
      <c r="J16" s="2090"/>
      <c r="K16" s="2090"/>
      <c r="L16" s="2090"/>
      <c r="M16" s="2090"/>
      <c r="N16" s="2090"/>
      <c r="O16" s="2090"/>
      <c r="P16" s="2090"/>
      <c r="Q16" s="1059"/>
      <c r="R16" s="2329"/>
      <c r="S16" s="2330"/>
      <c r="T16" s="2330"/>
      <c r="U16" s="2330"/>
      <c r="V16" s="2330"/>
      <c r="W16" s="2330"/>
      <c r="X16" s="2330"/>
      <c r="Y16" s="2330"/>
      <c r="Z16" s="2330"/>
      <c r="AA16" s="2330"/>
      <c r="AB16" s="2330"/>
      <c r="AC16" s="2330"/>
      <c r="AD16" s="2330"/>
      <c r="AE16" s="2330"/>
      <c r="AF16" s="2330"/>
      <c r="AG16" s="2330"/>
      <c r="AH16" s="2330"/>
      <c r="AI16" s="2330"/>
      <c r="AJ16" s="2330"/>
      <c r="AK16" s="2330"/>
      <c r="AL16" s="2330"/>
      <c r="AM16" s="2330"/>
      <c r="AN16" s="1682"/>
      <c r="AO16" s="1682"/>
      <c r="AP16" s="2403"/>
      <c r="AQ16" s="2403"/>
      <c r="AR16" s="2242" t="s">
        <v>160</v>
      </c>
      <c r="AS16" s="2242"/>
      <c r="AT16" s="2243" t="str">
        <f>IF(入力シート!N6="","",入力シート!N6)</f>
        <v/>
      </c>
      <c r="AU16" s="2243"/>
      <c r="AV16" s="2243"/>
      <c r="AW16" s="2243"/>
      <c r="AX16" s="2243"/>
      <c r="AY16" s="2243"/>
      <c r="AZ16" s="2243"/>
      <c r="BA16" s="2243"/>
      <c r="BB16" s="2243"/>
      <c r="BC16" s="2243"/>
      <c r="BD16" s="2243"/>
      <c r="BE16" s="2243"/>
      <c r="BF16" s="2243"/>
      <c r="BG16" s="2243"/>
      <c r="BH16" s="2243"/>
      <c r="BI16" s="2243"/>
      <c r="BJ16" s="2243"/>
      <c r="BK16" s="2243"/>
      <c r="BL16" s="2243"/>
      <c r="BM16" s="2243"/>
      <c r="BN16" s="2243"/>
      <c r="BO16" s="2243"/>
      <c r="BP16" s="2248"/>
      <c r="BQ16" s="2249"/>
      <c r="BR16" s="2017"/>
      <c r="BS16" s="2366">
        <v>31</v>
      </c>
      <c r="BT16" s="2366"/>
      <c r="BU16" s="2366"/>
    </row>
    <row r="17" spans="3:73" ht="19.5" customHeight="1">
      <c r="C17" s="2263"/>
      <c r="D17" s="2263"/>
      <c r="E17" s="2263"/>
      <c r="G17" s="1055"/>
      <c r="H17" s="2188"/>
      <c r="I17" s="2188"/>
      <c r="J17" s="2188"/>
      <c r="K17" s="2188"/>
      <c r="L17" s="2188"/>
      <c r="M17" s="2188"/>
      <c r="N17" s="2188"/>
      <c r="O17" s="2188"/>
      <c r="P17" s="2188"/>
      <c r="Q17" s="1062"/>
      <c r="R17" s="2404" t="str">
        <f>IF(入力シート!O5="","",入力シート!O5)</f>
        <v/>
      </c>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6"/>
      <c r="AR17" s="2253" t="str">
        <f>IF(入力シート!O6="","",入力シート!O6)</f>
        <v/>
      </c>
      <c r="AS17" s="2253"/>
      <c r="AT17" s="2253"/>
      <c r="AU17" s="2253"/>
      <c r="AV17" s="2253"/>
      <c r="AW17" s="2253"/>
      <c r="AX17" s="2253"/>
      <c r="AY17" s="2253"/>
      <c r="AZ17" s="2253"/>
      <c r="BA17" s="2253"/>
      <c r="BB17" s="2253"/>
      <c r="BC17" s="2253"/>
      <c r="BD17" s="2253"/>
      <c r="BE17" s="2253"/>
      <c r="BF17" s="2253"/>
      <c r="BG17" s="2253"/>
      <c r="BH17" s="2253"/>
      <c r="BI17" s="2253"/>
      <c r="BJ17" s="2253"/>
      <c r="BK17" s="2253"/>
      <c r="BL17" s="2253"/>
      <c r="BM17" s="2253"/>
      <c r="BN17" s="2253"/>
      <c r="BO17" s="2253"/>
      <c r="BP17" s="2244"/>
      <c r="BQ17" s="2250"/>
      <c r="BR17" s="2017"/>
      <c r="BS17" s="2415" t="s">
        <v>1580</v>
      </c>
      <c r="BT17" s="2415"/>
      <c r="BU17" s="2415"/>
    </row>
    <row r="18" spans="3:73" ht="13.5" customHeight="1">
      <c r="C18" s="2263"/>
      <c r="D18" s="2263"/>
      <c r="E18" s="2263"/>
      <c r="G18" s="1056"/>
      <c r="H18" s="1057"/>
      <c r="I18" s="2143" t="s">
        <v>1169</v>
      </c>
      <c r="J18" s="2143"/>
      <c r="K18" s="2143"/>
      <c r="L18" s="2143"/>
      <c r="M18" s="2143"/>
      <c r="N18" s="2143"/>
      <c r="O18" s="2143"/>
      <c r="P18" s="1057"/>
      <c r="Q18" s="1057"/>
      <c r="R18" s="2407"/>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9"/>
      <c r="AR18" s="2259" t="s">
        <v>3</v>
      </c>
      <c r="AS18" s="2259"/>
      <c r="AT18" s="2259"/>
      <c r="AU18" s="2260" t="str">
        <f>IF(入力シート!P6="","",入力シート!P6)</f>
        <v/>
      </c>
      <c r="AV18" s="2260"/>
      <c r="AW18" s="2260"/>
      <c r="AX18" s="2260"/>
      <c r="AY18" s="2260"/>
      <c r="AZ18" s="2260"/>
      <c r="BA18" s="2260"/>
      <c r="BB18" s="2260"/>
      <c r="BC18" s="2260"/>
      <c r="BD18" s="2260"/>
      <c r="BE18" s="2257"/>
      <c r="BF18" s="2257"/>
      <c r="BG18" s="2257"/>
      <c r="BH18" s="2257"/>
      <c r="BI18" s="2257"/>
      <c r="BJ18" s="2257"/>
      <c r="BK18" s="2257"/>
      <c r="BL18" s="2257"/>
      <c r="BM18" s="2258" t="s">
        <v>2</v>
      </c>
      <c r="BN18" s="2258"/>
      <c r="BO18" s="2258"/>
      <c r="BP18" s="2246"/>
      <c r="BQ18" s="2251"/>
      <c r="BR18" s="2017"/>
      <c r="BS18" s="2415"/>
      <c r="BT18" s="2415"/>
      <c r="BU18" s="2415"/>
    </row>
    <row r="19" spans="3:73" ht="25.5" customHeight="1" thickBot="1">
      <c r="C19" s="2263"/>
      <c r="D19" s="2263"/>
      <c r="E19" s="2263"/>
      <c r="G19" s="2203" t="s">
        <v>1170</v>
      </c>
      <c r="H19" s="2204"/>
      <c r="I19" s="2204"/>
      <c r="J19" s="2204"/>
      <c r="K19" s="2204"/>
      <c r="L19" s="2204"/>
      <c r="M19" s="2204" t="s">
        <v>1171</v>
      </c>
      <c r="N19" s="2204"/>
      <c r="O19" s="2204"/>
      <c r="P19" s="2204"/>
      <c r="Q19" s="2205"/>
      <c r="R19" s="2277"/>
      <c r="S19" s="2278"/>
      <c r="T19" s="2278"/>
      <c r="U19" s="2278"/>
      <c r="V19" s="2278"/>
      <c r="W19" s="2278"/>
      <c r="X19" s="2278"/>
      <c r="Y19" s="2278"/>
      <c r="Z19" s="2278"/>
      <c r="AA19" s="2278"/>
      <c r="AB19" s="2278"/>
      <c r="AC19" s="2278"/>
      <c r="AD19" s="2279"/>
      <c r="AE19" s="2410" t="str">
        <f>IF(入力シート!M5="","",入力シート!M5)</f>
        <v/>
      </c>
      <c r="AF19" s="2411"/>
      <c r="AG19" s="2411"/>
      <c r="AH19" s="2411"/>
      <c r="AI19" s="2411"/>
      <c r="AJ19" s="2411"/>
      <c r="AK19" s="2411"/>
      <c r="AL19" s="2411"/>
      <c r="AM19" s="2411"/>
      <c r="AN19" s="2411"/>
      <c r="AO19" s="2411"/>
      <c r="AP19" s="2411"/>
      <c r="AQ19" s="2412"/>
      <c r="AR19" s="2207" t="str">
        <f>IF(入力シート!E6="","",入力シート!E6)</f>
        <v/>
      </c>
      <c r="AS19" s="2207"/>
      <c r="AT19" s="2207"/>
      <c r="AU19" s="2207"/>
      <c r="AV19" s="2207"/>
      <c r="AW19" s="2207"/>
      <c r="AX19" s="2207"/>
      <c r="AY19" s="2207"/>
      <c r="AZ19" s="2207"/>
      <c r="BA19" s="2207"/>
      <c r="BB19" s="2207"/>
      <c r="BC19" s="2207"/>
      <c r="BD19" s="2208"/>
      <c r="BE19" s="2209" t="str">
        <f>IF(入力シート!M6="","",入力シート!M6)</f>
        <v/>
      </c>
      <c r="BF19" s="2207"/>
      <c r="BG19" s="2207"/>
      <c r="BH19" s="2207"/>
      <c r="BI19" s="2207"/>
      <c r="BJ19" s="2207"/>
      <c r="BK19" s="2207"/>
      <c r="BL19" s="2207"/>
      <c r="BM19" s="2207"/>
      <c r="BN19" s="2207"/>
      <c r="BO19" s="2207"/>
      <c r="BP19" s="2207"/>
      <c r="BQ19" s="2211"/>
      <c r="BR19" s="2017"/>
      <c r="BS19" s="2415"/>
      <c r="BT19" s="2415"/>
      <c r="BU19" s="2415"/>
    </row>
    <row r="20" spans="3:73" ht="28.5" customHeight="1">
      <c r="C20" s="2263"/>
      <c r="D20" s="2263"/>
      <c r="E20" s="2263"/>
      <c r="G20" s="1058"/>
      <c r="H20" s="2090" t="s">
        <v>1172</v>
      </c>
      <c r="I20" s="2090"/>
      <c r="J20" s="2090"/>
      <c r="K20" s="2090"/>
      <c r="L20" s="2090"/>
      <c r="M20" s="2090"/>
      <c r="N20" s="2090"/>
      <c r="O20" s="2090"/>
      <c r="P20" s="2090"/>
      <c r="Q20" s="1063"/>
      <c r="R20" s="1031"/>
      <c r="S20" s="1032"/>
      <c r="T20" s="2212" t="s">
        <v>161</v>
      </c>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2390"/>
      <c r="AQ20" s="2391"/>
      <c r="AR20" s="1055"/>
      <c r="AS20" s="1054"/>
      <c r="AT20" s="2215" t="s">
        <v>162</v>
      </c>
      <c r="AU20" s="2215"/>
      <c r="AV20" s="2215"/>
      <c r="AW20" s="2215"/>
      <c r="AX20" s="2215"/>
      <c r="AY20" s="2215"/>
      <c r="AZ20" s="2215"/>
      <c r="BA20" s="2215"/>
      <c r="BB20" s="2215"/>
      <c r="BC20" s="2215"/>
      <c r="BD20" s="2215"/>
      <c r="BE20" s="2215"/>
      <c r="BF20" s="2215"/>
      <c r="BG20" s="2215"/>
      <c r="BH20" s="2215"/>
      <c r="BI20" s="2215"/>
      <c r="BJ20" s="2215"/>
      <c r="BK20" s="2215"/>
      <c r="BL20" s="2215"/>
      <c r="BM20" s="2215"/>
      <c r="BN20" s="2215"/>
      <c r="BQ20" s="1033"/>
      <c r="BR20" s="2017"/>
      <c r="BS20" s="2415"/>
      <c r="BT20" s="2415"/>
      <c r="BU20" s="2415"/>
    </row>
    <row r="21" spans="3:73" ht="19.5" customHeight="1">
      <c r="C21" s="2263"/>
      <c r="D21" s="2263"/>
      <c r="E21" s="2263"/>
      <c r="G21" s="1064"/>
      <c r="H21" s="2216" t="s">
        <v>1236</v>
      </c>
      <c r="I21" s="2216"/>
      <c r="J21" s="2216"/>
      <c r="K21" s="2216"/>
      <c r="L21" s="2216"/>
      <c r="M21" s="2216"/>
      <c r="N21" s="2216"/>
      <c r="O21" s="2216"/>
      <c r="P21" s="2216"/>
      <c r="Q21" s="1065"/>
      <c r="R21" s="2217"/>
      <c r="S21" s="2218"/>
      <c r="T21" s="2218"/>
      <c r="U21" s="2218"/>
      <c r="V21" s="2218"/>
      <c r="W21" s="2218"/>
      <c r="X21" s="2218"/>
      <c r="Y21" s="2219"/>
      <c r="Z21" s="2220"/>
      <c r="AA21" s="2221"/>
      <c r="AB21" s="2221"/>
      <c r="AC21" s="2221"/>
      <c r="AD21" s="2221"/>
      <c r="AE21" s="2221"/>
      <c r="AF21" s="2221"/>
      <c r="AG21" s="2221"/>
      <c r="AH21" s="2221"/>
      <c r="AI21" s="2221"/>
      <c r="AJ21" s="2221"/>
      <c r="AK21" s="2221"/>
      <c r="AL21" s="2221"/>
      <c r="AM21" s="2221"/>
      <c r="AN21" s="2221"/>
      <c r="AO21" s="2222"/>
      <c r="AP21" s="2220"/>
      <c r="AQ21" s="2222"/>
      <c r="AR21" s="2217"/>
      <c r="AS21" s="2218"/>
      <c r="AT21" s="2218"/>
      <c r="AU21" s="2218"/>
      <c r="AV21" s="2218"/>
      <c r="AW21" s="2218"/>
      <c r="AX21" s="2218"/>
      <c r="AY21" s="2219"/>
      <c r="AZ21" s="2220"/>
      <c r="BA21" s="2221"/>
      <c r="BB21" s="2221"/>
      <c r="BC21" s="2221"/>
      <c r="BD21" s="2221"/>
      <c r="BE21" s="2221"/>
      <c r="BF21" s="2221"/>
      <c r="BG21" s="2221"/>
      <c r="BH21" s="2221"/>
      <c r="BI21" s="2221"/>
      <c r="BJ21" s="2221"/>
      <c r="BK21" s="2221"/>
      <c r="BL21" s="2221"/>
      <c r="BM21" s="2221"/>
      <c r="BN21" s="2221"/>
      <c r="BO21" s="2222"/>
      <c r="BP21" s="2220"/>
      <c r="BQ21" s="2222"/>
      <c r="BR21" s="2017"/>
      <c r="BS21" s="2415"/>
      <c r="BT21" s="2415"/>
      <c r="BU21" s="2415"/>
    </row>
    <row r="22" spans="3:73" ht="10.5" customHeight="1">
      <c r="C22" s="2263"/>
      <c r="D22" s="2263"/>
      <c r="E22" s="2263"/>
      <c r="G22" s="2200" t="s">
        <v>1174</v>
      </c>
      <c r="H22" s="1066"/>
      <c r="I22" s="2067" t="s">
        <v>1177</v>
      </c>
      <c r="J22" s="2067"/>
      <c r="K22" s="2067"/>
      <c r="L22" s="2067"/>
      <c r="M22" s="2067"/>
      <c r="N22" s="2067"/>
      <c r="O22" s="2067"/>
      <c r="P22" s="1066"/>
      <c r="Q22" s="2120" t="s">
        <v>31</v>
      </c>
      <c r="R22" s="2121" t="str">
        <f>'15表'!O40</f>
        <v/>
      </c>
      <c r="S22" s="2024"/>
      <c r="T22" s="2024" t="str">
        <f>'15表'!P40</f>
        <v/>
      </c>
      <c r="U22" s="2024"/>
      <c r="V22" s="2024" t="str">
        <f>'15表'!Q40</f>
        <v/>
      </c>
      <c r="W22" s="2024"/>
      <c r="X22" s="2024" t="str">
        <f>'15表'!R40</f>
        <v/>
      </c>
      <c r="Y22" s="2024"/>
      <c r="Z22" s="2024" t="str">
        <f>'15表'!S40</f>
        <v/>
      </c>
      <c r="AA22" s="2024"/>
      <c r="AB22" s="2024" t="str">
        <f>'15表'!T40</f>
        <v/>
      </c>
      <c r="AC22" s="2024"/>
      <c r="AD22" s="2024" t="str">
        <f>'15表'!U40</f>
        <v/>
      </c>
      <c r="AE22" s="2024"/>
      <c r="AF22" s="2024" t="str">
        <f>'15表'!V40</f>
        <v/>
      </c>
      <c r="AG22" s="2024"/>
      <c r="AH22" s="2024" t="str">
        <f>'15表'!W40</f>
        <v/>
      </c>
      <c r="AI22" s="2024"/>
      <c r="AJ22" s="2024" t="str">
        <f>'15表'!X40</f>
        <v/>
      </c>
      <c r="AK22" s="2024"/>
      <c r="AL22" s="2024" t="str">
        <f>'15表'!Y40</f>
        <v/>
      </c>
      <c r="AM22" s="2024"/>
      <c r="AN22" s="2024" t="str">
        <f>'15表'!Z40</f>
        <v/>
      </c>
      <c r="AO22" s="2024"/>
      <c r="AP22" s="2197" t="s">
        <v>15</v>
      </c>
      <c r="AQ22" s="2198"/>
      <c r="AR22" s="2196" t="str">
        <f>'15表'!AB40</f>
        <v/>
      </c>
      <c r="AS22" s="2196"/>
      <c r="AT22" s="2196" t="str">
        <f>'15表'!AC40</f>
        <v/>
      </c>
      <c r="AU22" s="2196"/>
      <c r="AV22" s="2196" t="str">
        <f>'15表'!AD40</f>
        <v/>
      </c>
      <c r="AW22" s="2196"/>
      <c r="AX22" s="2196" t="str">
        <f>'15表'!AE40</f>
        <v/>
      </c>
      <c r="AY22" s="2196"/>
      <c r="AZ22" s="2196" t="str">
        <f>'15表'!AF40</f>
        <v/>
      </c>
      <c r="BA22" s="2196"/>
      <c r="BB22" s="2196" t="str">
        <f>'15表'!AG40</f>
        <v/>
      </c>
      <c r="BC22" s="2196"/>
      <c r="BD22" s="2196" t="str">
        <f>'15表'!AH40</f>
        <v/>
      </c>
      <c r="BE22" s="2196"/>
      <c r="BF22" s="2196" t="str">
        <f>'15表'!AI40</f>
        <v/>
      </c>
      <c r="BG22" s="2196"/>
      <c r="BH22" s="2196" t="str">
        <f>'15表'!AJ40</f>
        <v/>
      </c>
      <c r="BI22" s="2196"/>
      <c r="BJ22" s="2196" t="str">
        <f>'15表'!AK40</f>
        <v/>
      </c>
      <c r="BK22" s="2196"/>
      <c r="BL22" s="2196" t="str">
        <f>'15表'!AL40</f>
        <v/>
      </c>
      <c r="BM22" s="2196"/>
      <c r="BN22" s="2196" t="str">
        <f>'15表'!AM40</f>
        <v/>
      </c>
      <c r="BO22" s="2196"/>
      <c r="BP22" s="2197" t="s">
        <v>1185</v>
      </c>
      <c r="BQ22" s="2198"/>
      <c r="BR22" s="2017"/>
      <c r="BS22" s="2415"/>
      <c r="BT22" s="2415"/>
      <c r="BU22" s="2415"/>
    </row>
    <row r="23" spans="3:73" ht="9.75" customHeight="1">
      <c r="C23" s="2263"/>
      <c r="D23" s="2263"/>
      <c r="E23" s="2263"/>
      <c r="G23" s="2201"/>
      <c r="H23" s="1067"/>
      <c r="I23" s="2082" t="s">
        <v>165</v>
      </c>
      <c r="J23" s="2082"/>
      <c r="K23" s="2082"/>
      <c r="L23" s="2082"/>
      <c r="M23" s="2082"/>
      <c r="N23" s="2082"/>
      <c r="O23" s="2082"/>
      <c r="P23" s="1068"/>
      <c r="Q23" s="2038"/>
      <c r="R23" s="2057"/>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140"/>
      <c r="AQ23" s="2141"/>
      <c r="AR23" s="2196"/>
      <c r="AS23" s="2196"/>
      <c r="AT23" s="2196"/>
      <c r="AU23" s="2196"/>
      <c r="AV23" s="2196"/>
      <c r="AW23" s="2196"/>
      <c r="AX23" s="2196"/>
      <c r="AY23" s="2196"/>
      <c r="AZ23" s="2196"/>
      <c r="BA23" s="2196"/>
      <c r="BB23" s="2196"/>
      <c r="BC23" s="2196"/>
      <c r="BD23" s="2196"/>
      <c r="BE23" s="2196"/>
      <c r="BF23" s="2196"/>
      <c r="BG23" s="2196"/>
      <c r="BH23" s="2196"/>
      <c r="BI23" s="2196"/>
      <c r="BJ23" s="2196"/>
      <c r="BK23" s="2196"/>
      <c r="BL23" s="2196"/>
      <c r="BM23" s="2196"/>
      <c r="BN23" s="2196"/>
      <c r="BO23" s="2196"/>
      <c r="BP23" s="2140"/>
      <c r="BQ23" s="2141"/>
      <c r="BR23" s="2017"/>
      <c r="BS23" s="2415"/>
      <c r="BT23" s="2415"/>
      <c r="BU23" s="2415"/>
    </row>
    <row r="24" spans="3:73" ht="10.5" customHeight="1">
      <c r="C24" s="2263"/>
      <c r="D24" s="2263"/>
      <c r="E24" s="2263"/>
      <c r="G24" s="2201"/>
      <c r="H24" s="1062"/>
      <c r="I24" s="2199" t="s">
        <v>166</v>
      </c>
      <c r="J24" s="2199"/>
      <c r="K24" s="2199"/>
      <c r="L24" s="2199"/>
      <c r="M24" s="2199"/>
      <c r="N24" s="2199"/>
      <c r="O24" s="2199"/>
      <c r="P24" s="1062"/>
      <c r="Q24" s="2065" t="s">
        <v>1175</v>
      </c>
      <c r="R24" s="2348" t="str">
        <f>'15表'!O41</f>
        <v/>
      </c>
      <c r="S24" s="2042"/>
      <c r="T24" s="2025" t="str">
        <f>'15表'!P41</f>
        <v/>
      </c>
      <c r="U24" s="2025"/>
      <c r="V24" s="2025" t="str">
        <f>'15表'!Q41</f>
        <v/>
      </c>
      <c r="W24" s="2025"/>
      <c r="X24" s="2025" t="str">
        <f>'15表'!R41</f>
        <v/>
      </c>
      <c r="Y24" s="2025"/>
      <c r="Z24" s="2025" t="str">
        <f>'15表'!S41</f>
        <v/>
      </c>
      <c r="AA24" s="2025"/>
      <c r="AB24" s="2025" t="str">
        <f>'15表'!T41</f>
        <v/>
      </c>
      <c r="AC24" s="2025"/>
      <c r="AD24" s="2025" t="str">
        <f>'15表'!U41</f>
        <v/>
      </c>
      <c r="AE24" s="2025"/>
      <c r="AF24" s="2025" t="str">
        <f>'15表'!V41</f>
        <v/>
      </c>
      <c r="AG24" s="2025"/>
      <c r="AH24" s="2025" t="str">
        <f>'15表'!W41</f>
        <v/>
      </c>
      <c r="AI24" s="2025"/>
      <c r="AJ24" s="2025" t="str">
        <f>'15表'!X41</f>
        <v/>
      </c>
      <c r="AK24" s="2025"/>
      <c r="AL24" s="2025" t="str">
        <f>'15表'!Y41</f>
        <v/>
      </c>
      <c r="AM24" s="2025"/>
      <c r="AN24" s="2025" t="str">
        <f>'15表'!Z41</f>
        <v/>
      </c>
      <c r="AO24" s="2025"/>
      <c r="AP24" s="2140"/>
      <c r="AQ24" s="2141"/>
      <c r="AR24" s="2025" t="str">
        <f>'15表'!AB41</f>
        <v/>
      </c>
      <c r="AS24" s="2025"/>
      <c r="AT24" s="2025" t="str">
        <f>'15表'!AC41</f>
        <v/>
      </c>
      <c r="AU24" s="2025"/>
      <c r="AV24" s="2025" t="str">
        <f>'15表'!AD41</f>
        <v/>
      </c>
      <c r="AW24" s="2025"/>
      <c r="AX24" s="2025" t="str">
        <f>'15表'!AE41</f>
        <v/>
      </c>
      <c r="AY24" s="2025"/>
      <c r="AZ24" s="2025" t="str">
        <f>'15表'!AF41</f>
        <v/>
      </c>
      <c r="BA24" s="2025"/>
      <c r="BB24" s="2025" t="str">
        <f>'15表'!AG41</f>
        <v/>
      </c>
      <c r="BC24" s="2025"/>
      <c r="BD24" s="2025" t="str">
        <f>'15表'!AH41</f>
        <v/>
      </c>
      <c r="BE24" s="2025"/>
      <c r="BF24" s="2025" t="str">
        <f>'15表'!AI41</f>
        <v/>
      </c>
      <c r="BG24" s="2025"/>
      <c r="BH24" s="2025" t="str">
        <f>'15表'!AJ41</f>
        <v/>
      </c>
      <c r="BI24" s="2025"/>
      <c r="BJ24" s="2025" t="str">
        <f>'15表'!AK41</f>
        <v/>
      </c>
      <c r="BK24" s="2025"/>
      <c r="BL24" s="2025" t="str">
        <f>'15表'!AL41</f>
        <v/>
      </c>
      <c r="BM24" s="2025"/>
      <c r="BN24" s="2025" t="str">
        <f>'15表'!AM41</f>
        <v/>
      </c>
      <c r="BO24" s="2025"/>
      <c r="BP24" s="2140"/>
      <c r="BQ24" s="2141"/>
      <c r="BR24" s="2017"/>
      <c r="BS24" s="1423"/>
      <c r="BT24" s="1423"/>
      <c r="BU24" s="2417" t="s">
        <v>1223</v>
      </c>
    </row>
    <row r="25" spans="3:73" ht="9.75" customHeight="1">
      <c r="C25" s="2263"/>
      <c r="D25" s="2263"/>
      <c r="E25" s="2263"/>
      <c r="G25" s="2201"/>
      <c r="H25" s="1067"/>
      <c r="I25" s="2082" t="s">
        <v>182</v>
      </c>
      <c r="J25" s="2082"/>
      <c r="K25" s="2082"/>
      <c r="L25" s="2082"/>
      <c r="M25" s="2082"/>
      <c r="N25" s="2082"/>
      <c r="O25" s="2082"/>
      <c r="P25" s="1068"/>
      <c r="Q25" s="2081"/>
      <c r="R25" s="2057"/>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140"/>
      <c r="AQ25" s="2141"/>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140"/>
      <c r="BQ25" s="2141"/>
      <c r="BR25" s="2017"/>
      <c r="BS25" s="2416" t="s">
        <v>1649</v>
      </c>
      <c r="BT25" s="2416"/>
      <c r="BU25" s="2417"/>
    </row>
    <row r="26" spans="3:73" ht="10.5" customHeight="1">
      <c r="C26" s="2263"/>
      <c r="D26" s="2263"/>
      <c r="E26" s="2263"/>
      <c r="G26" s="2201"/>
      <c r="H26" s="1062"/>
      <c r="I26" s="2195" t="s">
        <v>1178</v>
      </c>
      <c r="J26" s="2195"/>
      <c r="K26" s="2195"/>
      <c r="L26" s="2195"/>
      <c r="M26" s="2195"/>
      <c r="N26" s="2195"/>
      <c r="O26" s="2195"/>
      <c r="P26" s="1062"/>
      <c r="Q26" s="2065" t="s">
        <v>33</v>
      </c>
      <c r="R26" s="2057" t="str">
        <f>'15表'!O45</f>
        <v/>
      </c>
      <c r="S26" s="2025"/>
      <c r="T26" s="2025" t="str">
        <f>'15表'!P45</f>
        <v/>
      </c>
      <c r="U26" s="2025"/>
      <c r="V26" s="2025" t="str">
        <f>'15表'!Q45</f>
        <v/>
      </c>
      <c r="W26" s="2025"/>
      <c r="X26" s="2025" t="str">
        <f>'15表'!R45</f>
        <v/>
      </c>
      <c r="Y26" s="2025"/>
      <c r="Z26" s="2025" t="str">
        <f>'15表'!S45</f>
        <v/>
      </c>
      <c r="AA26" s="2025"/>
      <c r="AB26" s="2025" t="str">
        <f>'15表'!T45</f>
        <v/>
      </c>
      <c r="AC26" s="2025"/>
      <c r="AD26" s="2025" t="str">
        <f>'15表'!U45</f>
        <v/>
      </c>
      <c r="AE26" s="2025"/>
      <c r="AF26" s="2025" t="str">
        <f>'15表'!V45</f>
        <v/>
      </c>
      <c r="AG26" s="2025"/>
      <c r="AH26" s="2025" t="str">
        <f>'15表'!W45</f>
        <v/>
      </c>
      <c r="AI26" s="2025"/>
      <c r="AJ26" s="2025" t="str">
        <f>'15表'!X45</f>
        <v/>
      </c>
      <c r="AK26" s="2025"/>
      <c r="AL26" s="2025" t="str">
        <f>'15表'!Y45</f>
        <v/>
      </c>
      <c r="AM26" s="2025"/>
      <c r="AN26" s="2025" t="str">
        <f>'15表'!Z45</f>
        <v/>
      </c>
      <c r="AO26" s="2025"/>
      <c r="AP26" s="2140"/>
      <c r="AQ26" s="2141"/>
      <c r="AR26" s="2025" t="str">
        <f>'15表'!AB45</f>
        <v/>
      </c>
      <c r="AS26" s="2025"/>
      <c r="AT26" s="2025" t="str">
        <f>'15表'!AC45</f>
        <v/>
      </c>
      <c r="AU26" s="2025"/>
      <c r="AV26" s="2025" t="str">
        <f>'15表'!AD45</f>
        <v/>
      </c>
      <c r="AW26" s="2025"/>
      <c r="AX26" s="2025" t="str">
        <f>'15表'!AE45</f>
        <v/>
      </c>
      <c r="AY26" s="2025"/>
      <c r="AZ26" s="2025" t="str">
        <f>'15表'!AF45</f>
        <v/>
      </c>
      <c r="BA26" s="2025"/>
      <c r="BB26" s="2025" t="str">
        <f>'15表'!AG45</f>
        <v/>
      </c>
      <c r="BC26" s="2025"/>
      <c r="BD26" s="2025" t="str">
        <f>'15表'!AH45</f>
        <v/>
      </c>
      <c r="BE26" s="2025"/>
      <c r="BF26" s="2025" t="str">
        <f>'15表'!AI45</f>
        <v/>
      </c>
      <c r="BG26" s="2025"/>
      <c r="BH26" s="2025" t="str">
        <f>'15表'!AJ45</f>
        <v/>
      </c>
      <c r="BI26" s="2025"/>
      <c r="BJ26" s="2025" t="str">
        <f>'15表'!AK45</f>
        <v/>
      </c>
      <c r="BK26" s="2025"/>
      <c r="BL26" s="2025" t="str">
        <f>'15表'!AL45</f>
        <v/>
      </c>
      <c r="BM26" s="2025"/>
      <c r="BN26" s="2025" t="str">
        <f>'15表'!AM45</f>
        <v/>
      </c>
      <c r="BO26" s="2025"/>
      <c r="BP26" s="2140"/>
      <c r="BQ26" s="2141"/>
      <c r="BR26" s="2017"/>
      <c r="BS26" s="2416"/>
      <c r="BT26" s="2416"/>
      <c r="BU26" s="2417"/>
    </row>
    <row r="27" spans="3:73" ht="9.75" customHeight="1">
      <c r="C27" s="2263"/>
      <c r="D27" s="2263"/>
      <c r="E27" s="2263"/>
      <c r="G27" s="2201"/>
      <c r="H27" s="1067"/>
      <c r="I27" s="2082" t="s">
        <v>183</v>
      </c>
      <c r="J27" s="2082"/>
      <c r="K27" s="2082"/>
      <c r="L27" s="2082"/>
      <c r="M27" s="2082"/>
      <c r="N27" s="2082"/>
      <c r="O27" s="2082"/>
      <c r="P27" s="1068"/>
      <c r="Q27" s="2081"/>
      <c r="R27" s="2057"/>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140"/>
      <c r="AQ27" s="2141"/>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140"/>
      <c r="BQ27" s="2141"/>
      <c r="BR27" s="2017"/>
      <c r="BS27" s="2416"/>
      <c r="BT27" s="2416"/>
      <c r="BU27" s="2417"/>
    </row>
    <row r="28" spans="3:73" ht="10.5" customHeight="1">
      <c r="C28" s="2263"/>
      <c r="D28" s="2263"/>
      <c r="E28" s="2263"/>
      <c r="G28" s="2201"/>
      <c r="H28" s="1062"/>
      <c r="I28" s="2195" t="s">
        <v>1225</v>
      </c>
      <c r="J28" s="2195"/>
      <c r="K28" s="2195"/>
      <c r="L28" s="2195"/>
      <c r="M28" s="2195"/>
      <c r="N28" s="2195"/>
      <c r="O28" s="2195"/>
      <c r="P28" s="1062"/>
      <c r="Q28" s="2065" t="s">
        <v>1176</v>
      </c>
      <c r="R28" s="2057" t="str">
        <f>'15表'!O46</f>
        <v/>
      </c>
      <c r="S28" s="2025"/>
      <c r="T28" s="2025" t="str">
        <f>'15表'!P46</f>
        <v/>
      </c>
      <c r="U28" s="2025"/>
      <c r="V28" s="2025" t="str">
        <f>'15表'!Q46</f>
        <v/>
      </c>
      <c r="W28" s="2025"/>
      <c r="X28" s="2025" t="str">
        <f>'15表'!R46</f>
        <v/>
      </c>
      <c r="Y28" s="2025"/>
      <c r="Z28" s="2025" t="str">
        <f>'15表'!S46</f>
        <v/>
      </c>
      <c r="AA28" s="2025"/>
      <c r="AB28" s="2025" t="str">
        <f>'15表'!T46</f>
        <v/>
      </c>
      <c r="AC28" s="2025"/>
      <c r="AD28" s="2025" t="str">
        <f>'15表'!U46</f>
        <v/>
      </c>
      <c r="AE28" s="2025"/>
      <c r="AF28" s="2025" t="str">
        <f>'15表'!V46</f>
        <v/>
      </c>
      <c r="AG28" s="2025"/>
      <c r="AH28" s="2025" t="str">
        <f>'15表'!W46</f>
        <v/>
      </c>
      <c r="AI28" s="2025"/>
      <c r="AJ28" s="2025" t="str">
        <f>'15表'!X46</f>
        <v/>
      </c>
      <c r="AK28" s="2025"/>
      <c r="AL28" s="2025" t="str">
        <f>'15表'!Y46</f>
        <v/>
      </c>
      <c r="AM28" s="2025"/>
      <c r="AN28" s="2025" t="str">
        <f>'15表'!Z46</f>
        <v/>
      </c>
      <c r="AO28" s="2025"/>
      <c r="AP28" s="2140"/>
      <c r="AQ28" s="2141"/>
      <c r="AR28" s="2025" t="str">
        <f>'15表'!AB46</f>
        <v/>
      </c>
      <c r="AS28" s="2025"/>
      <c r="AT28" s="2025" t="str">
        <f>'15表'!AC46</f>
        <v/>
      </c>
      <c r="AU28" s="2025"/>
      <c r="AV28" s="2025" t="str">
        <f>'15表'!AD46</f>
        <v/>
      </c>
      <c r="AW28" s="2025"/>
      <c r="AX28" s="2025" t="str">
        <f>'15表'!AE46</f>
        <v/>
      </c>
      <c r="AY28" s="2025"/>
      <c r="AZ28" s="2025" t="str">
        <f>'15表'!AF46</f>
        <v/>
      </c>
      <c r="BA28" s="2025"/>
      <c r="BB28" s="2025" t="str">
        <f>'15表'!AG46</f>
        <v/>
      </c>
      <c r="BC28" s="2025"/>
      <c r="BD28" s="2025" t="str">
        <f>'15表'!AH46</f>
        <v/>
      </c>
      <c r="BE28" s="2025"/>
      <c r="BF28" s="2025" t="str">
        <f>'15表'!AI46</f>
        <v/>
      </c>
      <c r="BG28" s="2025"/>
      <c r="BH28" s="2025" t="str">
        <f>'15表'!AJ46</f>
        <v/>
      </c>
      <c r="BI28" s="2025"/>
      <c r="BJ28" s="2025" t="str">
        <f>'15表'!AK46</f>
        <v/>
      </c>
      <c r="BK28" s="2025"/>
      <c r="BL28" s="2025" t="str">
        <f>'15表'!AL46</f>
        <v/>
      </c>
      <c r="BM28" s="2025"/>
      <c r="BN28" s="2025">
        <f>'15表'!AM46</f>
        <v>0</v>
      </c>
      <c r="BO28" s="2025"/>
      <c r="BP28" s="2140"/>
      <c r="BQ28" s="2141"/>
      <c r="BR28" s="2017"/>
      <c r="BS28" s="2416"/>
      <c r="BT28" s="2416"/>
      <c r="BU28" s="2417"/>
    </row>
    <row r="29" spans="3:73" ht="9.75" customHeight="1">
      <c r="C29" s="2263"/>
      <c r="D29" s="2263"/>
      <c r="E29" s="2263"/>
      <c r="G29" s="2201"/>
      <c r="H29" s="1067"/>
      <c r="I29" s="2193" t="s">
        <v>66</v>
      </c>
      <c r="J29" s="2193"/>
      <c r="K29" s="2193"/>
      <c r="L29" s="2193"/>
      <c r="M29" s="2193"/>
      <c r="N29" s="2193"/>
      <c r="O29" s="2193"/>
      <c r="P29" s="1068"/>
      <c r="Q29" s="2081"/>
      <c r="R29" s="2057"/>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140"/>
      <c r="AQ29" s="2141"/>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140"/>
      <c r="BQ29" s="2141"/>
      <c r="BR29" s="2017"/>
      <c r="BS29" s="2416"/>
      <c r="BT29" s="2416"/>
      <c r="BU29" s="2417"/>
    </row>
    <row r="30" spans="3:73" ht="14.25" customHeight="1">
      <c r="C30" s="2263"/>
      <c r="D30" s="2263"/>
      <c r="E30" s="2263"/>
      <c r="G30" s="2201"/>
      <c r="H30" s="1062"/>
      <c r="I30" s="2125" t="s">
        <v>1214</v>
      </c>
      <c r="J30" s="2125"/>
      <c r="K30" s="2125"/>
      <c r="L30" s="2126"/>
      <c r="M30" s="2126"/>
      <c r="N30" s="2126"/>
      <c r="O30" s="2126"/>
      <c r="P30" s="1062"/>
      <c r="Q30" s="2065" t="s">
        <v>253</v>
      </c>
      <c r="R30" s="2057" t="str">
        <f>'15表'!O47</f>
        <v/>
      </c>
      <c r="S30" s="2025"/>
      <c r="T30" s="2025" t="str">
        <f>'15表'!P47</f>
        <v/>
      </c>
      <c r="U30" s="2025"/>
      <c r="V30" s="2025" t="str">
        <f>'15表'!Q47</f>
        <v/>
      </c>
      <c r="W30" s="2025"/>
      <c r="X30" s="2025" t="str">
        <f>'15表'!R47</f>
        <v/>
      </c>
      <c r="Y30" s="2025"/>
      <c r="Z30" s="2025" t="str">
        <f>'15表'!S47</f>
        <v/>
      </c>
      <c r="AA30" s="2025"/>
      <c r="AB30" s="2025" t="str">
        <f>'15表'!T47</f>
        <v/>
      </c>
      <c r="AC30" s="2025"/>
      <c r="AD30" s="2025" t="str">
        <f>'15表'!U47</f>
        <v/>
      </c>
      <c r="AE30" s="2025"/>
      <c r="AF30" s="2025" t="str">
        <f>'15表'!V47</f>
        <v/>
      </c>
      <c r="AG30" s="2025"/>
      <c r="AH30" s="2025" t="str">
        <f>'15表'!W47</f>
        <v/>
      </c>
      <c r="AI30" s="2025"/>
      <c r="AJ30" s="2025" t="str">
        <f>'15表'!X47</f>
        <v/>
      </c>
      <c r="AK30" s="2025"/>
      <c r="AL30" s="2025" t="str">
        <f>'15表'!Y47</f>
        <v/>
      </c>
      <c r="AM30" s="2025"/>
      <c r="AN30" s="2025" t="str">
        <f>'15表'!Z47</f>
        <v/>
      </c>
      <c r="AO30" s="2025"/>
      <c r="AP30" s="2140"/>
      <c r="AQ30" s="2141"/>
      <c r="AR30" s="2025" t="str">
        <f>'15表'!AB47</f>
        <v/>
      </c>
      <c r="AS30" s="2025"/>
      <c r="AT30" s="2025" t="str">
        <f>'15表'!AC47</f>
        <v/>
      </c>
      <c r="AU30" s="2025"/>
      <c r="AV30" s="2025" t="str">
        <f>'15表'!AD47</f>
        <v/>
      </c>
      <c r="AW30" s="2025"/>
      <c r="AX30" s="2025" t="str">
        <f>'15表'!AE47</f>
        <v/>
      </c>
      <c r="AY30" s="2025"/>
      <c r="AZ30" s="2025" t="str">
        <f>'15表'!AF47</f>
        <v/>
      </c>
      <c r="BA30" s="2025"/>
      <c r="BB30" s="2025" t="str">
        <f>'15表'!AG47</f>
        <v/>
      </c>
      <c r="BC30" s="2025"/>
      <c r="BD30" s="2025" t="str">
        <f>'15表'!AH47</f>
        <v/>
      </c>
      <c r="BE30" s="2025"/>
      <c r="BF30" s="2025" t="str">
        <f>'15表'!AI47</f>
        <v/>
      </c>
      <c r="BG30" s="2025"/>
      <c r="BH30" s="2025" t="str">
        <f>'15表'!AJ47</f>
        <v/>
      </c>
      <c r="BI30" s="2025"/>
      <c r="BJ30" s="2025" t="str">
        <f>'15表'!AK47</f>
        <v/>
      </c>
      <c r="BK30" s="2025"/>
      <c r="BL30" s="2025" t="str">
        <f>'15表'!AL47</f>
        <v/>
      </c>
      <c r="BM30" s="2025"/>
      <c r="BN30" s="2025" t="str">
        <f>'15表'!AM47</f>
        <v/>
      </c>
      <c r="BO30" s="2025"/>
      <c r="BP30" s="2140"/>
      <c r="BQ30" s="2141"/>
      <c r="BR30" s="2017"/>
      <c r="BS30" s="2416"/>
      <c r="BT30" s="2416"/>
      <c r="BU30" s="2417"/>
    </row>
    <row r="31" spans="3:73" ht="6" customHeight="1">
      <c r="C31" s="2263"/>
      <c r="D31" s="2263"/>
      <c r="E31" s="2263"/>
      <c r="G31" s="2201"/>
      <c r="H31" s="1067"/>
      <c r="I31" s="2194" t="s">
        <v>1215</v>
      </c>
      <c r="J31" s="2194"/>
      <c r="K31" s="2194"/>
      <c r="L31" s="2194"/>
      <c r="M31" s="2194"/>
      <c r="N31" s="2194"/>
      <c r="O31" s="2194"/>
      <c r="P31" s="1068"/>
      <c r="Q31" s="2081"/>
      <c r="R31" s="2057"/>
      <c r="S31" s="2025"/>
      <c r="T31" s="2025"/>
      <c r="U31" s="2025"/>
      <c r="V31" s="2025"/>
      <c r="W31" s="2025"/>
      <c r="X31" s="2025"/>
      <c r="Y31" s="2025"/>
      <c r="Z31" s="2025"/>
      <c r="AA31" s="2025"/>
      <c r="AB31" s="2025"/>
      <c r="AC31" s="2025"/>
      <c r="AD31" s="2025"/>
      <c r="AE31" s="2025"/>
      <c r="AF31" s="2025"/>
      <c r="AG31" s="2025"/>
      <c r="AH31" s="2025"/>
      <c r="AI31" s="2025"/>
      <c r="AJ31" s="2025"/>
      <c r="AK31" s="2025"/>
      <c r="AL31" s="2025"/>
      <c r="AM31" s="2025"/>
      <c r="AN31" s="2025"/>
      <c r="AO31" s="2025"/>
      <c r="AP31" s="2186"/>
      <c r="AQ31" s="2187"/>
      <c r="AR31" s="2025"/>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c r="BP31" s="2186"/>
      <c r="BQ31" s="2187"/>
      <c r="BR31" s="2017"/>
      <c r="BS31" s="2416"/>
      <c r="BT31" s="2416"/>
      <c r="BU31" s="2417"/>
    </row>
    <row r="32" spans="3:73" ht="10.5" customHeight="1">
      <c r="C32" s="2263"/>
      <c r="D32" s="2263"/>
      <c r="E32" s="2263"/>
      <c r="G32" s="2201"/>
      <c r="H32" s="1062"/>
      <c r="I32" s="2188" t="s">
        <v>1179</v>
      </c>
      <c r="J32" s="2188"/>
      <c r="K32" s="2188"/>
      <c r="L32" s="2188"/>
      <c r="M32" s="2188"/>
      <c r="N32" s="2188"/>
      <c r="O32" s="2188"/>
      <c r="P32" s="1062"/>
      <c r="Q32" s="2065" t="s">
        <v>39</v>
      </c>
      <c r="R32" s="2057" t="str">
        <f>'15表'!O48</f>
        <v/>
      </c>
      <c r="S32" s="2025"/>
      <c r="T32" s="2025" t="str">
        <f>'15表'!P48</f>
        <v/>
      </c>
      <c r="U32" s="2025"/>
      <c r="V32" s="2025" t="str">
        <f>'15表'!Q48</f>
        <v/>
      </c>
      <c r="W32" s="2025"/>
      <c r="X32" s="2025" t="str">
        <f>'15表'!R48</f>
        <v/>
      </c>
      <c r="Y32" s="2025"/>
      <c r="Z32" s="2025" t="str">
        <f>'15表'!S48</f>
        <v/>
      </c>
      <c r="AA32" s="2025"/>
      <c r="AB32" s="2025" t="str">
        <f>'15表'!T48</f>
        <v/>
      </c>
      <c r="AC32" s="2025"/>
      <c r="AD32" s="2025" t="str">
        <f>'15表'!U48</f>
        <v/>
      </c>
      <c r="AE32" s="2025"/>
      <c r="AF32" s="2025" t="str">
        <f>'15表'!V48</f>
        <v/>
      </c>
      <c r="AG32" s="2025"/>
      <c r="AH32" s="2025" t="str">
        <f>'15表'!W48</f>
        <v/>
      </c>
      <c r="AI32" s="2025"/>
      <c r="AJ32" s="2025" t="s">
        <v>1233</v>
      </c>
      <c r="AK32" s="2025"/>
      <c r="AL32" s="2025" t="s">
        <v>1233</v>
      </c>
      <c r="AM32" s="2025"/>
      <c r="AN32" s="2025" t="s">
        <v>1233</v>
      </c>
      <c r="AO32" s="2025"/>
      <c r="AP32" s="2150"/>
      <c r="AQ32" s="2151"/>
      <c r="AR32" s="2057" t="str">
        <f>'15表'!AB48</f>
        <v/>
      </c>
      <c r="AS32" s="2025"/>
      <c r="AT32" s="2025" t="str">
        <f>'15表'!AC48</f>
        <v/>
      </c>
      <c r="AU32" s="2025"/>
      <c r="AV32" s="2025" t="str">
        <f>'15表'!AD48</f>
        <v/>
      </c>
      <c r="AW32" s="2025"/>
      <c r="AX32" s="2025" t="str">
        <f>'15表'!AE48</f>
        <v/>
      </c>
      <c r="AY32" s="2025"/>
      <c r="AZ32" s="2025" t="str">
        <f>'15表'!AF48</f>
        <v/>
      </c>
      <c r="BA32" s="2025"/>
      <c r="BB32" s="2025" t="str">
        <f>'15表'!AG48</f>
        <v/>
      </c>
      <c r="BC32" s="2025"/>
      <c r="BD32" s="2025" t="str">
        <f>'15表'!AH48</f>
        <v/>
      </c>
      <c r="BE32" s="2025"/>
      <c r="BF32" s="2025" t="str">
        <f>'15表'!AI48</f>
        <v/>
      </c>
      <c r="BG32" s="2025"/>
      <c r="BH32" s="2025" t="str">
        <f>'15表'!AJ48</f>
        <v/>
      </c>
      <c r="BI32" s="2025"/>
      <c r="BJ32" s="2025" t="s">
        <v>1233</v>
      </c>
      <c r="BK32" s="2025"/>
      <c r="BL32" s="2025" t="s">
        <v>1233</v>
      </c>
      <c r="BM32" s="2025"/>
      <c r="BN32" s="2025" t="s">
        <v>1233</v>
      </c>
      <c r="BO32" s="2027"/>
      <c r="BP32" s="2150"/>
      <c r="BQ32" s="2151"/>
      <c r="BR32" s="2017"/>
      <c r="BS32" s="2416"/>
      <c r="BT32" s="2416"/>
      <c r="BU32" s="2417"/>
    </row>
    <row r="33" spans="3:82" ht="9.75" customHeight="1">
      <c r="C33" s="2263"/>
      <c r="D33" s="2263"/>
      <c r="E33" s="2263"/>
      <c r="G33" s="2202"/>
      <c r="H33" s="1069"/>
      <c r="I33" s="2156" t="s">
        <v>67</v>
      </c>
      <c r="J33" s="2156"/>
      <c r="K33" s="2156"/>
      <c r="L33" s="2156"/>
      <c r="M33" s="2156"/>
      <c r="N33" s="2156"/>
      <c r="O33" s="2156"/>
      <c r="P33" s="1070"/>
      <c r="Q33" s="2039"/>
      <c r="R33" s="2058"/>
      <c r="S33" s="2043"/>
      <c r="T33" s="2043"/>
      <c r="U33" s="2043"/>
      <c r="V33" s="2043"/>
      <c r="W33" s="2043"/>
      <c r="X33" s="2043"/>
      <c r="Y33" s="2043"/>
      <c r="Z33" s="2043"/>
      <c r="AA33" s="2043"/>
      <c r="AB33" s="2043"/>
      <c r="AC33" s="2043"/>
      <c r="AD33" s="2043"/>
      <c r="AE33" s="2043"/>
      <c r="AF33" s="2043"/>
      <c r="AG33" s="2043"/>
      <c r="AH33" s="2043"/>
      <c r="AI33" s="2043"/>
      <c r="AJ33" s="2043"/>
      <c r="AK33" s="2043"/>
      <c r="AL33" s="2043"/>
      <c r="AM33" s="2043"/>
      <c r="AN33" s="2043"/>
      <c r="AO33" s="2043"/>
      <c r="AP33" s="2074"/>
      <c r="AQ33" s="2075"/>
      <c r="AR33" s="2058"/>
      <c r="AS33" s="2043"/>
      <c r="AT33" s="2043"/>
      <c r="AU33" s="2043"/>
      <c r="AV33" s="2043"/>
      <c r="AW33" s="2043"/>
      <c r="AX33" s="2043"/>
      <c r="AY33" s="2043"/>
      <c r="AZ33" s="2043"/>
      <c r="BA33" s="2043"/>
      <c r="BB33" s="2043"/>
      <c r="BC33" s="2043"/>
      <c r="BD33" s="2043"/>
      <c r="BE33" s="2043"/>
      <c r="BF33" s="2043"/>
      <c r="BG33" s="2043"/>
      <c r="BH33" s="2043"/>
      <c r="BI33" s="2043"/>
      <c r="BJ33" s="2043"/>
      <c r="BK33" s="2043"/>
      <c r="BL33" s="2043"/>
      <c r="BM33" s="2043"/>
      <c r="BN33" s="2043"/>
      <c r="BO33" s="2127"/>
      <c r="BP33" s="2074"/>
      <c r="BQ33" s="2075"/>
      <c r="BR33" s="2017"/>
      <c r="BS33" s="2416"/>
      <c r="BT33" s="2416"/>
      <c r="BU33" s="2417"/>
    </row>
    <row r="34" spans="3:82" ht="9.75" customHeight="1">
      <c r="C34" s="2263"/>
      <c r="D34" s="2263"/>
      <c r="E34" s="2263"/>
      <c r="G34" s="2157" t="s">
        <v>1188</v>
      </c>
      <c r="H34" s="2160" t="s">
        <v>370</v>
      </c>
      <c r="I34" s="2161"/>
      <c r="J34" s="2161"/>
      <c r="K34" s="2161"/>
      <c r="L34" s="2162"/>
      <c r="M34" s="1066"/>
      <c r="N34" s="2106" t="s">
        <v>1189</v>
      </c>
      <c r="O34" s="2106"/>
      <c r="P34" s="1071"/>
      <c r="Q34" s="2166"/>
      <c r="R34" s="2121" t="str">
        <f>IF(INT(入力シート!$E$16/10),MOD(INT(入力シート!$E$16/10),10),"")</f>
        <v/>
      </c>
      <c r="S34" s="2024"/>
      <c r="T34" s="2024" t="str">
        <f>IF(INT(入力シート!$E$16/1),MOD(INT(入力シート!$E$16/1),10),"")</f>
        <v/>
      </c>
      <c r="U34" s="2024"/>
      <c r="V34" s="2349" t="s">
        <v>391</v>
      </c>
      <c r="W34" s="2350"/>
      <c r="X34" s="2024" t="str">
        <f>IF(INT('２表'!$AB$8/10000),MOD(INT('２表'!$AB$8/10000),10),"")</f>
        <v/>
      </c>
      <c r="Y34" s="2024"/>
      <c r="Z34" s="2024">
        <f>IF(INT('２表'!$AB$8/1000),MOD(INT('２表'!$AB$8/1000),10),"")</f>
        <v>3</v>
      </c>
      <c r="AA34" s="2024"/>
      <c r="AB34" s="2024">
        <f>IF(INT('２表'!$AB$8/100),MOD(INT('２表'!$AB$8/100),10),"")</f>
        <v>0</v>
      </c>
      <c r="AC34" s="2024"/>
      <c r="AD34" s="2024" t="s">
        <v>1233</v>
      </c>
      <c r="AE34" s="2024"/>
      <c r="AF34" s="2024" t="s">
        <v>1233</v>
      </c>
      <c r="AG34" s="2024"/>
      <c r="AH34" s="2024" t="s">
        <v>1233</v>
      </c>
      <c r="AI34" s="2024"/>
      <c r="AJ34" s="2024" t="s">
        <v>1233</v>
      </c>
      <c r="AK34" s="2024"/>
      <c r="AL34" s="2024" t="s">
        <v>1233</v>
      </c>
      <c r="AM34" s="2024"/>
      <c r="AN34" s="2024" t="s">
        <v>1233</v>
      </c>
      <c r="AO34" s="2026"/>
      <c r="AP34" s="1041" t="s">
        <v>15</v>
      </c>
      <c r="AQ34" s="1041"/>
      <c r="AS34" s="2077" t="s">
        <v>1186</v>
      </c>
      <c r="AT34" s="2067"/>
      <c r="AU34" s="2067"/>
      <c r="AV34" s="2067"/>
      <c r="AW34" s="2067"/>
      <c r="AX34" s="2067"/>
      <c r="AY34" s="2067"/>
      <c r="AZ34" s="2067"/>
      <c r="BA34" s="2067"/>
      <c r="BB34" s="2067"/>
      <c r="BC34" s="2067"/>
      <c r="BD34" s="2067"/>
      <c r="BE34" s="2067"/>
      <c r="BF34" s="2067"/>
      <c r="BG34" s="2067"/>
      <c r="BH34" s="2067"/>
      <c r="BI34" s="2067"/>
      <c r="BJ34" s="2067"/>
      <c r="BK34" s="2067"/>
      <c r="BL34" s="2067"/>
      <c r="BM34" s="2067"/>
      <c r="BN34" s="2067"/>
      <c r="BO34" s="2382"/>
      <c r="BP34" s="2382"/>
      <c r="BQ34" s="2071"/>
      <c r="BR34" s="2017"/>
      <c r="BS34" s="2416"/>
      <c r="BT34" s="2416"/>
      <c r="BU34" s="2417"/>
      <c r="BW34" s="2142" t="s">
        <v>77</v>
      </c>
      <c r="BX34" s="2142">
        <f>氏名１</f>
        <v>0</v>
      </c>
    </row>
    <row r="35" spans="3:82" ht="9.75" customHeight="1">
      <c r="C35" s="2263"/>
      <c r="D35" s="2263"/>
      <c r="E35" s="2263"/>
      <c r="G35" s="2158"/>
      <c r="H35" s="2163"/>
      <c r="I35" s="2089"/>
      <c r="J35" s="2089"/>
      <c r="K35" s="2089"/>
      <c r="L35" s="2164"/>
      <c r="M35" s="1057"/>
      <c r="N35" s="2165"/>
      <c r="O35" s="2165"/>
      <c r="P35" s="1068"/>
      <c r="Q35" s="2167"/>
      <c r="R35" s="2058"/>
      <c r="S35" s="2043"/>
      <c r="T35" s="2043"/>
      <c r="U35" s="2043"/>
      <c r="V35" s="2351"/>
      <c r="W35" s="2352"/>
      <c r="X35" s="2025"/>
      <c r="Y35" s="2025"/>
      <c r="Z35" s="2025"/>
      <c r="AA35" s="2025"/>
      <c r="AB35" s="2025"/>
      <c r="AC35" s="2025"/>
      <c r="AD35" s="2025"/>
      <c r="AE35" s="2025"/>
      <c r="AF35" s="2025"/>
      <c r="AG35" s="2025"/>
      <c r="AH35" s="2025"/>
      <c r="AI35" s="2025"/>
      <c r="AJ35" s="2025"/>
      <c r="AK35" s="2025"/>
      <c r="AL35" s="2025"/>
      <c r="AM35" s="2025"/>
      <c r="AN35" s="2025"/>
      <c r="AO35" s="2027"/>
      <c r="AP35" s="1037"/>
      <c r="AQ35" s="1088"/>
      <c r="AR35" s="1038"/>
      <c r="AS35" s="2143"/>
      <c r="AT35" s="2143"/>
      <c r="AU35" s="2143"/>
      <c r="AV35" s="2143"/>
      <c r="AW35" s="2143"/>
      <c r="AX35" s="2143"/>
      <c r="AY35" s="2143"/>
      <c r="AZ35" s="2143"/>
      <c r="BA35" s="2143"/>
      <c r="BB35" s="2143"/>
      <c r="BC35" s="2143"/>
      <c r="BD35" s="2143"/>
      <c r="BE35" s="2143"/>
      <c r="BF35" s="2143"/>
      <c r="BG35" s="2143"/>
      <c r="BH35" s="2143"/>
      <c r="BI35" s="2143"/>
      <c r="BJ35" s="2143"/>
      <c r="BK35" s="2143"/>
      <c r="BL35" s="2143"/>
      <c r="BM35" s="2143"/>
      <c r="BN35" s="2143"/>
      <c r="BO35" s="2373"/>
      <c r="BP35" s="2373"/>
      <c r="BQ35" s="2383"/>
      <c r="BR35" s="2017"/>
      <c r="BS35" s="2416"/>
      <c r="BT35" s="2416"/>
      <c r="BU35" s="2417"/>
      <c r="BW35" s="2142"/>
      <c r="BX35" s="2142"/>
    </row>
    <row r="36" spans="3:82" ht="9.75" customHeight="1">
      <c r="C36" s="2263"/>
      <c r="D36" s="2263"/>
      <c r="E36" s="2263"/>
      <c r="G36" s="2158"/>
      <c r="H36" s="1072"/>
      <c r="I36" s="2090" t="s">
        <v>392</v>
      </c>
      <c r="J36" s="2090"/>
      <c r="K36" s="2090"/>
      <c r="L36" s="2090"/>
      <c r="M36" s="2090"/>
      <c r="N36" s="2090"/>
      <c r="O36" s="2090"/>
      <c r="P36" s="1073"/>
      <c r="Q36" s="2065" t="s">
        <v>1180</v>
      </c>
      <c r="R36" s="2348" t="str">
        <f>IF(INT('２表'!$Z$37/100000000000),MOD(INT('２表'!$Z$37/100000000000),10),"")</f>
        <v/>
      </c>
      <c r="S36" s="2042"/>
      <c r="T36" s="2042" t="str">
        <f>IF(INT('２表'!$Z$37/10000000000),MOD(INT('２表'!$Z$37/10000000000),10),"")</f>
        <v/>
      </c>
      <c r="U36" s="2042"/>
      <c r="V36" s="2042" t="str">
        <f>IF(INT('２表'!$Z$37/1000000000),MOD(INT('２表'!$Z$37/1000000000),10),"")</f>
        <v/>
      </c>
      <c r="W36" s="2042"/>
      <c r="X36" s="2025" t="str">
        <f>IF(INT('２表'!$Z$37/100000000),MOD(INT('２表'!$Z$37/100000000),10),"")</f>
        <v/>
      </c>
      <c r="Y36" s="2025"/>
      <c r="Z36" s="2025" t="str">
        <f>IF(INT('２表'!$Z$37/10000000),MOD(INT('２表'!$Z$37/10000000),10),"")</f>
        <v/>
      </c>
      <c r="AA36" s="2025"/>
      <c r="AB36" s="2025" t="str">
        <f>IF(INT('２表'!$Z$37/1000000),MOD(INT('２表'!$Z$37/1000000),10),"")</f>
        <v/>
      </c>
      <c r="AC36" s="2025"/>
      <c r="AD36" s="2025" t="str">
        <f>IF(INT('２表'!$Z$37/100000),MOD(INT('２表'!$Z$37/100000),10),"")</f>
        <v/>
      </c>
      <c r="AE36" s="2025"/>
      <c r="AF36" s="2025" t="str">
        <f>IF(INT('２表'!$Z$37/10000),MOD(INT('２表'!$Z$37/10000),10),"")</f>
        <v/>
      </c>
      <c r="AG36" s="2025"/>
      <c r="AH36" s="2025" t="str">
        <f>IF(INT('２表'!$Z$37/1000),MOD(INT('２表'!$Z$37/1000),10),"")</f>
        <v/>
      </c>
      <c r="AI36" s="2025"/>
      <c r="AJ36" s="2025" t="str">
        <f>IF(INT('２表'!$Z$37/100),MOD(INT('２表'!$Z$37/100),10),"")</f>
        <v/>
      </c>
      <c r="AK36" s="2025"/>
      <c r="AL36" s="2025" t="s">
        <v>1233</v>
      </c>
      <c r="AM36" s="2025"/>
      <c r="AN36" s="2025" t="s">
        <v>1233</v>
      </c>
      <c r="AO36" s="2027"/>
      <c r="AP36" s="2384" t="s">
        <v>1187</v>
      </c>
      <c r="AQ36" s="2090"/>
      <c r="AR36" s="2090"/>
      <c r="AS36" s="2090"/>
      <c r="AT36" s="2090"/>
      <c r="AU36" s="2090"/>
      <c r="AV36" s="2090"/>
      <c r="AW36" s="2090"/>
      <c r="AX36" s="2090"/>
      <c r="AY36" s="2090"/>
      <c r="AZ36" s="2090"/>
      <c r="BA36" s="2090"/>
      <c r="BB36" s="2090"/>
      <c r="BC36" s="2090"/>
      <c r="BD36" s="2090"/>
      <c r="BE36" s="2090"/>
      <c r="BF36" s="2090"/>
      <c r="BG36" s="2090"/>
      <c r="BH36" s="2090"/>
      <c r="BI36" s="2090"/>
      <c r="BJ36" s="2090"/>
      <c r="BK36" s="2090"/>
      <c r="BL36" s="2090"/>
      <c r="BM36" s="2090"/>
      <c r="BN36" s="2090"/>
      <c r="BO36" s="2330"/>
      <c r="BP36" s="2330"/>
      <c r="BQ36" s="2151"/>
      <c r="BR36" s="2017"/>
      <c r="BS36" s="2416"/>
      <c r="BT36" s="2416"/>
      <c r="BU36" s="2417"/>
      <c r="BW36" s="2386" t="str">
        <f>IFERROR(BX36+BW116+BX116+BW194+BX194+BW272+BX272,"")</f>
        <v/>
      </c>
      <c r="BX36" s="2144" t="str">
        <f>IFERROR(ROUNDDOWN('15表'!AU48/'15表'!$AT$48,11),"")</f>
        <v/>
      </c>
    </row>
    <row r="37" spans="3:82" ht="9.75" customHeight="1" thickBot="1">
      <c r="C37" s="2263"/>
      <c r="D37" s="2263"/>
      <c r="E37" s="2263"/>
      <c r="G37" s="2158"/>
      <c r="H37" s="1067"/>
      <c r="I37" s="2143"/>
      <c r="J37" s="2143"/>
      <c r="K37" s="2143"/>
      <c r="L37" s="2143"/>
      <c r="M37" s="2143"/>
      <c r="N37" s="2143"/>
      <c r="O37" s="2143"/>
      <c r="P37" s="1068"/>
      <c r="Q37" s="2081"/>
      <c r="R37" s="2057"/>
      <c r="S37" s="2025"/>
      <c r="T37" s="2025"/>
      <c r="U37" s="2025"/>
      <c r="V37" s="2025"/>
      <c r="W37" s="2025"/>
      <c r="X37" s="2025"/>
      <c r="Y37" s="2025"/>
      <c r="Z37" s="2025"/>
      <c r="AA37" s="2025"/>
      <c r="AB37" s="2025"/>
      <c r="AC37" s="2025"/>
      <c r="AD37" s="2025"/>
      <c r="AE37" s="2025"/>
      <c r="AF37" s="2025"/>
      <c r="AG37" s="2025"/>
      <c r="AH37" s="2025"/>
      <c r="AI37" s="2025"/>
      <c r="AJ37" s="2025"/>
      <c r="AK37" s="2025"/>
      <c r="AL37" s="2025"/>
      <c r="AM37" s="2025"/>
      <c r="AN37" s="2025"/>
      <c r="AO37" s="2027"/>
      <c r="AP37" s="2385"/>
      <c r="AQ37" s="2143"/>
      <c r="AR37" s="2143"/>
      <c r="AS37" s="2143"/>
      <c r="AT37" s="2143"/>
      <c r="AU37" s="2143"/>
      <c r="AV37" s="2143"/>
      <c r="AW37" s="2143"/>
      <c r="AX37" s="2143"/>
      <c r="AY37" s="2143"/>
      <c r="AZ37" s="2143"/>
      <c r="BA37" s="2143"/>
      <c r="BB37" s="2143"/>
      <c r="BC37" s="2143"/>
      <c r="BD37" s="2143"/>
      <c r="BE37" s="2143"/>
      <c r="BF37" s="2143"/>
      <c r="BG37" s="2143"/>
      <c r="BH37" s="2143"/>
      <c r="BI37" s="2143"/>
      <c r="BJ37" s="2143"/>
      <c r="BK37" s="2143"/>
      <c r="BL37" s="2143"/>
      <c r="BM37" s="2143"/>
      <c r="BN37" s="2143"/>
      <c r="BO37" s="2373"/>
      <c r="BP37" s="2373"/>
      <c r="BQ37" s="2383"/>
      <c r="BR37" s="2017"/>
      <c r="BS37" s="2416"/>
      <c r="BT37" s="2416"/>
      <c r="BU37" s="2417"/>
      <c r="BW37" s="2387"/>
      <c r="BX37" s="2145"/>
      <c r="CA37" s="1043"/>
    </row>
    <row r="38" spans="3:82" ht="6.75" customHeight="1" thickTop="1">
      <c r="C38" s="2263"/>
      <c r="D38" s="2263"/>
      <c r="E38" s="2263"/>
      <c r="G38" s="2158"/>
      <c r="H38" s="1072"/>
      <c r="I38" s="1059"/>
      <c r="J38" s="1059"/>
      <c r="K38" s="1059"/>
      <c r="L38" s="1059"/>
      <c r="M38" s="1073"/>
      <c r="N38" s="2146" t="s">
        <v>1217</v>
      </c>
      <c r="O38" s="2147"/>
      <c r="P38" s="2148"/>
      <c r="Q38" s="2065" t="s">
        <v>1181</v>
      </c>
      <c r="R38" s="2353" t="s">
        <v>1198</v>
      </c>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5"/>
      <c r="AP38" s="2150"/>
      <c r="AQ38" s="2151"/>
      <c r="AR38" s="2057" t="str">
        <f>IF(BX38=1,1,IF(ROUNDDOWN(BX38,0)=BX38,"",MOD(INT(BX38/1),10)))</f>
        <v/>
      </c>
      <c r="AS38" s="2025"/>
      <c r="AT38" s="2149" t="s">
        <v>127</v>
      </c>
      <c r="AU38" s="2149"/>
      <c r="AV38" s="2025" t="str">
        <f>IF(BX38=1,0,IF(ROUNDDOWN(BX38,0)=BX38,"",MOD(INT(BX38*10),10)))</f>
        <v/>
      </c>
      <c r="AW38" s="2025"/>
      <c r="AX38" s="2025" t="str">
        <f>IF(BX38=1,0,IF(ROUNDDOWN(BX38,1)=BX38,"",MOD(INT(BX38*100),10)))</f>
        <v/>
      </c>
      <c r="AY38" s="2025"/>
      <c r="AZ38" s="2025" t="str">
        <f>IF(ROUNDDOWN(BX38,2)=BX38,"",MOD(INT(BX38*1000),10))</f>
        <v/>
      </c>
      <c r="BA38" s="2025"/>
      <c r="BB38" s="2025" t="str">
        <f>IF(ROUNDDOWN(BX38,3)=BX38,"",MOD(INT(BX38*10000),10))</f>
        <v/>
      </c>
      <c r="BC38" s="2025"/>
      <c r="BD38" s="2025" t="str">
        <f>IF(ROUNDDOWN(BX38,4)=BX38,"",MOD(INT(BX38*100000),10))</f>
        <v/>
      </c>
      <c r="BE38" s="2025"/>
      <c r="BF38" s="2025" t="str">
        <f>IF(ROUNDDOWN(BX38,5)=BX38,"",MOD(INT(BX38*1000000),10))</f>
        <v/>
      </c>
      <c r="BG38" s="2025"/>
      <c r="BH38" s="2025" t="str">
        <f>IF(ROUNDDOWN(BX38,6)=BX38,"",MOD(INT(BX38*10000000),10))</f>
        <v/>
      </c>
      <c r="BI38" s="2025"/>
      <c r="BJ38" s="2025" t="str">
        <f>IF(ROUNDDOWN(BX38,7)=BX38,"",MOD(INT(BX38*100000000),10))</f>
        <v/>
      </c>
      <c r="BK38" s="2025"/>
      <c r="BL38" s="2025" t="str">
        <f>IF(ROUNDDOWN(BX38,8)=BX38,"",MOD(INT(BX38*1000000000),10))</f>
        <v/>
      </c>
      <c r="BM38" s="2025"/>
      <c r="BN38" s="2025" t="str">
        <f>IF(ROUNDDOWN(BX38,9)=BX38,"",MOD(INT(BX38*10000000000),10))</f>
        <v/>
      </c>
      <c r="BO38" s="2025"/>
      <c r="BP38" s="2150"/>
      <c r="BQ38" s="2151"/>
      <c r="BR38" s="2017"/>
      <c r="BS38" s="2416"/>
      <c r="BT38" s="2416"/>
      <c r="BU38" s="2417"/>
      <c r="BW38" s="2388">
        <f>BX38+BW118+BX118+BW196+BX196+BW274+BX274</f>
        <v>0</v>
      </c>
      <c r="BX38" s="2154"/>
      <c r="BZ38" s="2133" t="s">
        <v>537</v>
      </c>
      <c r="CA38" s="1043"/>
    </row>
    <row r="39" spans="3:82" ht="13.5" customHeight="1" thickBot="1">
      <c r="C39" s="2263"/>
      <c r="D39" s="2263"/>
      <c r="E39" s="2263"/>
      <c r="G39" s="2158"/>
      <c r="H39" s="1074"/>
      <c r="I39" s="2136" t="s">
        <v>267</v>
      </c>
      <c r="J39" s="2136"/>
      <c r="K39" s="2136"/>
      <c r="L39" s="2136"/>
      <c r="M39" s="1075"/>
      <c r="N39" s="2122" t="s">
        <v>1193</v>
      </c>
      <c r="O39" s="2123"/>
      <c r="P39" s="2124"/>
      <c r="Q39" s="2081"/>
      <c r="R39" s="2356"/>
      <c r="S39" s="2357"/>
      <c r="T39" s="2357"/>
      <c r="U39" s="2357"/>
      <c r="V39" s="2357"/>
      <c r="W39" s="2357"/>
      <c r="X39" s="2357"/>
      <c r="Y39" s="2357"/>
      <c r="Z39" s="2357"/>
      <c r="AA39" s="2357"/>
      <c r="AB39" s="2357"/>
      <c r="AC39" s="2357"/>
      <c r="AD39" s="2357"/>
      <c r="AE39" s="2357"/>
      <c r="AF39" s="2357"/>
      <c r="AG39" s="2357"/>
      <c r="AH39" s="2357"/>
      <c r="AI39" s="2357"/>
      <c r="AJ39" s="2357"/>
      <c r="AK39" s="2357"/>
      <c r="AL39" s="2357"/>
      <c r="AM39" s="2357"/>
      <c r="AN39" s="2357"/>
      <c r="AO39" s="2358"/>
      <c r="AP39" s="2072"/>
      <c r="AQ39" s="2073"/>
      <c r="AR39" s="2057"/>
      <c r="AS39" s="2025"/>
      <c r="AT39" s="2149"/>
      <c r="AU39" s="2149"/>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72"/>
      <c r="BQ39" s="2073"/>
      <c r="BR39" s="2017"/>
      <c r="BS39" s="2416"/>
      <c r="BT39" s="2416"/>
      <c r="BU39" s="2417"/>
      <c r="BW39" s="2389"/>
      <c r="BX39" s="2155"/>
      <c r="BZ39" s="2134"/>
      <c r="CA39" s="1043"/>
      <c r="CB39" s="2045" t="s">
        <v>1239</v>
      </c>
      <c r="CC39" s="2045"/>
    </row>
    <row r="40" spans="3:82" ht="6" customHeight="1" thickTop="1">
      <c r="C40" s="2263"/>
      <c r="D40" s="2263"/>
      <c r="E40" s="2263"/>
      <c r="G40" s="2158"/>
      <c r="H40" s="1074"/>
      <c r="I40" s="2136"/>
      <c r="J40" s="2136"/>
      <c r="K40" s="2136"/>
      <c r="L40" s="2136"/>
      <c r="M40" s="1075"/>
      <c r="N40" s="2137" t="s">
        <v>1218</v>
      </c>
      <c r="O40" s="2138"/>
      <c r="P40" s="2139"/>
      <c r="Q40" s="2065" t="s">
        <v>43</v>
      </c>
      <c r="R40" s="2057" t="str">
        <f>IF(INT(BW40/100000000000),MOD(INT(BW40/100000000000),10),"")</f>
        <v/>
      </c>
      <c r="S40" s="2025"/>
      <c r="T40" s="2025" t="str">
        <f>IF(INT(BW40/10000000000),MOD(INT(BW40/10000000000),10),"")</f>
        <v/>
      </c>
      <c r="U40" s="2025"/>
      <c r="V40" s="2025" t="str">
        <f>IF(INT(BW40/1000000000),MOD(INT(BW40/1000000000),10),"")</f>
        <v/>
      </c>
      <c r="W40" s="2025"/>
      <c r="X40" s="2025" t="str">
        <f>IF(INT(BW40/100000000),MOD(INT(BW40/100000000),10),"")</f>
        <v/>
      </c>
      <c r="Y40" s="2025"/>
      <c r="Z40" s="2025" t="str">
        <f>IF(INT(BW40/10000000),MOD(INT(BW40/10000000),10),"")</f>
        <v/>
      </c>
      <c r="AA40" s="2025"/>
      <c r="AB40" s="2025" t="str">
        <f>IF(INT(BW40/1000000),MOD(INT(BW40/1000000),10),"")</f>
        <v/>
      </c>
      <c r="AC40" s="2025"/>
      <c r="AD40" s="2025" t="str">
        <f>IF(INT(BW40/100000),MOD(INT(BW40/100000),10),"")</f>
        <v/>
      </c>
      <c r="AE40" s="2025"/>
      <c r="AF40" s="2025" t="str">
        <f>IF(INT(BW40/10000),MOD(INT(BW40/10000),10),"")</f>
        <v/>
      </c>
      <c r="AG40" s="2025"/>
      <c r="AH40" s="2025" t="str">
        <f>IF(INT(BW40/1000),MOD(INT(BW40/1000),10),"")</f>
        <v/>
      </c>
      <c r="AI40" s="2025"/>
      <c r="AJ40" s="2025" t="str">
        <f>IF(INT(BW40/100),MOD(INT(BW40/100),10),"")</f>
        <v/>
      </c>
      <c r="AK40" s="2025"/>
      <c r="AL40" s="2025" t="str">
        <f>IF(INT(BW40/10),MOD(INT(BW40/10),10),"")</f>
        <v/>
      </c>
      <c r="AM40" s="2025"/>
      <c r="AN40" s="2025" t="str">
        <f>IF(INT(BW40/1),MOD(INT(BW40/1),10),"")</f>
        <v/>
      </c>
      <c r="AO40" s="2027"/>
      <c r="AP40" s="2140" t="s">
        <v>15</v>
      </c>
      <c r="AQ40" s="2141"/>
      <c r="AR40" s="2057" t="str">
        <f>IF(INT(BX40/100000000000),MOD(INT(BX40/100000000000),10),"")</f>
        <v/>
      </c>
      <c r="AS40" s="2025"/>
      <c r="AT40" s="2025" t="str">
        <f>IF(INT(BX40/10000000000),MOD(INT(BX40/10000000000),10),"")</f>
        <v/>
      </c>
      <c r="AU40" s="2025"/>
      <c r="AV40" s="2025" t="str">
        <f>IF(INT(BX40/1000000000),MOD(INT(BX40/1000000000),10),"")</f>
        <v/>
      </c>
      <c r="AW40" s="2025"/>
      <c r="AX40" s="2025" t="str">
        <f>IF(INT(BX40/100000000),MOD(INT(BX40/100000000),10),"")</f>
        <v/>
      </c>
      <c r="AY40" s="2025"/>
      <c r="AZ40" s="2025" t="str">
        <f>IF(INT(BX40/10000000),MOD(INT(BX40/10000000),10),"")</f>
        <v/>
      </c>
      <c r="BA40" s="2025"/>
      <c r="BB40" s="2025" t="str">
        <f>IF(INT(BX40/1000000),MOD(INT(BX40/1000000),10),"")</f>
        <v/>
      </c>
      <c r="BC40" s="2025"/>
      <c r="BD40" s="2025" t="str">
        <f>IF(INT(BX40/100000),MOD(INT(BX40/100000),10),"")</f>
        <v/>
      </c>
      <c r="BE40" s="2025"/>
      <c r="BF40" s="2025" t="str">
        <f>IF(INT(BX40/10000),MOD(INT(BX40/10000),10),"")</f>
        <v/>
      </c>
      <c r="BG40" s="2025"/>
      <c r="BH40" s="2025" t="str">
        <f>IF(INT(BX40/1000),MOD(INT(BX40/1000),10),"")</f>
        <v/>
      </c>
      <c r="BI40" s="2025"/>
      <c r="BJ40" s="2025" t="str">
        <f>IF(INT(BX40/100),MOD(INT(BX40/100),10),"")</f>
        <v/>
      </c>
      <c r="BK40" s="2025"/>
      <c r="BL40" s="2025" t="str">
        <f>IF(INT(BX40/10),MOD(INT(BX40/10),10),"")</f>
        <v/>
      </c>
      <c r="BM40" s="2025"/>
      <c r="BN40" s="2025" t="str">
        <f>IF(INT(BX40/1),MOD(INT(BX40/1),10),"")</f>
        <v/>
      </c>
      <c r="BO40" s="2025"/>
      <c r="BP40" s="2140" t="s">
        <v>15</v>
      </c>
      <c r="BQ40" s="2141"/>
      <c r="BR40" s="2017"/>
      <c r="BS40" s="2416"/>
      <c r="BT40" s="2416"/>
      <c r="BU40" s="2417"/>
      <c r="BW40" s="2028">
        <f>BX40+BW120+BX120+BW198+BX198+BW276+BX276</f>
        <v>0</v>
      </c>
      <c r="BX40" s="2046">
        <f>ROUNDDOWN('２表'!$Z$37*BX38,0)</f>
        <v>0</v>
      </c>
      <c r="BZ40" s="2134"/>
      <c r="CA40" s="1043"/>
      <c r="CB40" s="2045"/>
      <c r="CC40" s="2045"/>
      <c r="CD40" s="1128"/>
    </row>
    <row r="41" spans="3:82" ht="13.5" customHeight="1">
      <c r="C41" s="2263"/>
      <c r="D41" s="2263"/>
      <c r="E41" s="2263"/>
      <c r="G41" s="2158"/>
      <c r="H41" s="1067"/>
      <c r="I41" s="2189" t="s">
        <v>1194</v>
      </c>
      <c r="J41" s="2189"/>
      <c r="K41" s="2189"/>
      <c r="L41" s="2189"/>
      <c r="M41" s="1068"/>
      <c r="N41" s="2122" t="s">
        <v>1191</v>
      </c>
      <c r="O41" s="2123"/>
      <c r="P41" s="2124"/>
      <c r="Q41" s="2081"/>
      <c r="R41" s="2057"/>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7"/>
      <c r="AP41" s="2140"/>
      <c r="AQ41" s="2141"/>
      <c r="AR41" s="2057"/>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140"/>
      <c r="BQ41" s="2141"/>
      <c r="BR41" s="2017"/>
      <c r="BS41" s="2416"/>
      <c r="BT41" s="2416"/>
      <c r="BU41" s="2417"/>
      <c r="BW41" s="2029"/>
      <c r="BX41" s="2031"/>
      <c r="BZ41" s="2134"/>
      <c r="CA41" s="1043"/>
      <c r="CB41" s="2044" t="s">
        <v>1238</v>
      </c>
      <c r="CC41" s="2044"/>
      <c r="CD41" s="2044"/>
    </row>
    <row r="42" spans="3:82" ht="6" customHeight="1">
      <c r="C42" s="2263"/>
      <c r="D42" s="2263"/>
      <c r="E42" s="2263"/>
      <c r="G42" s="2158"/>
      <c r="H42" s="1062"/>
      <c r="I42" s="2190" t="s">
        <v>1190</v>
      </c>
      <c r="J42" s="2190"/>
      <c r="K42" s="2190"/>
      <c r="L42" s="2191"/>
      <c r="M42" s="1073"/>
      <c r="N42" s="2146" t="s">
        <v>1218</v>
      </c>
      <c r="O42" s="2147"/>
      <c r="P42" s="2148"/>
      <c r="Q42" s="2065" t="s">
        <v>45</v>
      </c>
      <c r="R42" s="2057" t="str">
        <f t="shared" ref="R42" si="0">IF(INT(BW42/100000000000),MOD(INT(BW42/100000000000),10),"")</f>
        <v/>
      </c>
      <c r="S42" s="2025"/>
      <c r="T42" s="2025" t="str">
        <f t="shared" ref="T42" si="1">IF(INT(BW42/10000000000),MOD(INT(BW42/10000000000),10),"")</f>
        <v/>
      </c>
      <c r="U42" s="2025"/>
      <c r="V42" s="2025" t="str">
        <f t="shared" ref="V42" si="2">IF(INT(BW42/1000000000),MOD(INT(BW42/1000000000),10),"")</f>
        <v/>
      </c>
      <c r="W42" s="2025"/>
      <c r="X42" s="2128" t="str">
        <f t="shared" ref="X42" si="3">IF(INT(BW42/100000000),MOD(INT(BW42/100000000),10),"")</f>
        <v/>
      </c>
      <c r="Y42" s="2025"/>
      <c r="Z42" s="2025" t="str">
        <f t="shared" ref="Z42" si="4">IF(INT(BW42/10000000),MOD(INT(BW42/10000000),10),"")</f>
        <v/>
      </c>
      <c r="AA42" s="2025"/>
      <c r="AB42" s="2025" t="str">
        <f t="shared" ref="AB42" si="5">IF(INT(BW42/1000000),MOD(INT(BW42/1000000),10),"")</f>
        <v/>
      </c>
      <c r="AC42" s="2025"/>
      <c r="AD42" s="2025" t="str">
        <f t="shared" ref="AD42" si="6">IF(INT(BW42/100000),MOD(INT(BW42/100000),10),"")</f>
        <v/>
      </c>
      <c r="AE42" s="2025"/>
      <c r="AF42" s="2025" t="str">
        <f t="shared" ref="AF42" si="7">IF(INT(BW42/10000),MOD(INT(BW42/10000),10),"")</f>
        <v/>
      </c>
      <c r="AG42" s="2025"/>
      <c r="AH42" s="2025" t="str">
        <f t="shared" ref="AH42" si="8">IF(INT(BW42/1000),MOD(INT(BW42/1000),10),"")</f>
        <v/>
      </c>
      <c r="AI42" s="2025"/>
      <c r="AJ42" s="2025" t="str">
        <f t="shared" ref="AJ42" si="9">IF(INT(BW42/100),MOD(INT(BW42/100),10),"")</f>
        <v/>
      </c>
      <c r="AK42" s="2025"/>
      <c r="AL42" s="2025" t="str">
        <f t="shared" ref="AL42" si="10">IF(INT(BW42/10),MOD(INT(BW42/10),10),"")</f>
        <v/>
      </c>
      <c r="AM42" s="2025"/>
      <c r="AN42" s="2025" t="str">
        <f t="shared" ref="AN42" si="11">IF(INT(BW42/1),MOD(INT(BW42/1),10),"")</f>
        <v/>
      </c>
      <c r="AO42" s="2027"/>
      <c r="AP42" s="2140"/>
      <c r="AQ42" s="2141"/>
      <c r="AR42" s="2057" t="str">
        <f t="shared" ref="AR42" si="12">IF(INT(BX42/100000000000),MOD(INT(BX42/100000000000),10),"")</f>
        <v/>
      </c>
      <c r="AS42" s="2025"/>
      <c r="AT42" s="2025" t="str">
        <f t="shared" ref="AT42" si="13">IF(INT(BX42/10000000000),MOD(INT(BX42/10000000000),10),"")</f>
        <v/>
      </c>
      <c r="AU42" s="2025"/>
      <c r="AV42" s="2025" t="str">
        <f t="shared" ref="AV42" si="14">IF(INT(BX42/1000000000),MOD(INT(BX42/1000000000),10),"")</f>
        <v/>
      </c>
      <c r="AW42" s="2025"/>
      <c r="AX42" s="2025" t="str">
        <f t="shared" ref="AX42" si="15">IF(INT(BX42/100000000),MOD(INT(BX42/100000000),10),"")</f>
        <v/>
      </c>
      <c r="AY42" s="2025"/>
      <c r="AZ42" s="2025" t="str">
        <f t="shared" ref="AZ42" si="16">IF(INT(BX42/10000000),MOD(INT(BX42/10000000),10),"")</f>
        <v/>
      </c>
      <c r="BA42" s="2025"/>
      <c r="BB42" s="2025" t="str">
        <f t="shared" ref="BB42" si="17">IF(INT(BX42/1000000),MOD(INT(BX42/1000000),10),"")</f>
        <v/>
      </c>
      <c r="BC42" s="2025"/>
      <c r="BD42" s="2025" t="str">
        <f t="shared" ref="BD42" si="18">IF(INT(BX42/100000),MOD(INT(BX42/100000),10),"")</f>
        <v/>
      </c>
      <c r="BE42" s="2025"/>
      <c r="BF42" s="2025" t="str">
        <f t="shared" ref="BF42" si="19">IF(INT(BX42/10000),MOD(INT(BX42/10000),10),"")</f>
        <v/>
      </c>
      <c r="BG42" s="2025"/>
      <c r="BH42" s="2025" t="str">
        <f t="shared" ref="BH42" si="20">IF(INT(BX42/1000),MOD(INT(BX42/1000),10),"")</f>
        <v/>
      </c>
      <c r="BI42" s="2025"/>
      <c r="BJ42" s="2025" t="str">
        <f t="shared" ref="BJ42" si="21">IF(INT(BX42/100),MOD(INT(BX42/100),10),"")</f>
        <v/>
      </c>
      <c r="BK42" s="2025"/>
      <c r="BL42" s="2025" t="str">
        <f t="shared" ref="BL42" si="22">IF(INT(BX42/10),MOD(INT(BX42/10),10),"")</f>
        <v/>
      </c>
      <c r="BM42" s="2025"/>
      <c r="BN42" s="2025" t="str">
        <f t="shared" ref="BN42" si="23">IF(INT(BX42/1),MOD(INT(BX42/1),10),"")</f>
        <v/>
      </c>
      <c r="BO42" s="2025"/>
      <c r="BP42" s="2140"/>
      <c r="BQ42" s="2141"/>
      <c r="BR42" s="2017"/>
      <c r="BS42" s="2416"/>
      <c r="BT42" s="2416"/>
      <c r="BU42" s="2417"/>
      <c r="BW42" s="2061">
        <f>BX42+BW122+BX122+BW200+BX200+BW278+BX278</f>
        <v>0</v>
      </c>
      <c r="BX42" s="2062"/>
      <c r="BZ42" s="2134"/>
      <c r="CA42" s="1043"/>
      <c r="CB42" s="2044"/>
      <c r="CC42" s="2044"/>
      <c r="CD42" s="2044"/>
    </row>
    <row r="43" spans="3:82" ht="13.5" customHeight="1">
      <c r="C43" s="2263"/>
      <c r="D43" s="2263"/>
      <c r="E43" s="2263"/>
      <c r="G43" s="2158"/>
      <c r="H43" s="1067"/>
      <c r="I43" s="2192"/>
      <c r="J43" s="2192"/>
      <c r="K43" s="2192"/>
      <c r="L43" s="2192"/>
      <c r="M43" s="1068"/>
      <c r="N43" s="2122" t="s">
        <v>1192</v>
      </c>
      <c r="O43" s="2123"/>
      <c r="P43" s="2124"/>
      <c r="Q43" s="2081"/>
      <c r="R43" s="2057"/>
      <c r="S43" s="2025"/>
      <c r="T43" s="2025"/>
      <c r="U43" s="2025"/>
      <c r="V43" s="2025"/>
      <c r="W43" s="2025"/>
      <c r="X43" s="2025"/>
      <c r="Y43" s="2025"/>
      <c r="Z43" s="2025"/>
      <c r="AA43" s="2025"/>
      <c r="AB43" s="2025"/>
      <c r="AC43" s="2025"/>
      <c r="AD43" s="2025"/>
      <c r="AE43" s="2025"/>
      <c r="AF43" s="2025"/>
      <c r="AG43" s="2025"/>
      <c r="AH43" s="2025"/>
      <c r="AI43" s="2025"/>
      <c r="AJ43" s="2025"/>
      <c r="AK43" s="2025"/>
      <c r="AL43" s="2025"/>
      <c r="AM43" s="2025"/>
      <c r="AN43" s="2025"/>
      <c r="AO43" s="2027"/>
      <c r="AP43" s="2186"/>
      <c r="AQ43" s="2187"/>
      <c r="AR43" s="2057"/>
      <c r="AS43" s="2025"/>
      <c r="AT43" s="2025"/>
      <c r="AU43" s="2025"/>
      <c r="AV43" s="2025"/>
      <c r="AW43" s="2025"/>
      <c r="AX43" s="2025"/>
      <c r="AY43" s="2025"/>
      <c r="AZ43" s="2025"/>
      <c r="BA43" s="2025"/>
      <c r="BB43" s="2025"/>
      <c r="BC43" s="2025"/>
      <c r="BD43" s="2025"/>
      <c r="BE43" s="2025"/>
      <c r="BF43" s="2025"/>
      <c r="BG43" s="2025"/>
      <c r="BH43" s="2025"/>
      <c r="BI43" s="2025"/>
      <c r="BJ43" s="2025"/>
      <c r="BK43" s="2025"/>
      <c r="BL43" s="2025"/>
      <c r="BM43" s="2025"/>
      <c r="BN43" s="2025"/>
      <c r="BO43" s="2025"/>
      <c r="BP43" s="2186"/>
      <c r="BQ43" s="2187"/>
      <c r="BR43" s="2017"/>
      <c r="BS43" s="2416"/>
      <c r="BT43" s="2416"/>
      <c r="BU43" s="2417"/>
      <c r="BW43" s="2056"/>
      <c r="BX43" s="2060"/>
      <c r="BZ43" s="2134"/>
      <c r="CA43" s="1043"/>
      <c r="CB43" s="2044"/>
      <c r="CC43" s="2044"/>
      <c r="CD43" s="2044"/>
    </row>
    <row r="44" spans="3:82" ht="14.25" customHeight="1">
      <c r="C44" s="2263"/>
      <c r="D44" s="2263"/>
      <c r="E44" s="2263"/>
      <c r="G44" s="2158"/>
      <c r="H44" s="1062"/>
      <c r="I44" s="2125" t="s">
        <v>1195</v>
      </c>
      <c r="J44" s="2125"/>
      <c r="K44" s="2125"/>
      <c r="L44" s="2126"/>
      <c r="M44" s="2126"/>
      <c r="N44" s="2126"/>
      <c r="O44" s="2126"/>
      <c r="P44" s="1075"/>
      <c r="Q44" s="2065" t="s">
        <v>221</v>
      </c>
      <c r="R44" s="2057" t="str">
        <f t="shared" ref="R44" si="24">IF(INT(BW44/100000000000),MOD(INT(BW44/100000000000),10),"")</f>
        <v/>
      </c>
      <c r="S44" s="2025"/>
      <c r="T44" s="2025" t="str">
        <f t="shared" ref="T44" si="25">IF(INT(BW44/10000000000),MOD(INT(BW44/10000000000),10),"")</f>
        <v/>
      </c>
      <c r="U44" s="2025"/>
      <c r="V44" s="2025" t="str">
        <f t="shared" ref="V44" si="26">IF(INT(BW44/1000000000),MOD(INT(BW44/1000000000),10),"")</f>
        <v/>
      </c>
      <c r="W44" s="2025"/>
      <c r="X44" s="2025" t="str">
        <f t="shared" ref="X44" si="27">IF(INT(BW44/100000000),MOD(INT(BW44/100000000),10),"")</f>
        <v/>
      </c>
      <c r="Y44" s="2025"/>
      <c r="Z44" s="2025" t="str">
        <f t="shared" ref="Z44" si="28">IF(INT(BW44/10000000),MOD(INT(BW44/10000000),10),"")</f>
        <v/>
      </c>
      <c r="AA44" s="2025"/>
      <c r="AB44" s="2025" t="str">
        <f t="shared" ref="AB44" si="29">IF(INT(BW44/1000000),MOD(INT(BW44/1000000),10),"")</f>
        <v/>
      </c>
      <c r="AC44" s="2025"/>
      <c r="AD44" s="2025" t="str">
        <f t="shared" ref="AD44" si="30">IF(INT(BW44/100000),MOD(INT(BW44/100000),10),"")</f>
        <v/>
      </c>
      <c r="AE44" s="2025"/>
      <c r="AF44" s="2025" t="str">
        <f t="shared" ref="AF44" si="31">IF(INT(BW44/10000),MOD(INT(BW44/10000),10),"")</f>
        <v/>
      </c>
      <c r="AG44" s="2025"/>
      <c r="AH44" s="2025" t="str">
        <f t="shared" ref="AH44" si="32">IF(INT(BW44/1000),MOD(INT(BW44/1000),10),"")</f>
        <v/>
      </c>
      <c r="AI44" s="2025"/>
      <c r="AJ44" s="2025" t="str">
        <f t="shared" ref="AJ44" si="33">IF(INT(BW44/100),MOD(INT(BW44/100),10),"")</f>
        <v/>
      </c>
      <c r="AK44" s="2025"/>
      <c r="AL44" s="2025" t="str">
        <f t="shared" ref="AL44" si="34">IF(INT(BW44/10),MOD(INT(BW44/10),10),"")</f>
        <v/>
      </c>
      <c r="AM44" s="2025"/>
      <c r="AN44" s="2025" t="str">
        <f t="shared" ref="AN44" si="35">IF(INT(BW44/1),MOD(INT(BW44/1),10),"")</f>
        <v/>
      </c>
      <c r="AO44" s="2027"/>
      <c r="AP44" s="2092" t="s">
        <v>15</v>
      </c>
      <c r="AQ44" s="2093"/>
      <c r="AR44" s="2057" t="str">
        <f t="shared" ref="AR44" si="36">IF(INT(BX44/100000000000),MOD(INT(BX44/100000000000),10),"")</f>
        <v/>
      </c>
      <c r="AS44" s="2025"/>
      <c r="AT44" s="2025" t="str">
        <f t="shared" ref="AT44" si="37">IF(INT(BX44/10000000000),MOD(INT(BX44/10000000000),10),"")</f>
        <v/>
      </c>
      <c r="AU44" s="2025"/>
      <c r="AV44" s="2025" t="str">
        <f t="shared" ref="AV44" si="38">IF(INT(BX44/1000000000),MOD(INT(BX44/1000000000),10),"")</f>
        <v/>
      </c>
      <c r="AW44" s="2025"/>
      <c r="AX44" s="2025" t="str">
        <f t="shared" ref="AX44" si="39">IF(INT(BX44/100000000),MOD(INT(BX44/100000000),10),"")</f>
        <v/>
      </c>
      <c r="AY44" s="2025"/>
      <c r="AZ44" s="2025" t="str">
        <f t="shared" ref="AZ44" si="40">IF(INT(BX44/10000000),MOD(INT(BX44/10000000),10),"")</f>
        <v/>
      </c>
      <c r="BA44" s="2025"/>
      <c r="BB44" s="2025" t="str">
        <f t="shared" ref="BB44" si="41">IF(INT(BX44/1000000),MOD(INT(BX44/1000000),10),"")</f>
        <v/>
      </c>
      <c r="BC44" s="2025"/>
      <c r="BD44" s="2025" t="str">
        <f t="shared" ref="BD44" si="42">IF(INT(BX44/100000),MOD(INT(BX44/100000),10),"")</f>
        <v/>
      </c>
      <c r="BE44" s="2025"/>
      <c r="BF44" s="2025" t="str">
        <f t="shared" ref="BF44" si="43">IF(INT(BX44/10000),MOD(INT(BX44/10000),10),"")</f>
        <v/>
      </c>
      <c r="BG44" s="2025"/>
      <c r="BH44" s="2025" t="str">
        <f t="shared" ref="BH44" si="44">IF(INT(BX44/1000),MOD(INT(BX44/1000),10),"")</f>
        <v/>
      </c>
      <c r="BI44" s="2025"/>
      <c r="BJ44" s="2025" t="str">
        <f t="shared" ref="BJ44" si="45">IF(INT(BX44/100),MOD(INT(BX44/100),10),"")</f>
        <v/>
      </c>
      <c r="BK44" s="2025"/>
      <c r="BL44" s="2025" t="str">
        <f t="shared" ref="BL44" si="46">IF(INT(BX44/10),MOD(INT(BX44/10),10),"")</f>
        <v/>
      </c>
      <c r="BM44" s="2025"/>
      <c r="BN44" s="2025" t="str">
        <f t="shared" ref="BN44" si="47">IF(INT(BX44/1),MOD(INT(BX44/1),10),"")</f>
        <v/>
      </c>
      <c r="BO44" s="2025"/>
      <c r="BP44" s="2092" t="s">
        <v>15</v>
      </c>
      <c r="BQ44" s="2093"/>
      <c r="BR44" s="2017"/>
      <c r="BS44" s="2416"/>
      <c r="BT44" s="2416"/>
      <c r="BU44" s="2417"/>
      <c r="BW44" s="2028">
        <f>BX44+BW124+BX124+BW202+BX202+BW280+BX280</f>
        <v>0</v>
      </c>
      <c r="BX44" s="2030">
        <f>IF(入力シート!T6=FALSE,0,VLOOKUP(BX34,'４表'!$AC$57:$AD$63,2,FALSE))</f>
        <v>0</v>
      </c>
      <c r="BZ44" s="2134"/>
      <c r="CA44" s="1043"/>
      <c r="CB44" s="2044"/>
      <c r="CC44" s="2044"/>
      <c r="CD44" s="2044"/>
    </row>
    <row r="45" spans="3:82" ht="6" customHeight="1">
      <c r="C45" s="2263"/>
      <c r="D45" s="2263"/>
      <c r="E45" s="2263"/>
      <c r="G45" s="2159"/>
      <c r="H45" s="1069"/>
      <c r="I45" s="2096" t="s">
        <v>1648</v>
      </c>
      <c r="J45" s="2096"/>
      <c r="K45" s="2096"/>
      <c r="L45" s="2096"/>
      <c r="M45" s="2096"/>
      <c r="N45" s="2096"/>
      <c r="O45" s="2096"/>
      <c r="P45" s="1070"/>
      <c r="Q45" s="2039"/>
      <c r="R45" s="2058"/>
      <c r="S45" s="2043"/>
      <c r="T45" s="2043"/>
      <c r="U45" s="2043"/>
      <c r="V45" s="2043"/>
      <c r="W45" s="2043"/>
      <c r="X45" s="2043"/>
      <c r="Y45" s="2043"/>
      <c r="Z45" s="2043"/>
      <c r="AA45" s="2043"/>
      <c r="AB45" s="2043"/>
      <c r="AC45" s="2043"/>
      <c r="AD45" s="2043"/>
      <c r="AE45" s="2043"/>
      <c r="AF45" s="2043"/>
      <c r="AG45" s="2043"/>
      <c r="AH45" s="2043"/>
      <c r="AI45" s="2043"/>
      <c r="AJ45" s="2043"/>
      <c r="AK45" s="2043"/>
      <c r="AL45" s="2043"/>
      <c r="AM45" s="2043"/>
      <c r="AN45" s="2043"/>
      <c r="AO45" s="2127"/>
      <c r="AP45" s="2094"/>
      <c r="AQ45" s="2095"/>
      <c r="AR45" s="2058"/>
      <c r="AS45" s="2043"/>
      <c r="AT45" s="2043"/>
      <c r="AU45" s="2043"/>
      <c r="AV45" s="2043"/>
      <c r="AW45" s="2043"/>
      <c r="AX45" s="2043"/>
      <c r="AY45" s="2043"/>
      <c r="AZ45" s="2043"/>
      <c r="BA45" s="2043"/>
      <c r="BB45" s="2043"/>
      <c r="BC45" s="2043"/>
      <c r="BD45" s="2043"/>
      <c r="BE45" s="2043"/>
      <c r="BF45" s="2043"/>
      <c r="BG45" s="2043"/>
      <c r="BH45" s="2043"/>
      <c r="BI45" s="2043"/>
      <c r="BJ45" s="2043"/>
      <c r="BK45" s="2043"/>
      <c r="BL45" s="2043"/>
      <c r="BM45" s="2043"/>
      <c r="BN45" s="2043"/>
      <c r="BO45" s="2043"/>
      <c r="BP45" s="2094"/>
      <c r="BQ45" s="2095"/>
      <c r="BR45" s="2017"/>
      <c r="BS45" s="2416"/>
      <c r="BT45" s="2416"/>
      <c r="BU45" s="2417"/>
      <c r="BW45" s="2049"/>
      <c r="BX45" s="2047"/>
      <c r="BZ45" s="2134"/>
      <c r="CA45" s="1043"/>
    </row>
    <row r="46" spans="3:82" ht="14.25" customHeight="1">
      <c r="C46" s="2263"/>
      <c r="D46" s="2263"/>
      <c r="E46" s="2263"/>
      <c r="G46" s="2097" t="s">
        <v>1197</v>
      </c>
      <c r="H46" s="2100" t="s">
        <v>1196</v>
      </c>
      <c r="I46" s="2101"/>
      <c r="J46" s="1076"/>
      <c r="K46" s="2106" t="s">
        <v>1199</v>
      </c>
      <c r="L46" s="2106"/>
      <c r="M46" s="2106"/>
      <c r="N46" s="2106"/>
      <c r="O46" s="2106"/>
      <c r="P46" s="1075"/>
      <c r="Q46" s="2065" t="s">
        <v>48</v>
      </c>
      <c r="R46" s="2057" t="str">
        <f t="shared" ref="R46" si="48">IF(INT(BW46/100000000000),MOD(INT(BW46/100000000000),10),"")</f>
        <v/>
      </c>
      <c r="S46" s="2025"/>
      <c r="T46" s="2025" t="str">
        <f t="shared" ref="T46" si="49">IF(INT(BW46/10000000000),MOD(INT(BW46/10000000000),10),"")</f>
        <v/>
      </c>
      <c r="U46" s="2025"/>
      <c r="V46" s="2025" t="str">
        <f t="shared" ref="V46" si="50">IF(INT(BW46/1000000000),MOD(INT(BW46/1000000000),10),"")</f>
        <v/>
      </c>
      <c r="W46" s="2025"/>
      <c r="X46" s="2025" t="str">
        <f t="shared" ref="X46" si="51">IF(INT(BW46/100000000),MOD(INT(BW46/100000000),10),"")</f>
        <v/>
      </c>
      <c r="Y46" s="2025"/>
      <c r="Z46" s="2025" t="str">
        <f t="shared" ref="Z46" si="52">IF(INT(BW46/10000000),MOD(INT(BW46/10000000),10),"")</f>
        <v/>
      </c>
      <c r="AA46" s="2025"/>
      <c r="AB46" s="2025" t="str">
        <f t="shared" ref="AB46" si="53">IF(INT(BW46/1000000),MOD(INT(BW46/1000000),10),"")</f>
        <v/>
      </c>
      <c r="AC46" s="2025"/>
      <c r="AD46" s="2025" t="str">
        <f t="shared" ref="AD46" si="54">IF(INT(BW46/100000),MOD(INT(BW46/100000),10),"")</f>
        <v/>
      </c>
      <c r="AE46" s="2025"/>
      <c r="AF46" s="2025" t="str">
        <f t="shared" ref="AF46" si="55">IF(INT(BW46/10000),MOD(INT(BW46/10000),10),"")</f>
        <v/>
      </c>
      <c r="AG46" s="2025"/>
      <c r="AH46" s="2025" t="str">
        <f t="shared" ref="AH46" si="56">IF(INT(BW46/1000),MOD(INT(BW46/1000),10),"")</f>
        <v/>
      </c>
      <c r="AI46" s="2025"/>
      <c r="AJ46" s="2025" t="str">
        <f t="shared" ref="AJ46" si="57">IF(INT(BW46/100),MOD(INT(BW46/100),10),"")</f>
        <v/>
      </c>
      <c r="AK46" s="2025"/>
      <c r="AL46" s="2025" t="str">
        <f t="shared" ref="AL46" si="58">IF(INT(BW46/10),MOD(INT(BW46/10),10),"")</f>
        <v/>
      </c>
      <c r="AM46" s="2025"/>
      <c r="AN46" s="2025" t="str">
        <f t="shared" ref="AN46" si="59">IF(INT(BW46/1),MOD(INT(BW46/1),10),"")</f>
        <v/>
      </c>
      <c r="AO46" s="2025"/>
      <c r="AP46" s="2070"/>
      <c r="AQ46" s="2071"/>
      <c r="AR46" s="2057" t="str">
        <f t="shared" ref="AR46" si="60">IF(INT(BX46/100000000000),MOD(INT(BX46/100000000000),10),"")</f>
        <v/>
      </c>
      <c r="AS46" s="2025"/>
      <c r="AT46" s="2025" t="str">
        <f t="shared" ref="AT46" si="61">IF(INT(BX46/10000000000),MOD(INT(BX46/10000000000),10),"")</f>
        <v/>
      </c>
      <c r="AU46" s="2025"/>
      <c r="AV46" s="2025" t="str">
        <f t="shared" ref="AV46" si="62">IF(INT(BX46/1000000000),MOD(INT(BX46/1000000000),10),"")</f>
        <v/>
      </c>
      <c r="AW46" s="2025"/>
      <c r="AX46" s="2025" t="str">
        <f t="shared" ref="AX46" si="63">IF(INT(BX46/100000000),MOD(INT(BX46/100000000),10),"")</f>
        <v/>
      </c>
      <c r="AY46" s="2025"/>
      <c r="AZ46" s="2025" t="str">
        <f t="shared" ref="AZ46" si="64">IF(INT(BX46/10000000),MOD(INT(BX46/10000000),10),"")</f>
        <v/>
      </c>
      <c r="BA46" s="2025"/>
      <c r="BB46" s="2025" t="str">
        <f t="shared" ref="BB46" si="65">IF(INT(BX46/1000000),MOD(INT(BX46/1000000),10),"")</f>
        <v/>
      </c>
      <c r="BC46" s="2025"/>
      <c r="BD46" s="2025" t="str">
        <f t="shared" ref="BD46" si="66">IF(INT(BX46/100000),MOD(INT(BX46/100000),10),"")</f>
        <v/>
      </c>
      <c r="BE46" s="2025"/>
      <c r="BF46" s="2025" t="str">
        <f t="shared" ref="BF46" si="67">IF(INT(BX46/10000),MOD(INT(BX46/10000),10),"")</f>
        <v/>
      </c>
      <c r="BG46" s="2025"/>
      <c r="BH46" s="2025" t="str">
        <f t="shared" ref="BH46" si="68">IF(INT(BX46/1000),MOD(INT(BX46/1000),10),"")</f>
        <v/>
      </c>
      <c r="BI46" s="2025"/>
      <c r="BJ46" s="2025" t="str">
        <f t="shared" ref="BJ46" si="69">IF(INT(BX46/100),MOD(INT(BX46/100),10),"")</f>
        <v/>
      </c>
      <c r="BK46" s="2025"/>
      <c r="BL46" s="2025" t="str">
        <f t="shared" ref="BL46" si="70">IF(INT(BX46/10),MOD(INT(BX46/10),10),"")</f>
        <v/>
      </c>
      <c r="BM46" s="2025"/>
      <c r="BN46" s="2025" t="str">
        <f t="shared" ref="BN46" si="71">IF(INT(BX46/1),MOD(INT(BX46/1),10),"")</f>
        <v/>
      </c>
      <c r="BO46" s="2025"/>
      <c r="BP46" s="2070"/>
      <c r="BQ46" s="2071"/>
      <c r="BR46" s="2017"/>
      <c r="BS46" s="2416"/>
      <c r="BT46" s="2416"/>
      <c r="BU46" s="2417"/>
      <c r="BW46" s="2028">
        <f>BX46+BW126+BX126+BW204+BX204+BW282+BX282</f>
        <v>0</v>
      </c>
      <c r="BX46" s="2030">
        <f>VLOOKUP(BX34,'４表の２'!$AK$8:$AL$16,2,FALSE)</f>
        <v>0</v>
      </c>
      <c r="BZ46" s="2134"/>
      <c r="CA46" s="1043"/>
    </row>
    <row r="47" spans="3:82" ht="6" customHeight="1">
      <c r="C47" s="2263"/>
      <c r="D47" s="2263"/>
      <c r="E47" s="2263"/>
      <c r="G47" s="2098"/>
      <c r="H47" s="2102"/>
      <c r="I47" s="2103"/>
      <c r="J47" s="1077"/>
      <c r="K47" s="2089" t="s">
        <v>1552</v>
      </c>
      <c r="L47" s="2089"/>
      <c r="M47" s="2089"/>
      <c r="N47" s="2089"/>
      <c r="O47" s="2089"/>
      <c r="P47" s="1068"/>
      <c r="Q47" s="2081"/>
      <c r="R47" s="2057"/>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72"/>
      <c r="AQ47" s="2073"/>
      <c r="AR47" s="2057"/>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72"/>
      <c r="BQ47" s="2073"/>
      <c r="BR47" s="2017"/>
      <c r="BS47" s="2416"/>
      <c r="BT47" s="2416"/>
      <c r="BU47" s="2417"/>
      <c r="BW47" s="2029"/>
      <c r="BX47" s="2031"/>
      <c r="BZ47" s="2134"/>
      <c r="CA47" s="1043"/>
    </row>
    <row r="48" spans="3:82" ht="9.75" customHeight="1">
      <c r="C48" s="2263"/>
      <c r="D48" s="2263"/>
      <c r="E48" s="2263"/>
      <c r="G48" s="2098"/>
      <c r="H48" s="2102"/>
      <c r="I48" s="2103"/>
      <c r="J48" s="1076"/>
      <c r="K48" s="2090" t="s">
        <v>1200</v>
      </c>
      <c r="L48" s="2090"/>
      <c r="M48" s="2090"/>
      <c r="N48" s="2090"/>
      <c r="O48" s="2090"/>
      <c r="P48" s="1075"/>
      <c r="Q48" s="2065" t="s">
        <v>50</v>
      </c>
      <c r="R48" s="2057" t="str">
        <f>IF(INT(BW48/100000000000),MOD(INT(BW48/100000000000),10),"")</f>
        <v/>
      </c>
      <c r="S48" s="2025"/>
      <c r="T48" s="2025" t="str">
        <f>IF(INT(BW48/10000000000),MOD(INT(BW48/10000000000),10),"")</f>
        <v/>
      </c>
      <c r="U48" s="2025"/>
      <c r="V48" s="2025" t="str">
        <f>IF(INT(BW48/1000000000),MOD(INT(BW48/1000000000),10),"")</f>
        <v/>
      </c>
      <c r="W48" s="2025"/>
      <c r="X48" s="2025" t="str">
        <f>IF(INT(BW48/100000000),MOD(INT(BW48/100000000),10),"")</f>
        <v/>
      </c>
      <c r="Y48" s="2025"/>
      <c r="Z48" s="2025" t="str">
        <f>IF(INT(BW48/10000000),MOD(INT(BW48/10000000),10),"")</f>
        <v/>
      </c>
      <c r="AA48" s="2025"/>
      <c r="AB48" s="2025" t="str">
        <f>IF(INT(BW48/1000000),MOD(INT(BW48/1000000),10),"")</f>
        <v/>
      </c>
      <c r="AC48" s="2025"/>
      <c r="AD48" s="2025" t="str">
        <f>IF(INT(BW48/100000),MOD(INT(BW48/100000),10),"")</f>
        <v/>
      </c>
      <c r="AE48" s="2025"/>
      <c r="AF48" s="2025" t="str">
        <f>IF(INT(BW48/10000),MOD(INT(BW48/10000),10),"")</f>
        <v/>
      </c>
      <c r="AG48" s="2025"/>
      <c r="AH48" s="2025" t="str">
        <f>IF(INT(BW48/1000),MOD(INT(BW48/1000),10),"")</f>
        <v/>
      </c>
      <c r="AI48" s="2025"/>
      <c r="AJ48" s="2025" t="str">
        <f>IF(INT(BW48/100),MOD(INT(BW48/100),10),"")</f>
        <v/>
      </c>
      <c r="AK48" s="2025"/>
      <c r="AL48" s="2025" t="str">
        <f>IF(INT(BW48/10),MOD(INT(BW48/10),10),"")</f>
        <v/>
      </c>
      <c r="AM48" s="2025"/>
      <c r="AN48" s="2025" t="str">
        <f>IF(INT(BW48/1),MOD(INT(BW48/1),10),"")</f>
        <v/>
      </c>
      <c r="AO48" s="2025"/>
      <c r="AP48" s="2072"/>
      <c r="AQ48" s="2073"/>
      <c r="AR48" s="2057" t="str">
        <f t="shared" ref="AR48" si="72">IF(INT(BX48/100000000000),MOD(INT(BX48/100000000000),10),"")</f>
        <v/>
      </c>
      <c r="AS48" s="2025"/>
      <c r="AT48" s="2025" t="str">
        <f t="shared" ref="AT48" si="73">IF(INT(BX48/10000000000),MOD(INT(BX48/10000000000),10),"")</f>
        <v/>
      </c>
      <c r="AU48" s="2025"/>
      <c r="AV48" s="2025" t="str">
        <f t="shared" ref="AV48" si="74">IF(INT(BX48/1000000000),MOD(INT(BX48/1000000000),10),"")</f>
        <v/>
      </c>
      <c r="AW48" s="2025"/>
      <c r="AX48" s="2025" t="str">
        <f t="shared" ref="AX48" si="75">IF(INT(BX48/100000000),MOD(INT(BX48/100000000),10),"")</f>
        <v/>
      </c>
      <c r="AY48" s="2025"/>
      <c r="AZ48" s="2025" t="str">
        <f t="shared" ref="AZ48" si="76">IF(INT(BX48/10000000),MOD(INT(BX48/10000000),10),"")</f>
        <v/>
      </c>
      <c r="BA48" s="2025"/>
      <c r="BB48" s="2025" t="str">
        <f t="shared" ref="BB48" si="77">IF(INT(BX48/1000000),MOD(INT(BX48/1000000),10),"")</f>
        <v/>
      </c>
      <c r="BC48" s="2025"/>
      <c r="BD48" s="2025" t="str">
        <f t="shared" ref="BD48" si="78">IF(INT(BX48/100000),MOD(INT(BX48/100000),10),"")</f>
        <v/>
      </c>
      <c r="BE48" s="2025"/>
      <c r="BF48" s="2025" t="str">
        <f t="shared" ref="BF48" si="79">IF(INT(BX48/10000),MOD(INT(BX48/10000),10),"")</f>
        <v/>
      </c>
      <c r="BG48" s="2025"/>
      <c r="BH48" s="2025" t="str">
        <f t="shared" ref="BH48" si="80">IF(INT(BX48/1000),MOD(INT(BX48/1000),10),"")</f>
        <v/>
      </c>
      <c r="BI48" s="2025"/>
      <c r="BJ48" s="2025" t="str">
        <f t="shared" ref="BJ48" si="81">IF(INT(BX48/100),MOD(INT(BX48/100),10),"")</f>
        <v/>
      </c>
      <c r="BK48" s="2025"/>
      <c r="BL48" s="2025" t="str">
        <f t="shared" ref="BL48" si="82">IF(INT(BX48/10),MOD(INT(BX48/10),10),"")</f>
        <v/>
      </c>
      <c r="BM48" s="2025"/>
      <c r="BN48" s="2025" t="str">
        <f t="shared" ref="BN48" si="83">IF(INT(BX48/1),MOD(INT(BX48/1),10),"")</f>
        <v/>
      </c>
      <c r="BO48" s="2025"/>
      <c r="BP48" s="2072"/>
      <c r="BQ48" s="2073"/>
      <c r="BR48" s="2017"/>
      <c r="BS48" s="2416"/>
      <c r="BT48" s="2416"/>
      <c r="BU48" s="2417"/>
      <c r="BW48" s="2048">
        <f>BX48</f>
        <v>0</v>
      </c>
      <c r="BX48" s="2046">
        <f>IF(OR(AR19="夫",AR19="妻"),'５表'!AC33,0)</f>
        <v>0</v>
      </c>
      <c r="BZ48" s="2134"/>
      <c r="CA48" s="1043"/>
    </row>
    <row r="49" spans="3:80" ht="9.75" customHeight="1">
      <c r="C49" s="2263"/>
      <c r="D49" s="2263"/>
      <c r="E49" s="2263"/>
      <c r="G49" s="2098"/>
      <c r="H49" s="2102"/>
      <c r="I49" s="2103"/>
      <c r="J49" s="1077"/>
      <c r="K49" s="2082" t="s">
        <v>185</v>
      </c>
      <c r="L49" s="2082"/>
      <c r="M49" s="2082"/>
      <c r="N49" s="2082"/>
      <c r="O49" s="2082"/>
      <c r="P49" s="1068"/>
      <c r="Q49" s="2081"/>
      <c r="R49" s="2057"/>
      <c r="S49" s="2025"/>
      <c r="T49" s="2025"/>
      <c r="U49" s="2025"/>
      <c r="V49" s="2025"/>
      <c r="W49" s="2025"/>
      <c r="X49" s="2025"/>
      <c r="Y49" s="2025"/>
      <c r="Z49" s="2025"/>
      <c r="AA49" s="2025"/>
      <c r="AB49" s="2025"/>
      <c r="AC49" s="2025"/>
      <c r="AD49" s="2025"/>
      <c r="AE49" s="2025"/>
      <c r="AF49" s="2025"/>
      <c r="AG49" s="2025"/>
      <c r="AH49" s="2025"/>
      <c r="AI49" s="2025"/>
      <c r="AJ49" s="2025"/>
      <c r="AK49" s="2025"/>
      <c r="AL49" s="2025"/>
      <c r="AM49" s="2025"/>
      <c r="AN49" s="2025"/>
      <c r="AO49" s="2025"/>
      <c r="AP49" s="2072"/>
      <c r="AQ49" s="2073"/>
      <c r="AR49" s="2057"/>
      <c r="AS49" s="2025"/>
      <c r="AT49" s="2025"/>
      <c r="AU49" s="2025"/>
      <c r="AV49" s="2025"/>
      <c r="AW49" s="2025"/>
      <c r="AX49" s="2025"/>
      <c r="AY49" s="2025"/>
      <c r="AZ49" s="2025"/>
      <c r="BA49" s="2025"/>
      <c r="BB49" s="2025"/>
      <c r="BC49" s="2025"/>
      <c r="BD49" s="2025"/>
      <c r="BE49" s="2025"/>
      <c r="BF49" s="2025"/>
      <c r="BG49" s="2025"/>
      <c r="BH49" s="2025"/>
      <c r="BI49" s="2025"/>
      <c r="BJ49" s="2025"/>
      <c r="BK49" s="2025"/>
      <c r="BL49" s="2025"/>
      <c r="BM49" s="2025"/>
      <c r="BN49" s="2025"/>
      <c r="BO49" s="2025"/>
      <c r="BP49" s="2072"/>
      <c r="BQ49" s="2073"/>
      <c r="BR49" s="2017"/>
      <c r="BS49" s="2416"/>
      <c r="BT49" s="2416"/>
      <c r="BU49" s="2417"/>
      <c r="BW49" s="2029"/>
      <c r="BX49" s="2031"/>
      <c r="BZ49" s="2134"/>
      <c r="CA49" s="1043"/>
    </row>
    <row r="50" spans="3:80" ht="9.75" customHeight="1">
      <c r="C50" s="2263"/>
      <c r="D50" s="2263"/>
      <c r="E50" s="2263"/>
      <c r="G50" s="2098"/>
      <c r="H50" s="2102"/>
      <c r="I50" s="2103"/>
      <c r="J50" s="1076"/>
      <c r="K50" s="2090" t="s">
        <v>1202</v>
      </c>
      <c r="L50" s="2090"/>
      <c r="M50" s="2090"/>
      <c r="N50" s="2090"/>
      <c r="O50" s="2090"/>
      <c r="P50" s="1075"/>
      <c r="Q50" s="2065" t="s">
        <v>51</v>
      </c>
      <c r="R50" s="2057" t="str">
        <f t="shared" ref="R50" si="84">IF(INT(BW50/100000000000),MOD(INT(BW50/100000000000),10),"")</f>
        <v/>
      </c>
      <c r="S50" s="2025"/>
      <c r="T50" s="2025" t="str">
        <f t="shared" ref="T50" si="85">IF(INT(BW50/10000000000),MOD(INT(BW50/10000000000),10),"")</f>
        <v/>
      </c>
      <c r="U50" s="2025"/>
      <c r="V50" s="2025" t="str">
        <f t="shared" ref="V50" si="86">IF(INT(BW50/1000000000),MOD(INT(BW50/1000000000),10),"")</f>
        <v/>
      </c>
      <c r="W50" s="2025"/>
      <c r="X50" s="2025" t="str">
        <f t="shared" ref="X50" si="87">IF(INT(BW50/100000000),MOD(INT(BW50/100000000),10),"")</f>
        <v/>
      </c>
      <c r="Y50" s="2025"/>
      <c r="Z50" s="2025" t="str">
        <f t="shared" ref="Z50" si="88">IF(INT(BW50/10000000),MOD(INT(BW50/10000000),10),"")</f>
        <v/>
      </c>
      <c r="AA50" s="2025"/>
      <c r="AB50" s="2025" t="str">
        <f t="shared" ref="AB50" si="89">IF(INT(BW50/1000000),MOD(INT(BW50/1000000),10),"")</f>
        <v/>
      </c>
      <c r="AC50" s="2025"/>
      <c r="AD50" s="2025" t="str">
        <f t="shared" ref="AD50" si="90">IF(INT(BW50/100000),MOD(INT(BW50/100000),10),"")</f>
        <v/>
      </c>
      <c r="AE50" s="2025"/>
      <c r="AF50" s="2025" t="str">
        <f t="shared" ref="AF50" si="91">IF(INT(BW50/10000),MOD(INT(BW50/10000),10),"")</f>
        <v/>
      </c>
      <c r="AG50" s="2025"/>
      <c r="AH50" s="2025" t="str">
        <f t="shared" ref="AH50" si="92">IF(INT(BW50/1000),MOD(INT(BW50/1000),10),"")</f>
        <v/>
      </c>
      <c r="AI50" s="2025"/>
      <c r="AJ50" s="2025" t="str">
        <f t="shared" ref="AJ50" si="93">IF(INT(BW50/100),MOD(INT(BW50/100),10),"")</f>
        <v/>
      </c>
      <c r="AK50" s="2025"/>
      <c r="AL50" s="2025" t="str">
        <f t="shared" ref="AL50" si="94">IF(INT(BW50/10),MOD(INT(BW50/10),10),"")</f>
        <v/>
      </c>
      <c r="AM50" s="2025"/>
      <c r="AN50" s="2025" t="str">
        <f t="shared" ref="AN50" si="95">IF(INT(BW50/1),MOD(INT(BW50/1),10),"")</f>
        <v/>
      </c>
      <c r="AO50" s="2025"/>
      <c r="AP50" s="2072"/>
      <c r="AQ50" s="2073"/>
      <c r="AR50" s="2057" t="str">
        <f t="shared" ref="AR50" si="96">IF(INT(BX50/100000000000),MOD(INT(BX50/100000000000),10),"")</f>
        <v/>
      </c>
      <c r="AS50" s="2025"/>
      <c r="AT50" s="2025" t="str">
        <f t="shared" ref="AT50" si="97">IF(INT(BX50/10000000000),MOD(INT(BX50/10000000000),10),"")</f>
        <v/>
      </c>
      <c r="AU50" s="2025"/>
      <c r="AV50" s="2025" t="str">
        <f t="shared" ref="AV50" si="98">IF(INT(BX50/1000000000),MOD(INT(BX50/1000000000),10),"")</f>
        <v/>
      </c>
      <c r="AW50" s="2025"/>
      <c r="AX50" s="2025" t="str">
        <f t="shared" ref="AX50" si="99">IF(INT(BX50/100000000),MOD(INT(BX50/100000000),10),"")</f>
        <v/>
      </c>
      <c r="AY50" s="2025"/>
      <c r="AZ50" s="2025" t="str">
        <f t="shared" ref="AZ50" si="100">IF(INT(BX50/10000000),MOD(INT(BX50/10000000),10),"")</f>
        <v/>
      </c>
      <c r="BA50" s="2025"/>
      <c r="BB50" s="2025" t="str">
        <f t="shared" ref="BB50" si="101">IF(INT(BX50/1000000),MOD(INT(BX50/1000000),10),"")</f>
        <v/>
      </c>
      <c r="BC50" s="2025"/>
      <c r="BD50" s="2025" t="str">
        <f t="shared" ref="BD50" si="102">IF(INT(BX50/100000),MOD(INT(BX50/100000),10),"")</f>
        <v/>
      </c>
      <c r="BE50" s="2025"/>
      <c r="BF50" s="2025" t="str">
        <f t="shared" ref="BF50" si="103">IF(INT(BX50/10000),MOD(INT(BX50/10000),10),"")</f>
        <v/>
      </c>
      <c r="BG50" s="2025"/>
      <c r="BH50" s="2025" t="str">
        <f t="shared" ref="BH50" si="104">IF(INT(BX50/1000),MOD(INT(BX50/1000),10),"")</f>
        <v/>
      </c>
      <c r="BI50" s="2025"/>
      <c r="BJ50" s="2025" t="str">
        <f t="shared" ref="BJ50" si="105">IF(INT(BX50/100),MOD(INT(BX50/100),10),"")</f>
        <v/>
      </c>
      <c r="BK50" s="2025"/>
      <c r="BL50" s="2025" t="str">
        <f t="shared" ref="BL50" si="106">IF(INT(BX50/10),MOD(INT(BX50/10),10),"")</f>
        <v/>
      </c>
      <c r="BM50" s="2025"/>
      <c r="BN50" s="2025" t="str">
        <f t="shared" ref="BN50" si="107">IF(INT(BX50/1),MOD(INT(BX50/1),10),"")</f>
        <v/>
      </c>
      <c r="BO50" s="2025"/>
      <c r="BP50" s="2072"/>
      <c r="BQ50" s="2073"/>
      <c r="BR50" s="2017"/>
      <c r="BS50" s="2416"/>
      <c r="BT50" s="2416"/>
      <c r="BU50" s="2417"/>
      <c r="BW50" s="2048">
        <f>BX50+BW130+BX130+BW208+BX208+BW286+BX286</f>
        <v>0</v>
      </c>
      <c r="BX50" s="2046">
        <f>IF(相続年月日&lt;DATE(2022,4,1),IF(入力シート!U6=FALSE,VLOOKUP(BX34,'６表'!$AE$25:$AH$31,4,FALSE),VLOOKUP(BX34,'６表'!$AE$11:$AI$14,5,FALSE)), IF(入力シート!U6=FALSE,VLOOKUP(BX34,'６表 (４年４月以降用）'!$AE$25:$AH$31,4,FALSE),VLOOKUP(BX34,'６表 (４年４月以降用）'!$AE$11:$AI$14,5,FALSE)))</f>
        <v>0</v>
      </c>
      <c r="BZ50" s="2134"/>
      <c r="CA50" s="1043"/>
    </row>
    <row r="51" spans="3:80" ht="9.75" customHeight="1">
      <c r="C51" s="1426"/>
      <c r="D51" s="1426"/>
      <c r="E51" s="1426"/>
      <c r="G51" s="2098"/>
      <c r="H51" s="2102"/>
      <c r="I51" s="2103"/>
      <c r="J51" s="1077"/>
      <c r="K51" s="2089" t="s">
        <v>1203</v>
      </c>
      <c r="L51" s="2089"/>
      <c r="M51" s="2089"/>
      <c r="N51" s="2089"/>
      <c r="O51" s="2089"/>
      <c r="P51" s="1068"/>
      <c r="Q51" s="2081"/>
      <c r="R51" s="2057"/>
      <c r="S51" s="2025"/>
      <c r="T51" s="2025"/>
      <c r="U51" s="2025"/>
      <c r="V51" s="2025"/>
      <c r="W51" s="2025"/>
      <c r="X51" s="2025"/>
      <c r="Y51" s="2025"/>
      <c r="Z51" s="2025"/>
      <c r="AA51" s="2025"/>
      <c r="AB51" s="2025"/>
      <c r="AC51" s="2025"/>
      <c r="AD51" s="2025"/>
      <c r="AE51" s="2025"/>
      <c r="AF51" s="2025"/>
      <c r="AG51" s="2025"/>
      <c r="AH51" s="2025"/>
      <c r="AI51" s="2025"/>
      <c r="AJ51" s="2025"/>
      <c r="AK51" s="2025"/>
      <c r="AL51" s="2025"/>
      <c r="AM51" s="2025"/>
      <c r="AN51" s="2025"/>
      <c r="AO51" s="2025"/>
      <c r="AP51" s="2072"/>
      <c r="AQ51" s="2073"/>
      <c r="AR51" s="2057"/>
      <c r="AS51" s="2025"/>
      <c r="AT51" s="2025"/>
      <c r="AU51" s="2025"/>
      <c r="AV51" s="2025"/>
      <c r="AW51" s="2025"/>
      <c r="AX51" s="2025"/>
      <c r="AY51" s="2025"/>
      <c r="AZ51" s="2025"/>
      <c r="BA51" s="2025"/>
      <c r="BB51" s="2025"/>
      <c r="BC51" s="2025"/>
      <c r="BD51" s="2025"/>
      <c r="BE51" s="2025"/>
      <c r="BF51" s="2025"/>
      <c r="BG51" s="2025"/>
      <c r="BH51" s="2025"/>
      <c r="BI51" s="2025"/>
      <c r="BJ51" s="2025"/>
      <c r="BK51" s="2025"/>
      <c r="BL51" s="2025"/>
      <c r="BM51" s="2025"/>
      <c r="BN51" s="2025"/>
      <c r="BO51" s="2025"/>
      <c r="BP51" s="2072"/>
      <c r="BQ51" s="2073"/>
      <c r="BR51" s="2017"/>
      <c r="BS51" s="2416"/>
      <c r="BT51" s="2416"/>
      <c r="BU51" s="2417"/>
      <c r="BW51" s="2029"/>
      <c r="BX51" s="2031"/>
      <c r="BZ51" s="2135"/>
      <c r="CA51" s="1043"/>
    </row>
    <row r="52" spans="3:80" ht="9.75" customHeight="1">
      <c r="C52" s="1045"/>
      <c r="D52" s="1045"/>
      <c r="E52" s="1045"/>
      <c r="G52" s="2098"/>
      <c r="H52" s="2102"/>
      <c r="I52" s="2103"/>
      <c r="J52" s="1076"/>
      <c r="K52" s="2090" t="s">
        <v>1204</v>
      </c>
      <c r="L52" s="2090"/>
      <c r="M52" s="2090"/>
      <c r="N52" s="2090"/>
      <c r="O52" s="2090"/>
      <c r="P52" s="1075"/>
      <c r="Q52" s="2065" t="s">
        <v>1182</v>
      </c>
      <c r="R52" s="2057" t="str">
        <f t="shared" ref="R52" si="108">IF(INT(BW52/100000000000),MOD(INT(BW52/100000000000),10),"")</f>
        <v/>
      </c>
      <c r="S52" s="2025"/>
      <c r="T52" s="2025" t="str">
        <f t="shared" ref="T52" si="109">IF(INT(BW52/10000000000),MOD(INT(BW52/10000000000),10),"")</f>
        <v/>
      </c>
      <c r="U52" s="2025"/>
      <c r="V52" s="2025" t="str">
        <f t="shared" ref="V52" si="110">IF(INT(BW52/1000000000),MOD(INT(BW52/1000000000),10),"")</f>
        <v/>
      </c>
      <c r="W52" s="2025"/>
      <c r="X52" s="2025" t="str">
        <f t="shared" ref="X52" si="111">IF(INT(BW52/100000000),MOD(INT(BW52/100000000),10),"")</f>
        <v/>
      </c>
      <c r="Y52" s="2025"/>
      <c r="Z52" s="2025" t="str">
        <f t="shared" ref="Z52" si="112">IF(INT(BW52/10000000),MOD(INT(BW52/10000000),10),"")</f>
        <v/>
      </c>
      <c r="AA52" s="2025"/>
      <c r="AB52" s="2025" t="str">
        <f t="shared" ref="AB52" si="113">IF(INT(BW52/1000000),MOD(INT(BW52/1000000),10),"")</f>
        <v/>
      </c>
      <c r="AC52" s="2025"/>
      <c r="AD52" s="2025" t="str">
        <f t="shared" ref="AD52" si="114">IF(INT(BW52/100000),MOD(INT(BW52/100000),10),"")</f>
        <v/>
      </c>
      <c r="AE52" s="2025"/>
      <c r="AF52" s="2025" t="str">
        <f t="shared" ref="AF52" si="115">IF(INT(BW52/10000),MOD(INT(BW52/10000),10),"")</f>
        <v/>
      </c>
      <c r="AG52" s="2025"/>
      <c r="AH52" s="2025" t="str">
        <f t="shared" ref="AH52" si="116">IF(INT(BW52/1000),MOD(INT(BW52/1000),10),"")</f>
        <v/>
      </c>
      <c r="AI52" s="2025"/>
      <c r="AJ52" s="2025" t="str">
        <f t="shared" ref="AJ52" si="117">IF(INT(BW52/100),MOD(INT(BW52/100),10),"")</f>
        <v/>
      </c>
      <c r="AK52" s="2025"/>
      <c r="AL52" s="2025" t="str">
        <f t="shared" ref="AL52" si="118">IF(INT(BW52/10),MOD(INT(BW52/10),10),"")</f>
        <v/>
      </c>
      <c r="AM52" s="2025"/>
      <c r="AN52" s="2025" t="str">
        <f t="shared" ref="AN52" si="119">IF(INT(BW52/1),MOD(INT(BW52/1),10),"")</f>
        <v/>
      </c>
      <c r="AO52" s="2025"/>
      <c r="AP52" s="2072"/>
      <c r="AQ52" s="2073"/>
      <c r="AR52" s="2057" t="str">
        <f t="shared" ref="AR52" si="120">IF(INT(BX52/100000000000),MOD(INT(BX52/100000000000),10),"")</f>
        <v/>
      </c>
      <c r="AS52" s="2025"/>
      <c r="AT52" s="2025" t="str">
        <f t="shared" ref="AT52" si="121">IF(INT(BX52/10000000000),MOD(INT(BX52/10000000000),10),"")</f>
        <v/>
      </c>
      <c r="AU52" s="2025"/>
      <c r="AV52" s="2025" t="str">
        <f t="shared" ref="AV52" si="122">IF(INT(BX52/1000000000),MOD(INT(BX52/1000000000),10),"")</f>
        <v/>
      </c>
      <c r="AW52" s="2025"/>
      <c r="AX52" s="2025" t="str">
        <f t="shared" ref="AX52" si="123">IF(INT(BX52/100000000),MOD(INT(BX52/100000000),10),"")</f>
        <v/>
      </c>
      <c r="AY52" s="2025"/>
      <c r="AZ52" s="2025" t="str">
        <f t="shared" ref="AZ52" si="124">IF(INT(BX52/10000000),MOD(INT(BX52/10000000),10),"")</f>
        <v/>
      </c>
      <c r="BA52" s="2025"/>
      <c r="BB52" s="2025" t="str">
        <f t="shared" ref="BB52" si="125">IF(INT(BX52/1000000),MOD(INT(BX52/1000000),10),"")</f>
        <v/>
      </c>
      <c r="BC52" s="2025"/>
      <c r="BD52" s="2025" t="str">
        <f t="shared" ref="BD52" si="126">IF(INT(BX52/100000),MOD(INT(BX52/100000),10),"")</f>
        <v/>
      </c>
      <c r="BE52" s="2025"/>
      <c r="BF52" s="2025" t="str">
        <f t="shared" ref="BF52" si="127">IF(INT(BX52/10000),MOD(INT(BX52/10000),10),"")</f>
        <v/>
      </c>
      <c r="BG52" s="2025"/>
      <c r="BH52" s="2025" t="str">
        <f t="shared" ref="BH52" si="128">IF(INT(BX52/1000),MOD(INT(BX52/1000),10),"")</f>
        <v/>
      </c>
      <c r="BI52" s="2025"/>
      <c r="BJ52" s="2025" t="str">
        <f t="shared" ref="BJ52" si="129">IF(INT(BX52/100),MOD(INT(BX52/100),10),"")</f>
        <v/>
      </c>
      <c r="BK52" s="2025"/>
      <c r="BL52" s="2025" t="str">
        <f t="shared" ref="BL52" si="130">IF(INT(BX52/10),MOD(INT(BX52/10),10),"")</f>
        <v/>
      </c>
      <c r="BM52" s="2025"/>
      <c r="BN52" s="2025" t="str">
        <f t="shared" ref="BN52" si="131">IF(INT(BX52/1),MOD(INT(BX52/1),10),"")</f>
        <v/>
      </c>
      <c r="BO52" s="2025"/>
      <c r="BP52" s="2072"/>
      <c r="BQ52" s="2073"/>
      <c r="BR52" s="2017"/>
      <c r="BS52" s="2416"/>
      <c r="BT52" s="2416"/>
      <c r="BU52" s="2417"/>
      <c r="BW52" s="2048">
        <f>BX52+BW132+BX132+BW210+BX210+BW288+BX288</f>
        <v>0</v>
      </c>
      <c r="BX52" s="2046">
        <f xml:space="preserve"> IF(相続年月日&lt;DATE(2022,4,1),IF(AND(OR(入力シート!$V6=TRUE,入力シート!$W6=TRUE),入力シート!$R6=FALSE), VLOOKUP(BX34,'６表'!$AE$43:$AI$48,5,FALSE),VLOOKUP(BX34,'６表'!$AE$56:$AH$62,4,FALSE)), IF(AND(OR(入力シート!$V6=TRUE,入力シート!$W6=TRUE),入力シート!$R6=FALSE), VLOOKUP(BX34,'６表 (４年４月以降用）'!$AE$43:$AI$48,5,FALSE),VLOOKUP(BX34,'６表 (４年４月以降用）'!$AE$56:$AH$62,4,FALSE)))</f>
        <v>0</v>
      </c>
      <c r="BZ52" s="1043"/>
      <c r="CA52" s="1043"/>
    </row>
    <row r="53" spans="3:80" ht="9.75" customHeight="1">
      <c r="C53" s="1045"/>
      <c r="D53" s="1045"/>
      <c r="E53" s="1045"/>
      <c r="G53" s="2098"/>
      <c r="H53" s="2102"/>
      <c r="I53" s="2103"/>
      <c r="J53" s="1077"/>
      <c r="K53" s="2091" t="s">
        <v>1205</v>
      </c>
      <c r="L53" s="2091"/>
      <c r="M53" s="2091"/>
      <c r="N53" s="2091"/>
      <c r="O53" s="2091"/>
      <c r="P53" s="1068"/>
      <c r="Q53" s="2081"/>
      <c r="R53" s="2057"/>
      <c r="S53" s="2025"/>
      <c r="T53" s="2025"/>
      <c r="U53" s="2025"/>
      <c r="V53" s="2025"/>
      <c r="W53" s="2025"/>
      <c r="X53" s="2025"/>
      <c r="Y53" s="2025"/>
      <c r="Z53" s="2025"/>
      <c r="AA53" s="2025"/>
      <c r="AB53" s="2025"/>
      <c r="AC53" s="2025"/>
      <c r="AD53" s="2025"/>
      <c r="AE53" s="2025"/>
      <c r="AF53" s="2025"/>
      <c r="AG53" s="2025"/>
      <c r="AH53" s="2025"/>
      <c r="AI53" s="2025"/>
      <c r="AJ53" s="2025"/>
      <c r="AK53" s="2025"/>
      <c r="AL53" s="2025"/>
      <c r="AM53" s="2025"/>
      <c r="AN53" s="2025"/>
      <c r="AO53" s="2025"/>
      <c r="AP53" s="2072"/>
      <c r="AQ53" s="2073"/>
      <c r="AR53" s="2057"/>
      <c r="AS53" s="2025"/>
      <c r="AT53" s="2025"/>
      <c r="AU53" s="2025"/>
      <c r="AV53" s="2025"/>
      <c r="AW53" s="2025"/>
      <c r="AX53" s="2025"/>
      <c r="AY53" s="2025"/>
      <c r="AZ53" s="2025"/>
      <c r="BA53" s="2025"/>
      <c r="BB53" s="2025"/>
      <c r="BC53" s="2025"/>
      <c r="BD53" s="2025"/>
      <c r="BE53" s="2025"/>
      <c r="BF53" s="2025"/>
      <c r="BG53" s="2025"/>
      <c r="BH53" s="2025"/>
      <c r="BI53" s="2025"/>
      <c r="BJ53" s="2025"/>
      <c r="BK53" s="2025"/>
      <c r="BL53" s="2025"/>
      <c r="BM53" s="2025"/>
      <c r="BN53" s="2025"/>
      <c r="BO53" s="2025"/>
      <c r="BP53" s="2072"/>
      <c r="BQ53" s="2073"/>
      <c r="BR53" s="2017"/>
      <c r="BS53" s="2416"/>
      <c r="BT53" s="2416"/>
      <c r="BU53" s="2417"/>
      <c r="BW53" s="2029"/>
      <c r="BX53" s="2031"/>
      <c r="BZ53" s="1043"/>
      <c r="CA53" s="1043"/>
    </row>
    <row r="54" spans="3:80" ht="9.75" customHeight="1">
      <c r="C54" s="1045"/>
      <c r="D54" s="1045"/>
      <c r="E54" s="1045"/>
      <c r="G54" s="2098"/>
      <c r="H54" s="2102"/>
      <c r="I54" s="2103"/>
      <c r="J54" s="1076"/>
      <c r="K54" s="2090" t="s">
        <v>1206</v>
      </c>
      <c r="L54" s="2090"/>
      <c r="M54" s="2090"/>
      <c r="N54" s="2090"/>
      <c r="O54" s="2090"/>
      <c r="P54" s="1075"/>
      <c r="Q54" s="2065" t="s">
        <v>220</v>
      </c>
      <c r="R54" s="2057" t="str">
        <f t="shared" ref="R54" si="132">IF(INT(BW54/100000000000),MOD(INT(BW54/100000000000),10),"")</f>
        <v/>
      </c>
      <c r="S54" s="2025"/>
      <c r="T54" s="2025" t="str">
        <f t="shared" ref="T54" si="133">IF(INT(BW54/10000000000),MOD(INT(BW54/10000000000),10),"")</f>
        <v/>
      </c>
      <c r="U54" s="2025"/>
      <c r="V54" s="2025" t="str">
        <f t="shared" ref="V54" si="134">IF(INT(BW54/1000000000),MOD(INT(BW54/1000000000),10),"")</f>
        <v/>
      </c>
      <c r="W54" s="2025"/>
      <c r="X54" s="2025" t="str">
        <f t="shared" ref="X54" si="135">IF(INT(BW54/100000000),MOD(INT(BW54/100000000),10),"")</f>
        <v/>
      </c>
      <c r="Y54" s="2025"/>
      <c r="Z54" s="2025" t="str">
        <f t="shared" ref="Z54" si="136">IF(INT(BW54/10000000),MOD(INT(BW54/10000000),10),"")</f>
        <v/>
      </c>
      <c r="AA54" s="2025"/>
      <c r="AB54" s="2025" t="str">
        <f t="shared" ref="AB54" si="137">IF(INT(BW54/1000000),MOD(INT(BW54/1000000),10),"")</f>
        <v/>
      </c>
      <c r="AC54" s="2025"/>
      <c r="AD54" s="2025" t="str">
        <f t="shared" ref="AD54" si="138">IF(INT(BW54/100000),MOD(INT(BW54/100000),10),"")</f>
        <v/>
      </c>
      <c r="AE54" s="2025"/>
      <c r="AF54" s="2025" t="str">
        <f t="shared" ref="AF54" si="139">IF(INT(BW54/10000),MOD(INT(BW54/10000),10),"")</f>
        <v/>
      </c>
      <c r="AG54" s="2025"/>
      <c r="AH54" s="2025" t="str">
        <f t="shared" ref="AH54" si="140">IF(INT(BW54/1000),MOD(INT(BW54/1000),10),"")</f>
        <v/>
      </c>
      <c r="AI54" s="2025"/>
      <c r="AJ54" s="2025" t="str">
        <f t="shared" ref="AJ54" si="141">IF(INT(BW54/100),MOD(INT(BW54/100),10),"")</f>
        <v/>
      </c>
      <c r="AK54" s="2025"/>
      <c r="AL54" s="2025" t="str">
        <f t="shared" ref="AL54" si="142">IF(INT(BW54/10),MOD(INT(BW54/10),10),"")</f>
        <v/>
      </c>
      <c r="AM54" s="2025"/>
      <c r="AN54" s="2025" t="str">
        <f t="shared" ref="AN54" si="143">IF(INT(BW54/1),MOD(INT(BW54/1),10),"")</f>
        <v/>
      </c>
      <c r="AO54" s="2025"/>
      <c r="AP54" s="2072"/>
      <c r="AQ54" s="2073"/>
      <c r="AR54" s="2057" t="str">
        <f t="shared" ref="AR54" si="144">IF(INT(BX54/100000000000),MOD(INT(BX54/100000000000),10),"")</f>
        <v/>
      </c>
      <c r="AS54" s="2025"/>
      <c r="AT54" s="2025" t="str">
        <f t="shared" ref="AT54" si="145">IF(INT(BX54/10000000000),MOD(INT(BX54/10000000000),10),"")</f>
        <v/>
      </c>
      <c r="AU54" s="2025"/>
      <c r="AV54" s="2025" t="str">
        <f t="shared" ref="AV54" si="146">IF(INT(BX54/1000000000),MOD(INT(BX54/1000000000),10),"")</f>
        <v/>
      </c>
      <c r="AW54" s="2025"/>
      <c r="AX54" s="2025" t="str">
        <f t="shared" ref="AX54" si="147">IF(INT(BX54/100000000),MOD(INT(BX54/100000000),10),"")</f>
        <v/>
      </c>
      <c r="AY54" s="2025"/>
      <c r="AZ54" s="2025" t="str">
        <f t="shared" ref="AZ54" si="148">IF(INT(BX54/10000000),MOD(INT(BX54/10000000),10),"")</f>
        <v/>
      </c>
      <c r="BA54" s="2025"/>
      <c r="BB54" s="2025" t="str">
        <f t="shared" ref="BB54" si="149">IF(INT(BX54/1000000),MOD(INT(BX54/1000000),10),"")</f>
        <v/>
      </c>
      <c r="BC54" s="2025"/>
      <c r="BD54" s="2025" t="str">
        <f t="shared" ref="BD54" si="150">IF(INT(BX54/100000),MOD(INT(BX54/100000),10),"")</f>
        <v/>
      </c>
      <c r="BE54" s="2025"/>
      <c r="BF54" s="2025" t="str">
        <f t="shared" ref="BF54" si="151">IF(INT(BX54/10000),MOD(INT(BX54/10000),10),"")</f>
        <v/>
      </c>
      <c r="BG54" s="2025"/>
      <c r="BH54" s="2025" t="str">
        <f t="shared" ref="BH54" si="152">IF(INT(BX54/1000),MOD(INT(BX54/1000),10),"")</f>
        <v/>
      </c>
      <c r="BI54" s="2025"/>
      <c r="BJ54" s="2025" t="str">
        <f t="shared" ref="BJ54" si="153">IF(INT(BX54/100),MOD(INT(BX54/100),10),"")</f>
        <v/>
      </c>
      <c r="BK54" s="2025"/>
      <c r="BL54" s="2025" t="str">
        <f t="shared" ref="BL54" si="154">IF(INT(BX54/10),MOD(INT(BX54/10),10),"")</f>
        <v/>
      </c>
      <c r="BM54" s="2025"/>
      <c r="BN54" s="2025" t="str">
        <f t="shared" ref="BN54" si="155">IF(INT(BX54/1),MOD(INT(BX54/1),10),"")</f>
        <v/>
      </c>
      <c r="BO54" s="2025"/>
      <c r="BP54" s="2072"/>
      <c r="BQ54" s="2073"/>
      <c r="BR54" s="2017"/>
      <c r="BS54" s="2416"/>
      <c r="BT54" s="2416"/>
      <c r="BU54" s="2417"/>
      <c r="BW54" s="2048">
        <f>BX54+BW134+BX134+BW212+BX212+BW290+BX290</f>
        <v>0</v>
      </c>
      <c r="BX54" s="2046">
        <f>IF('７表'!$B$19="",0,IFERROR(VLOOKUP(BX34,'７表'!$AT$29:$AV$35,3,FALSE),0))</f>
        <v>0</v>
      </c>
      <c r="BZ54" s="1043"/>
      <c r="CA54" s="1043"/>
    </row>
    <row r="55" spans="3:80" ht="9.75" customHeight="1">
      <c r="C55" s="1045"/>
      <c r="D55" s="1045"/>
      <c r="E55" s="1045"/>
      <c r="G55" s="2098"/>
      <c r="H55" s="2102"/>
      <c r="I55" s="2103"/>
      <c r="J55" s="1077"/>
      <c r="K55" s="2082" t="s">
        <v>1207</v>
      </c>
      <c r="L55" s="2082"/>
      <c r="M55" s="2082"/>
      <c r="N55" s="2082"/>
      <c r="O55" s="2082"/>
      <c r="P55" s="1068"/>
      <c r="Q55" s="2081"/>
      <c r="R55" s="2057"/>
      <c r="S55" s="2025"/>
      <c r="T55" s="2025"/>
      <c r="U55" s="2025"/>
      <c r="V55" s="2025"/>
      <c r="W55" s="2025"/>
      <c r="X55" s="2025"/>
      <c r="Y55" s="2025"/>
      <c r="Z55" s="2025"/>
      <c r="AA55" s="2025"/>
      <c r="AB55" s="2025"/>
      <c r="AC55" s="2025"/>
      <c r="AD55" s="2025"/>
      <c r="AE55" s="2025"/>
      <c r="AF55" s="2025"/>
      <c r="AG55" s="2025"/>
      <c r="AH55" s="2025"/>
      <c r="AI55" s="2025"/>
      <c r="AJ55" s="2025"/>
      <c r="AK55" s="2025"/>
      <c r="AL55" s="2025"/>
      <c r="AM55" s="2025"/>
      <c r="AN55" s="2025"/>
      <c r="AO55" s="2025"/>
      <c r="AP55" s="2072"/>
      <c r="AQ55" s="2073"/>
      <c r="AR55" s="2057"/>
      <c r="AS55" s="2025"/>
      <c r="AT55" s="2025"/>
      <c r="AU55" s="2025"/>
      <c r="AV55" s="2025"/>
      <c r="AW55" s="2025"/>
      <c r="AX55" s="2025"/>
      <c r="AY55" s="2025"/>
      <c r="AZ55" s="2025"/>
      <c r="BA55" s="2025"/>
      <c r="BB55" s="2025"/>
      <c r="BC55" s="2025"/>
      <c r="BD55" s="2025"/>
      <c r="BE55" s="2025"/>
      <c r="BF55" s="2025"/>
      <c r="BG55" s="2025"/>
      <c r="BH55" s="2025"/>
      <c r="BI55" s="2025"/>
      <c r="BJ55" s="2025"/>
      <c r="BK55" s="2025"/>
      <c r="BL55" s="2025"/>
      <c r="BM55" s="2025"/>
      <c r="BN55" s="2025"/>
      <c r="BO55" s="2025"/>
      <c r="BP55" s="2072"/>
      <c r="BQ55" s="2073"/>
      <c r="BR55" s="2017"/>
      <c r="BS55" s="2416"/>
      <c r="BT55" s="2416"/>
      <c r="BU55" s="2417"/>
      <c r="BW55" s="2029"/>
      <c r="BX55" s="2031"/>
      <c r="BZ55" s="1043"/>
      <c r="CA55" s="1043"/>
    </row>
    <row r="56" spans="3:80" ht="9.75" customHeight="1">
      <c r="C56" s="1045"/>
      <c r="D56" s="1045"/>
      <c r="E56" s="2418" t="s">
        <v>1227</v>
      </c>
      <c r="G56" s="2098"/>
      <c r="H56" s="2102"/>
      <c r="I56" s="2103"/>
      <c r="J56" s="1076"/>
      <c r="K56" s="2090" t="s">
        <v>1208</v>
      </c>
      <c r="L56" s="2090"/>
      <c r="M56" s="2090"/>
      <c r="N56" s="2090"/>
      <c r="O56" s="2090"/>
      <c r="P56" s="1075"/>
      <c r="Q56" s="2065" t="s">
        <v>525</v>
      </c>
      <c r="R56" s="2057" t="str">
        <f t="shared" ref="R56" si="156">IF(INT(BW56/100000000000),MOD(INT(BW56/100000000000),10),"")</f>
        <v/>
      </c>
      <c r="S56" s="2025"/>
      <c r="T56" s="2025" t="str">
        <f t="shared" ref="T56" si="157">IF(INT(BW56/10000000000),MOD(INT(BW56/10000000000),10),"")</f>
        <v/>
      </c>
      <c r="U56" s="2025"/>
      <c r="V56" s="2025" t="str">
        <f t="shared" ref="V56" si="158">IF(INT(BW56/1000000000),MOD(INT(BW56/1000000000),10),"")</f>
        <v/>
      </c>
      <c r="W56" s="2025"/>
      <c r="X56" s="2025" t="str">
        <f t="shared" ref="X56" si="159">IF(INT(BW56/100000000),MOD(INT(BW56/100000000),10),"")</f>
        <v/>
      </c>
      <c r="Y56" s="2025"/>
      <c r="Z56" s="2025" t="str">
        <f t="shared" ref="Z56" si="160">IF(INT(BW56/10000000),MOD(INT(BW56/10000000),10),"")</f>
        <v/>
      </c>
      <c r="AA56" s="2025"/>
      <c r="AB56" s="2025" t="str">
        <f t="shared" ref="AB56" si="161">IF(INT(BW56/1000000),MOD(INT(BW56/1000000),10),"")</f>
        <v/>
      </c>
      <c r="AC56" s="2025"/>
      <c r="AD56" s="2025" t="str">
        <f t="shared" ref="AD56" si="162">IF(INT(BW56/100000),MOD(INT(BW56/100000),10),"")</f>
        <v/>
      </c>
      <c r="AE56" s="2025"/>
      <c r="AF56" s="2025" t="str">
        <f t="shared" ref="AF56" si="163">IF(INT(BW56/10000),MOD(INT(BW56/10000),10),"")</f>
        <v/>
      </c>
      <c r="AG56" s="2025"/>
      <c r="AH56" s="2025" t="str">
        <f t="shared" ref="AH56" si="164">IF(INT(BW56/1000),MOD(INT(BW56/1000),10),"")</f>
        <v/>
      </c>
      <c r="AI56" s="2025"/>
      <c r="AJ56" s="2025" t="str">
        <f t="shared" ref="AJ56" si="165">IF(INT(BW56/100),MOD(INT(BW56/100),10),"")</f>
        <v/>
      </c>
      <c r="AK56" s="2025"/>
      <c r="AL56" s="2025" t="str">
        <f t="shared" ref="AL56" si="166">IF(INT(BW56/10),MOD(INT(BW56/10),10),"")</f>
        <v/>
      </c>
      <c r="AM56" s="2025"/>
      <c r="AN56" s="2025" t="str">
        <f t="shared" ref="AN56" si="167">IF(INT(BW56/1),MOD(INT(BW56/1),10),"")</f>
        <v/>
      </c>
      <c r="AO56" s="2025"/>
      <c r="AP56" s="2072"/>
      <c r="AQ56" s="2073"/>
      <c r="AR56" s="2057" t="str">
        <f t="shared" ref="AR56" si="168">IF(INT(BX56/100000000000),MOD(INT(BX56/100000000000),10),"")</f>
        <v/>
      </c>
      <c r="AS56" s="2025"/>
      <c r="AT56" s="2025" t="str">
        <f t="shared" ref="AT56" si="169">IF(INT(BX56/10000000000),MOD(INT(BX56/10000000000),10),"")</f>
        <v/>
      </c>
      <c r="AU56" s="2025"/>
      <c r="AV56" s="2025" t="str">
        <f t="shared" ref="AV56" si="170">IF(INT(BX56/1000000000),MOD(INT(BX56/1000000000),10),"")</f>
        <v/>
      </c>
      <c r="AW56" s="2025"/>
      <c r="AX56" s="2025" t="str">
        <f t="shared" ref="AX56" si="171">IF(INT(BX56/100000000),MOD(INT(BX56/100000000),10),"")</f>
        <v/>
      </c>
      <c r="AY56" s="2025"/>
      <c r="AZ56" s="2025" t="str">
        <f t="shared" ref="AZ56" si="172">IF(INT(BX56/10000000),MOD(INT(BX56/10000000),10),"")</f>
        <v/>
      </c>
      <c r="BA56" s="2025"/>
      <c r="BB56" s="2025" t="str">
        <f t="shared" ref="BB56" si="173">IF(INT(BX56/1000000),MOD(INT(BX56/1000000),10),"")</f>
        <v/>
      </c>
      <c r="BC56" s="2025"/>
      <c r="BD56" s="2025" t="str">
        <f t="shared" ref="BD56" si="174">IF(INT(BX56/100000),MOD(INT(BX56/100000),10),"")</f>
        <v/>
      </c>
      <c r="BE56" s="2025"/>
      <c r="BF56" s="2025" t="str">
        <f t="shared" ref="BF56" si="175">IF(INT(BX56/10000),MOD(INT(BX56/10000),10),"")</f>
        <v/>
      </c>
      <c r="BG56" s="2025"/>
      <c r="BH56" s="2025" t="str">
        <f t="shared" ref="BH56" si="176">IF(INT(BX56/1000),MOD(INT(BX56/1000),10),"")</f>
        <v/>
      </c>
      <c r="BI56" s="2025"/>
      <c r="BJ56" s="2025" t="str">
        <f t="shared" ref="BJ56" si="177">IF(INT(BX56/100),MOD(INT(BX56/100),10),"")</f>
        <v/>
      </c>
      <c r="BK56" s="2025"/>
      <c r="BL56" s="2025" t="str">
        <f t="shared" ref="BL56" si="178">IF(INT(BX56/10),MOD(INT(BX56/10),10),"")</f>
        <v/>
      </c>
      <c r="BM56" s="2025"/>
      <c r="BN56" s="2025" t="str">
        <f t="shared" ref="BN56" si="179">IF(INT(BX56/1),MOD(INT(BX56/1),10),"")</f>
        <v/>
      </c>
      <c r="BO56" s="2025"/>
      <c r="BP56" s="2072"/>
      <c r="BQ56" s="2073"/>
      <c r="BR56" s="2017"/>
      <c r="BS56" s="2416"/>
      <c r="BT56" s="2416"/>
      <c r="BU56" s="2417"/>
      <c r="BW56" s="2061">
        <f>BX56+BW136+BX136+BW214+BX214+BW292+BX292</f>
        <v>0</v>
      </c>
      <c r="BX56" s="2062"/>
      <c r="BZ56" s="1043"/>
      <c r="CA56" s="1043"/>
    </row>
    <row r="57" spans="3:80" ht="9.75" customHeight="1">
      <c r="C57" s="1045"/>
      <c r="D57" s="1045"/>
      <c r="E57" s="2418"/>
      <c r="G57" s="2098"/>
      <c r="H57" s="2102"/>
      <c r="I57" s="2103"/>
      <c r="J57" s="1076"/>
      <c r="K57" s="2082" t="s">
        <v>189</v>
      </c>
      <c r="L57" s="2082"/>
      <c r="M57" s="2082"/>
      <c r="N57" s="2082"/>
      <c r="O57" s="2082"/>
      <c r="P57" s="1075"/>
      <c r="Q57" s="2081"/>
      <c r="R57" s="2057"/>
      <c r="S57" s="2025"/>
      <c r="T57" s="2025"/>
      <c r="U57" s="2025"/>
      <c r="V57" s="2025"/>
      <c r="W57" s="2025"/>
      <c r="X57" s="2025"/>
      <c r="Y57" s="2025"/>
      <c r="Z57" s="2025"/>
      <c r="AA57" s="2025"/>
      <c r="AB57" s="2025"/>
      <c r="AC57" s="2025"/>
      <c r="AD57" s="2025"/>
      <c r="AE57" s="2025"/>
      <c r="AF57" s="2025"/>
      <c r="AG57" s="2025"/>
      <c r="AH57" s="2025"/>
      <c r="AI57" s="2025"/>
      <c r="AJ57" s="2025"/>
      <c r="AK57" s="2025"/>
      <c r="AL57" s="2025"/>
      <c r="AM57" s="2025"/>
      <c r="AN57" s="2025"/>
      <c r="AO57" s="2025"/>
      <c r="AP57" s="2072"/>
      <c r="AQ57" s="2073"/>
      <c r="AR57" s="2057"/>
      <c r="AS57" s="2025"/>
      <c r="AT57" s="2025"/>
      <c r="AU57" s="2025"/>
      <c r="AV57" s="2025"/>
      <c r="AW57" s="2025"/>
      <c r="AX57" s="2025"/>
      <c r="AY57" s="2025"/>
      <c r="AZ57" s="2025"/>
      <c r="BA57" s="2025"/>
      <c r="BB57" s="2025"/>
      <c r="BC57" s="2025"/>
      <c r="BD57" s="2025"/>
      <c r="BE57" s="2025"/>
      <c r="BF57" s="2025"/>
      <c r="BG57" s="2025"/>
      <c r="BH57" s="2025"/>
      <c r="BI57" s="2025"/>
      <c r="BJ57" s="2025"/>
      <c r="BK57" s="2025"/>
      <c r="BL57" s="2025"/>
      <c r="BM57" s="2025"/>
      <c r="BN57" s="2025"/>
      <c r="BO57" s="2025"/>
      <c r="BP57" s="2072"/>
      <c r="BQ57" s="2073"/>
      <c r="BR57" s="2017"/>
      <c r="BS57" s="2416"/>
      <c r="BT57" s="2416"/>
      <c r="BU57" s="2417"/>
      <c r="BW57" s="2056"/>
      <c r="BX57" s="2060"/>
      <c r="BZ57" s="1043"/>
      <c r="CA57" s="1043"/>
    </row>
    <row r="58" spans="3:80">
      <c r="C58" s="1045"/>
      <c r="D58" s="1045"/>
      <c r="E58" s="2418"/>
      <c r="G58" s="2098"/>
      <c r="H58" s="2102"/>
      <c r="I58" s="2103"/>
      <c r="J58" s="2083" t="s">
        <v>40</v>
      </c>
      <c r="K58" s="2084"/>
      <c r="L58" s="2084"/>
      <c r="M58" s="2084"/>
      <c r="N58" s="2084"/>
      <c r="O58" s="2084"/>
      <c r="P58" s="2085"/>
      <c r="Q58" s="2065" t="s">
        <v>1183</v>
      </c>
      <c r="R58" s="2057" t="str">
        <f t="shared" ref="R58" si="180">IF(INT(BW58/100000000000),MOD(INT(BW58/100000000000),10),"")</f>
        <v/>
      </c>
      <c r="S58" s="2025"/>
      <c r="T58" s="2025" t="str">
        <f t="shared" ref="T58" si="181">IF(INT(BW58/10000000000),MOD(INT(BW58/10000000000),10),"")</f>
        <v/>
      </c>
      <c r="U58" s="2025"/>
      <c r="V58" s="2025" t="str">
        <f t="shared" ref="V58" si="182">IF(INT(BW58/1000000000),MOD(INT(BW58/1000000000),10),"")</f>
        <v/>
      </c>
      <c r="W58" s="2025"/>
      <c r="X58" s="2025" t="str">
        <f t="shared" ref="X58" si="183">IF(INT(BW58/100000000),MOD(INT(BW58/100000000),10),"")</f>
        <v/>
      </c>
      <c r="Y58" s="2025"/>
      <c r="Z58" s="2025" t="str">
        <f t="shared" ref="Z58" si="184">IF(INT(BW58/10000000),MOD(INT(BW58/10000000),10),"")</f>
        <v/>
      </c>
      <c r="AA58" s="2025"/>
      <c r="AB58" s="2025" t="str">
        <f t="shared" ref="AB58" si="185">IF(INT(BW58/1000000),MOD(INT(BW58/1000000),10),"")</f>
        <v/>
      </c>
      <c r="AC58" s="2025"/>
      <c r="AD58" s="2025" t="str">
        <f t="shared" ref="AD58" si="186">IF(INT(BW58/100000),MOD(INT(BW58/100000),10),"")</f>
        <v/>
      </c>
      <c r="AE58" s="2025"/>
      <c r="AF58" s="2025" t="str">
        <f t="shared" ref="AF58" si="187">IF(INT(BW58/10000),MOD(INT(BW58/10000),10),"")</f>
        <v/>
      </c>
      <c r="AG58" s="2025"/>
      <c r="AH58" s="2025" t="str">
        <f t="shared" ref="AH58" si="188">IF(INT(BW58/1000),MOD(INT(BW58/1000),10),"")</f>
        <v/>
      </c>
      <c r="AI58" s="2025"/>
      <c r="AJ58" s="2025" t="str">
        <f t="shared" ref="AJ58" si="189">IF(INT(BW58/100),MOD(INT(BW58/100),10),"")</f>
        <v/>
      </c>
      <c r="AK58" s="2025"/>
      <c r="AL58" s="2025" t="str">
        <f t="shared" ref="AL58" si="190">IF(INT(BW58/10),MOD(INT(BW58/10),10),"")</f>
        <v/>
      </c>
      <c r="AM58" s="2025"/>
      <c r="AN58" s="2025" t="str">
        <f t="shared" ref="AN58" si="191">IF(INT(BW58/1),MOD(INT(BW58/1),10),"")</f>
        <v/>
      </c>
      <c r="AO58" s="2025"/>
      <c r="AP58" s="2072"/>
      <c r="AQ58" s="2073"/>
      <c r="AR58" s="2057" t="str">
        <f t="shared" ref="AR58" si="192">IF(INT(BX58/100000000000),MOD(INT(BX58/100000000000),10),"")</f>
        <v/>
      </c>
      <c r="AS58" s="2025"/>
      <c r="AT58" s="2025" t="str">
        <f t="shared" ref="AT58" si="193">IF(INT(BX58/10000000000),MOD(INT(BX58/10000000000),10),"")</f>
        <v/>
      </c>
      <c r="AU58" s="2025"/>
      <c r="AV58" s="2025" t="str">
        <f t="shared" ref="AV58" si="194">IF(INT(BX58/1000000000),MOD(INT(BX58/1000000000),10),"")</f>
        <v/>
      </c>
      <c r="AW58" s="2025"/>
      <c r="AX58" s="2025" t="str">
        <f t="shared" ref="AX58" si="195">IF(INT(BX58/100000000),MOD(INT(BX58/100000000),10),"")</f>
        <v/>
      </c>
      <c r="AY58" s="2025"/>
      <c r="AZ58" s="2025" t="str">
        <f t="shared" ref="AZ58" si="196">IF(INT(BX58/10000000),MOD(INT(BX58/10000000),10),"")</f>
        <v/>
      </c>
      <c r="BA58" s="2025"/>
      <c r="BB58" s="2025" t="str">
        <f t="shared" ref="BB58" si="197">IF(INT(BX58/1000000),MOD(INT(BX58/1000000),10),"")</f>
        <v/>
      </c>
      <c r="BC58" s="2025"/>
      <c r="BD58" s="2025" t="str">
        <f t="shared" ref="BD58" si="198">IF(INT(BX58/100000),MOD(INT(BX58/100000),10),"")</f>
        <v/>
      </c>
      <c r="BE58" s="2025"/>
      <c r="BF58" s="2025" t="str">
        <f t="shared" ref="BF58" si="199">IF(INT(BX58/10000),MOD(INT(BX58/10000),10),"")</f>
        <v/>
      </c>
      <c r="BG58" s="2025"/>
      <c r="BH58" s="2025" t="str">
        <f t="shared" ref="BH58" si="200">IF(INT(BX58/1000),MOD(INT(BX58/1000),10),"")</f>
        <v/>
      </c>
      <c r="BI58" s="2025"/>
      <c r="BJ58" s="2025" t="str">
        <f t="shared" ref="BJ58" si="201">IF(INT(BX58/100),MOD(INT(BX58/100),10),"")</f>
        <v/>
      </c>
      <c r="BK58" s="2025"/>
      <c r="BL58" s="2025" t="str">
        <f t="shared" ref="BL58" si="202">IF(INT(BX58/10),MOD(INT(BX58/10),10),"")</f>
        <v/>
      </c>
      <c r="BM58" s="2025"/>
      <c r="BN58" s="2025" t="str">
        <f t="shared" ref="BN58" si="203">IF(INT(BX58/1),MOD(INT(BX58/1),10),"")</f>
        <v/>
      </c>
      <c r="BO58" s="2025"/>
      <c r="BP58" s="2072"/>
      <c r="BQ58" s="2073"/>
      <c r="BR58" s="2017"/>
      <c r="BS58" s="2416"/>
      <c r="BT58" s="2416"/>
      <c r="BU58" s="2417"/>
      <c r="BW58" s="2048">
        <f>SUM(BW46:BW57)</f>
        <v>0</v>
      </c>
      <c r="BX58" s="2046">
        <f>SUM(BX46:BX57)</f>
        <v>0</v>
      </c>
      <c r="BZ58" s="1043"/>
      <c r="CA58" s="1043"/>
    </row>
    <row r="59" spans="3:80">
      <c r="C59" s="1045"/>
      <c r="D59" s="1045"/>
      <c r="E59" s="2418"/>
      <c r="G59" s="2098"/>
      <c r="H59" s="2104"/>
      <c r="I59" s="2105"/>
      <c r="J59" s="2086"/>
      <c r="K59" s="2087"/>
      <c r="L59" s="2087"/>
      <c r="M59" s="2087"/>
      <c r="N59" s="2087"/>
      <c r="O59" s="2087"/>
      <c r="P59" s="2088"/>
      <c r="Q59" s="2039"/>
      <c r="R59" s="2058"/>
      <c r="S59" s="2043"/>
      <c r="T59" s="2043"/>
      <c r="U59" s="2043"/>
      <c r="V59" s="2043"/>
      <c r="W59" s="2043"/>
      <c r="X59" s="2043"/>
      <c r="Y59" s="2043"/>
      <c r="Z59" s="2043"/>
      <c r="AA59" s="2043"/>
      <c r="AB59" s="2043"/>
      <c r="AC59" s="2043"/>
      <c r="AD59" s="2043"/>
      <c r="AE59" s="2043"/>
      <c r="AF59" s="2043"/>
      <c r="AG59" s="2043"/>
      <c r="AH59" s="2043"/>
      <c r="AI59" s="2043"/>
      <c r="AJ59" s="2043"/>
      <c r="AK59" s="2043"/>
      <c r="AL59" s="2043"/>
      <c r="AM59" s="2043"/>
      <c r="AN59" s="2043"/>
      <c r="AO59" s="2043"/>
      <c r="AP59" s="2074"/>
      <c r="AQ59" s="2075"/>
      <c r="AR59" s="2058"/>
      <c r="AS59" s="2043"/>
      <c r="AT59" s="2043"/>
      <c r="AU59" s="2043"/>
      <c r="AV59" s="2043"/>
      <c r="AW59" s="2043"/>
      <c r="AX59" s="2043"/>
      <c r="AY59" s="2043"/>
      <c r="AZ59" s="2043"/>
      <c r="BA59" s="2043"/>
      <c r="BB59" s="2043"/>
      <c r="BC59" s="2043"/>
      <c r="BD59" s="2043"/>
      <c r="BE59" s="2043"/>
      <c r="BF59" s="2043"/>
      <c r="BG59" s="2043"/>
      <c r="BH59" s="2043"/>
      <c r="BI59" s="2043"/>
      <c r="BJ59" s="2043"/>
      <c r="BK59" s="2043"/>
      <c r="BL59" s="2043"/>
      <c r="BM59" s="2043"/>
      <c r="BN59" s="2043"/>
      <c r="BO59" s="2043"/>
      <c r="BP59" s="2074"/>
      <c r="BQ59" s="2075"/>
      <c r="BR59" s="2017"/>
      <c r="BS59" s="2416"/>
      <c r="BT59" s="2416"/>
      <c r="BU59" s="2417"/>
      <c r="BW59" s="2049"/>
      <c r="BX59" s="2047"/>
      <c r="BZ59" s="1043"/>
      <c r="CA59" s="1043"/>
    </row>
    <row r="60" spans="3:80" ht="14.25" customHeight="1">
      <c r="C60" s="1045"/>
      <c r="D60" s="1045"/>
      <c r="E60" s="2418"/>
      <c r="G60" s="2098"/>
      <c r="H60" s="1062"/>
      <c r="I60" s="2078" t="s">
        <v>1554</v>
      </c>
      <c r="J60" s="2079"/>
      <c r="K60" s="2079"/>
      <c r="L60" s="2079"/>
      <c r="M60" s="2079"/>
      <c r="N60" s="2079"/>
      <c r="O60" s="2079"/>
      <c r="P60" s="1075"/>
      <c r="Q60" s="2065" t="s">
        <v>1184</v>
      </c>
      <c r="R60" s="2057" t="str">
        <f t="shared" ref="R60" si="204">IF(INT(BW60/100000000000),MOD(INT(BW60/100000000000),10),"")</f>
        <v/>
      </c>
      <c r="S60" s="2025"/>
      <c r="T60" s="2025" t="str">
        <f t="shared" ref="T60" si="205">IF(INT(BW60/10000000000),MOD(INT(BW60/10000000000),10),"")</f>
        <v/>
      </c>
      <c r="U60" s="2025"/>
      <c r="V60" s="2025" t="str">
        <f t="shared" ref="V60" si="206">IF(INT(BW60/1000000000),MOD(INT(BW60/1000000000),10),"")</f>
        <v/>
      </c>
      <c r="W60" s="2025"/>
      <c r="X60" s="2025" t="str">
        <f t="shared" ref="X60" si="207">IF(INT(BW60/100000000),MOD(INT(BW60/100000000),10),"")</f>
        <v/>
      </c>
      <c r="Y60" s="2025"/>
      <c r="Z60" s="2025" t="str">
        <f t="shared" ref="Z60" si="208">IF(INT(BW60/10000000),MOD(INT(BW60/10000000),10),"")</f>
        <v/>
      </c>
      <c r="AA60" s="2025"/>
      <c r="AB60" s="2025" t="str">
        <f t="shared" ref="AB60" si="209">IF(INT(BW60/1000000),MOD(INT(BW60/1000000),10),"")</f>
        <v/>
      </c>
      <c r="AC60" s="2025"/>
      <c r="AD60" s="2025" t="str">
        <f t="shared" ref="AD60" si="210">IF(INT(BW60/100000),MOD(INT(BW60/100000),10),"")</f>
        <v/>
      </c>
      <c r="AE60" s="2025"/>
      <c r="AF60" s="2025" t="str">
        <f t="shared" ref="AF60" si="211">IF(INT(BW60/10000),MOD(INT(BW60/10000),10),"")</f>
        <v/>
      </c>
      <c r="AG60" s="2025"/>
      <c r="AH60" s="2025" t="str">
        <f t="shared" ref="AH60" si="212">IF(INT(BW60/1000),MOD(INT(BW60/1000),10),"")</f>
        <v/>
      </c>
      <c r="AI60" s="2025"/>
      <c r="AJ60" s="2025" t="str">
        <f t="shared" ref="AJ60" si="213">IF(INT(BW60/100),MOD(INT(BW60/100),10),"")</f>
        <v/>
      </c>
      <c r="AK60" s="2025"/>
      <c r="AL60" s="2025" t="str">
        <f t="shared" ref="AL60" si="214">IF(INT(BW60/10),MOD(INT(BW60/10),10),"")</f>
        <v/>
      </c>
      <c r="AM60" s="2025"/>
      <c r="AN60" s="2025" t="str">
        <f>IF(BW60=0,"0",IF(INT(BW60/1),MOD(INT(BW60/1),10),""))</f>
        <v>0</v>
      </c>
      <c r="AO60" s="2025"/>
      <c r="AP60" s="2070"/>
      <c r="AQ60" s="2071"/>
      <c r="AR60" s="2025" t="str">
        <f t="shared" ref="AR60" si="215">IF(INT(BX60/100000000000),MOD(INT(BX60/100000000000),10),"")</f>
        <v/>
      </c>
      <c r="AS60" s="2025"/>
      <c r="AT60" s="2025" t="str">
        <f t="shared" ref="AT60" si="216">IF(INT(BX60/10000000000),MOD(INT(BX60/10000000000),10),"")</f>
        <v/>
      </c>
      <c r="AU60" s="2025"/>
      <c r="AV60" s="2025" t="str">
        <f t="shared" ref="AV60" si="217">IF(INT(BX60/1000000000),MOD(INT(BX60/1000000000),10),"")</f>
        <v/>
      </c>
      <c r="AW60" s="2025"/>
      <c r="AX60" s="2025" t="str">
        <f t="shared" ref="AX60" si="218">IF(INT(BX60/100000000),MOD(INT(BX60/100000000),10),"")</f>
        <v/>
      </c>
      <c r="AY60" s="2025"/>
      <c r="AZ60" s="2025" t="str">
        <f t="shared" ref="AZ60" si="219">IF(INT(BX60/10000000),MOD(INT(BX60/10000000),10),"")</f>
        <v/>
      </c>
      <c r="BA60" s="2025"/>
      <c r="BB60" s="2025" t="str">
        <f t="shared" ref="BB60" si="220">IF(INT(BX60/1000000),MOD(INT(BX60/1000000),10),"")</f>
        <v/>
      </c>
      <c r="BC60" s="2025"/>
      <c r="BD60" s="2025" t="str">
        <f t="shared" ref="BD60" si="221">IF(INT(BX60/100000),MOD(INT(BX60/100000),10),"")</f>
        <v/>
      </c>
      <c r="BE60" s="2025"/>
      <c r="BF60" s="2025" t="str">
        <f t="shared" ref="BF60" si="222">IF(INT(BX60/10000),MOD(INT(BX60/10000),10),"")</f>
        <v/>
      </c>
      <c r="BG60" s="2025"/>
      <c r="BH60" s="2025" t="str">
        <f t="shared" ref="BH60" si="223">IF(INT(BX60/1000),MOD(INT(BX60/1000),10),"")</f>
        <v/>
      </c>
      <c r="BI60" s="2025"/>
      <c r="BJ60" s="2025" t="str">
        <f t="shared" ref="BJ60" si="224">IF(INT(BX60/100),MOD(INT(BX60/100),10),"")</f>
        <v/>
      </c>
      <c r="BK60" s="2025"/>
      <c r="BL60" s="2025" t="str">
        <f t="shared" ref="BL60" si="225">IF(INT(BX60/10),MOD(INT(BX60/10),10),"")</f>
        <v/>
      </c>
      <c r="BM60" s="2025"/>
      <c r="BN60" s="2025" t="str">
        <f>IF(BX60=0,"0",IF(INT(BX60/1),MOD(INT(BX60/1),10),""))</f>
        <v>0</v>
      </c>
      <c r="BO60" s="2025"/>
      <c r="BP60" s="2070"/>
      <c r="BQ60" s="2071"/>
      <c r="BR60" s="2017"/>
      <c r="BS60" s="2416"/>
      <c r="BT60" s="2416"/>
      <c r="BU60" s="2417"/>
      <c r="BW60" s="2053">
        <f>BX60+BW140+BX140+BW218+BX218+BW296+BX296</f>
        <v>0</v>
      </c>
      <c r="BX60" s="2052">
        <f>IF(BX42="",IF(BX40+BX44-BX58&lt;0,0,BX40+BX44-BX58),IF(BX42+BX44-BX58&lt;0,0,BX42+BX44-BX58))</f>
        <v>0</v>
      </c>
      <c r="BZ60" s="1043"/>
      <c r="CA60" s="1043"/>
    </row>
    <row r="61" spans="3:80" ht="6" customHeight="1">
      <c r="C61" s="1045"/>
      <c r="D61" s="1045"/>
      <c r="E61" s="2418"/>
      <c r="G61" s="2098"/>
      <c r="H61" s="1069"/>
      <c r="I61" s="2080" t="s">
        <v>1216</v>
      </c>
      <c r="J61" s="2080"/>
      <c r="K61" s="2080"/>
      <c r="L61" s="2080"/>
      <c r="M61" s="2080"/>
      <c r="N61" s="2080"/>
      <c r="O61" s="2080"/>
      <c r="P61" s="1070"/>
      <c r="Q61" s="2039"/>
      <c r="R61" s="2058"/>
      <c r="S61" s="2043"/>
      <c r="T61" s="2043"/>
      <c r="U61" s="2043"/>
      <c r="V61" s="2043"/>
      <c r="W61" s="2043"/>
      <c r="X61" s="2043"/>
      <c r="Y61" s="2043"/>
      <c r="Z61" s="2043"/>
      <c r="AA61" s="2043"/>
      <c r="AB61" s="2043"/>
      <c r="AC61" s="2043"/>
      <c r="AD61" s="2043"/>
      <c r="AE61" s="2043"/>
      <c r="AF61" s="2043"/>
      <c r="AG61" s="2043"/>
      <c r="AH61" s="2043"/>
      <c r="AI61" s="2043"/>
      <c r="AJ61" s="2043"/>
      <c r="AK61" s="2043"/>
      <c r="AL61" s="2043"/>
      <c r="AM61" s="2043"/>
      <c r="AN61" s="2043"/>
      <c r="AO61" s="2043"/>
      <c r="AP61" s="2072"/>
      <c r="AQ61" s="2073"/>
      <c r="AR61" s="2043"/>
      <c r="AS61" s="2043"/>
      <c r="AT61" s="2043"/>
      <c r="AU61" s="2043"/>
      <c r="AV61" s="2043"/>
      <c r="AW61" s="2043"/>
      <c r="AX61" s="2043"/>
      <c r="AY61" s="2043"/>
      <c r="AZ61" s="2043"/>
      <c r="BA61" s="2043"/>
      <c r="BB61" s="2043"/>
      <c r="BC61" s="2043"/>
      <c r="BD61" s="2043"/>
      <c r="BE61" s="2043"/>
      <c r="BF61" s="2043"/>
      <c r="BG61" s="2043"/>
      <c r="BH61" s="2043"/>
      <c r="BI61" s="2043"/>
      <c r="BJ61" s="2043"/>
      <c r="BK61" s="2043"/>
      <c r="BL61" s="2043"/>
      <c r="BM61" s="2043"/>
      <c r="BN61" s="2043"/>
      <c r="BO61" s="2043"/>
      <c r="BP61" s="2072"/>
      <c r="BQ61" s="2073"/>
      <c r="BR61" s="2017"/>
      <c r="BS61" s="2416"/>
      <c r="BT61" s="2416"/>
      <c r="BU61" s="2417"/>
      <c r="BW61" s="2049"/>
      <c r="BX61" s="2047"/>
      <c r="BZ61" s="1043"/>
      <c r="CA61" s="1043"/>
    </row>
    <row r="62" spans="3:80" ht="14.25" customHeight="1">
      <c r="C62" s="1045"/>
      <c r="D62" s="1045"/>
      <c r="E62" s="2418"/>
      <c r="G62" s="2098"/>
      <c r="H62" s="1062"/>
      <c r="I62" s="2078" t="s">
        <v>1210</v>
      </c>
      <c r="J62" s="2079"/>
      <c r="K62" s="2079"/>
      <c r="L62" s="2079"/>
      <c r="M62" s="2079"/>
      <c r="N62" s="2079"/>
      <c r="O62" s="2079"/>
      <c r="P62" s="1075"/>
      <c r="Q62" s="2065" t="s">
        <v>60</v>
      </c>
      <c r="R62" s="2057" t="str">
        <f t="shared" ref="R62" si="226">IF(INT(BW62/100000000000),MOD(INT(BW62/100000000000),10),"")</f>
        <v/>
      </c>
      <c r="S62" s="2025"/>
      <c r="T62" s="2025" t="str">
        <f t="shared" ref="T62" si="227">IF(INT(BW62/10000000000),MOD(INT(BW62/10000000000),10),"")</f>
        <v/>
      </c>
      <c r="U62" s="2025"/>
      <c r="V62" s="2025" t="str">
        <f t="shared" ref="V62" si="228">IF(INT(BW62/1000000000),MOD(INT(BW62/1000000000),10),"")</f>
        <v/>
      </c>
      <c r="W62" s="2025"/>
      <c r="X62" s="2025" t="str">
        <f t="shared" ref="X62" si="229">IF(INT(BW62/100000000),MOD(INT(BW62/100000000),10),"")</f>
        <v/>
      </c>
      <c r="Y62" s="2025"/>
      <c r="Z62" s="2025" t="str">
        <f t="shared" ref="Z62" si="230">IF(INT(BW62/10000000),MOD(INT(BW62/10000000),10),"")</f>
        <v/>
      </c>
      <c r="AA62" s="2025"/>
      <c r="AB62" s="2025" t="str">
        <f t="shared" ref="AB62" si="231">IF(INT(BW62/1000000),MOD(INT(BW62/1000000),10),"")</f>
        <v/>
      </c>
      <c r="AC62" s="2025"/>
      <c r="AD62" s="2025" t="str">
        <f t="shared" ref="AD62" si="232">IF(INT(BW62/100000),MOD(INT(BW62/100000),10),"")</f>
        <v/>
      </c>
      <c r="AE62" s="2025"/>
      <c r="AF62" s="2025" t="str">
        <f t="shared" ref="AF62" si="233">IF(INT(BW62/10000),MOD(INT(BW62/10000),10),"")</f>
        <v/>
      </c>
      <c r="AG62" s="2025"/>
      <c r="AH62" s="2025" t="str">
        <f t="shared" ref="AH62" si="234">IF(INT(BW62/1000),MOD(INT(BW62/1000),10),"")</f>
        <v/>
      </c>
      <c r="AI62" s="2025"/>
      <c r="AJ62" s="2025" t="str">
        <f t="shared" ref="AJ62" si="235">IF(INT(BW62/100),MOD(INT(BW62/100),10),"")</f>
        <v/>
      </c>
      <c r="AK62" s="2025"/>
      <c r="AL62" s="2025" t="s">
        <v>1233</v>
      </c>
      <c r="AM62" s="2025"/>
      <c r="AN62" s="2025" t="s">
        <v>1233</v>
      </c>
      <c r="AO62" s="2025"/>
      <c r="AP62" s="2072"/>
      <c r="AQ62" s="2073"/>
      <c r="AR62" s="2025" t="str">
        <f t="shared" ref="AR62" si="236">IF(INT(BX62/100000000000),MOD(INT(BX62/100000000000),10),"")</f>
        <v/>
      </c>
      <c r="AS62" s="2025"/>
      <c r="AT62" s="2025" t="str">
        <f t="shared" ref="AT62" si="237">IF(INT(BX62/10000000000),MOD(INT(BX62/10000000000),10),"")</f>
        <v/>
      </c>
      <c r="AU62" s="2025"/>
      <c r="AV62" s="2025" t="str">
        <f t="shared" ref="AV62" si="238">IF(INT(BX62/1000000000),MOD(INT(BX62/1000000000),10),"")</f>
        <v/>
      </c>
      <c r="AW62" s="2025"/>
      <c r="AX62" s="2025" t="str">
        <f t="shared" ref="AX62" si="239">IF(INT(BX62/100000000),MOD(INT(BX62/100000000),10),"")</f>
        <v/>
      </c>
      <c r="AY62" s="2025"/>
      <c r="AZ62" s="2025" t="str">
        <f t="shared" ref="AZ62" si="240">IF(INT(BX62/10000000),MOD(INT(BX62/10000000),10),"")</f>
        <v/>
      </c>
      <c r="BA62" s="2025"/>
      <c r="BB62" s="2025" t="str">
        <f t="shared" ref="BB62" si="241">IF(INT(BX62/1000000),MOD(INT(BX62/1000000),10),"")</f>
        <v/>
      </c>
      <c r="BC62" s="2025"/>
      <c r="BD62" s="2025" t="str">
        <f t="shared" ref="BD62" si="242">IF(INT(BX62/100000),MOD(INT(BX62/100000),10),"")</f>
        <v/>
      </c>
      <c r="BE62" s="2025"/>
      <c r="BF62" s="2025" t="str">
        <f t="shared" ref="BF62" si="243">IF(INT(BX62/10000),MOD(INT(BX62/10000),10),"")</f>
        <v/>
      </c>
      <c r="BG62" s="2025"/>
      <c r="BH62" s="2025" t="str">
        <f t="shared" ref="BH62" si="244">IF(INT(BX62/1000),MOD(INT(BX62/1000),10),"")</f>
        <v/>
      </c>
      <c r="BI62" s="2025"/>
      <c r="BJ62" s="2025" t="str">
        <f t="shared" ref="BJ62" si="245">IF(INT(BX62/100),MOD(INT(BX62/100),10),"")</f>
        <v/>
      </c>
      <c r="BK62" s="2025"/>
      <c r="BL62" s="2025" t="s">
        <v>1233</v>
      </c>
      <c r="BM62" s="2025"/>
      <c r="BN62" s="2025" t="s">
        <v>1233</v>
      </c>
      <c r="BO62" s="2025"/>
      <c r="BP62" s="2072"/>
      <c r="BQ62" s="2073"/>
      <c r="BR62" s="2017"/>
      <c r="BS62" s="2416"/>
      <c r="BT62" s="2416"/>
      <c r="BU62" s="2417"/>
      <c r="BW62" s="2028">
        <f>BX62+BW142+BX142+BW220+BX220+BW298+BX298</f>
        <v>0</v>
      </c>
      <c r="BX62" s="2050"/>
      <c r="BZ62" s="1043"/>
      <c r="CA62" s="1043"/>
    </row>
    <row r="63" spans="3:80" ht="6" customHeight="1">
      <c r="C63" s="1045"/>
      <c r="D63" s="1045"/>
      <c r="E63" s="2418"/>
      <c r="G63" s="2098"/>
      <c r="H63" s="1069"/>
      <c r="I63" s="2076" t="s">
        <v>1640</v>
      </c>
      <c r="J63" s="2076"/>
      <c r="K63" s="2076"/>
      <c r="L63" s="2076"/>
      <c r="M63" s="2076"/>
      <c r="N63" s="2076"/>
      <c r="O63" s="2076"/>
      <c r="P63" s="1070"/>
      <c r="Q63" s="2039"/>
      <c r="R63" s="2058"/>
      <c r="S63" s="2043"/>
      <c r="T63" s="2043"/>
      <c r="U63" s="2043"/>
      <c r="V63" s="2043"/>
      <c r="W63" s="2043"/>
      <c r="X63" s="2043"/>
      <c r="Y63" s="2043"/>
      <c r="Z63" s="2043"/>
      <c r="AA63" s="2043"/>
      <c r="AB63" s="2043"/>
      <c r="AC63" s="2043"/>
      <c r="AD63" s="2043"/>
      <c r="AE63" s="2043"/>
      <c r="AF63" s="2043"/>
      <c r="AG63" s="2043"/>
      <c r="AH63" s="2043"/>
      <c r="AI63" s="2043"/>
      <c r="AJ63" s="2043"/>
      <c r="AK63" s="2043"/>
      <c r="AL63" s="2043"/>
      <c r="AM63" s="2043"/>
      <c r="AN63" s="2043"/>
      <c r="AO63" s="2043"/>
      <c r="AP63" s="2072"/>
      <c r="AQ63" s="2073"/>
      <c r="AR63" s="2043"/>
      <c r="AS63" s="2043"/>
      <c r="AT63" s="2043"/>
      <c r="AU63" s="2043"/>
      <c r="AV63" s="2043"/>
      <c r="AW63" s="2043"/>
      <c r="AX63" s="2043"/>
      <c r="AY63" s="2043"/>
      <c r="AZ63" s="2043"/>
      <c r="BA63" s="2043"/>
      <c r="BB63" s="2043"/>
      <c r="BC63" s="2043"/>
      <c r="BD63" s="2043"/>
      <c r="BE63" s="2043"/>
      <c r="BF63" s="2043"/>
      <c r="BG63" s="2043"/>
      <c r="BH63" s="2043"/>
      <c r="BI63" s="2043"/>
      <c r="BJ63" s="2043"/>
      <c r="BK63" s="2043"/>
      <c r="BL63" s="2043"/>
      <c r="BM63" s="2043"/>
      <c r="BN63" s="2043"/>
      <c r="BO63" s="2043"/>
      <c r="BP63" s="2072"/>
      <c r="BQ63" s="2073"/>
      <c r="BR63" s="2017"/>
      <c r="BS63" s="2416"/>
      <c r="BT63" s="2416"/>
      <c r="BU63" s="2417"/>
      <c r="BW63" s="2029"/>
      <c r="BX63" s="2051"/>
      <c r="BZ63" s="1043"/>
      <c r="CA63" s="1043"/>
    </row>
    <row r="64" spans="3:80" ht="9.75" customHeight="1">
      <c r="C64" s="1045"/>
      <c r="D64" s="1045"/>
      <c r="E64" s="2418"/>
      <c r="G64" s="2098"/>
      <c r="H64" s="1062"/>
      <c r="I64" s="2077" t="s">
        <v>1209</v>
      </c>
      <c r="J64" s="2067"/>
      <c r="K64" s="2067"/>
      <c r="L64" s="2067"/>
      <c r="M64" s="2067"/>
      <c r="N64" s="2067"/>
      <c r="O64" s="2067"/>
      <c r="P64" s="1075"/>
      <c r="Q64" s="2065" t="s">
        <v>68</v>
      </c>
      <c r="R64" s="2057" t="str">
        <f t="shared" ref="R64" si="246">IF(INT(BW64/100000000000),MOD(INT(BW64/100000000000),10),"")</f>
        <v/>
      </c>
      <c r="S64" s="2025"/>
      <c r="T64" s="2025" t="str">
        <f t="shared" ref="T64" si="247">IF(INT(BW64/10000000000),MOD(INT(BW64/10000000000),10),"")</f>
        <v/>
      </c>
      <c r="U64" s="2025"/>
      <c r="V64" s="2025" t="str">
        <f t="shared" ref="V64" si="248">IF(INT(BW64/1000000000),MOD(INT(BW64/1000000000),10),"")</f>
        <v/>
      </c>
      <c r="W64" s="2025"/>
      <c r="X64" s="2025" t="str">
        <f t="shared" ref="X64" si="249">IF(INT(BW64/100000000),MOD(INT(BW64/100000000),10),"")</f>
        <v/>
      </c>
      <c r="Y64" s="2025"/>
      <c r="Z64" s="2025" t="str">
        <f t="shared" ref="Z64" si="250">IF(INT(BW64/10000000),MOD(INT(BW64/10000000),10),"")</f>
        <v/>
      </c>
      <c r="AA64" s="2025"/>
      <c r="AB64" s="2025" t="str">
        <f t="shared" ref="AB64" si="251">IF(INT(BW64/1000000),MOD(INT(BW64/1000000),10),"")</f>
        <v/>
      </c>
      <c r="AC64" s="2025"/>
      <c r="AD64" s="2025" t="str">
        <f t="shared" ref="AD64" si="252">IF(INT(BW64/100000),MOD(INT(BW64/100000),10),"")</f>
        <v/>
      </c>
      <c r="AE64" s="2025"/>
      <c r="AF64" s="2025" t="str">
        <f t="shared" ref="AF64" si="253">IF(INT(BW64/10000),MOD(INT(BW64/10000),10),"")</f>
        <v/>
      </c>
      <c r="AG64" s="2025"/>
      <c r="AH64" s="2025" t="str">
        <f t="shared" ref="AH64" si="254">IF(INT(BW64/1000),MOD(INT(BW64/1000),10),"")</f>
        <v/>
      </c>
      <c r="AI64" s="2025"/>
      <c r="AJ64" s="2025" t="str">
        <f t="shared" ref="AJ64" si="255">IF(INT(BW64/100),MOD(INT(BW64/100),10),"")</f>
        <v/>
      </c>
      <c r="AK64" s="2025"/>
      <c r="AL64" s="2025" t="str">
        <f t="shared" ref="AL64" si="256">IF(INT(BW64/10),MOD(INT(BW64/10),10),"")</f>
        <v/>
      </c>
      <c r="AM64" s="2025"/>
      <c r="AN64" s="2025" t="str">
        <f t="shared" ref="AN64" si="257">IF(INT(BW64/1),MOD(INT(BW64/1),10),"")</f>
        <v/>
      </c>
      <c r="AO64" s="2025"/>
      <c r="AP64" s="2072"/>
      <c r="AQ64" s="2073"/>
      <c r="AR64" s="2025" t="str">
        <f t="shared" ref="AR64" si="258">IF(INT(BX64/100000000000),MOD(INT(BX64/100000000000),10),"")</f>
        <v/>
      </c>
      <c r="AS64" s="2025"/>
      <c r="AT64" s="2025" t="str">
        <f t="shared" ref="AT64" si="259">IF(INT(BX64/10000000000),MOD(INT(BX64/10000000000),10),"")</f>
        <v/>
      </c>
      <c r="AU64" s="2025"/>
      <c r="AV64" s="2025" t="str">
        <f t="shared" ref="AV64" si="260">IF(INT(BX64/1000000000),MOD(INT(BX64/1000000000),10),"")</f>
        <v/>
      </c>
      <c r="AW64" s="2025"/>
      <c r="AX64" s="2025" t="str">
        <f t="shared" ref="AX64" si="261">IF(INT(BX64/100000000),MOD(INT(BX64/100000000),10),"")</f>
        <v/>
      </c>
      <c r="AY64" s="2025"/>
      <c r="AZ64" s="2025" t="str">
        <f t="shared" ref="AZ64" si="262">IF(INT(BX64/10000000),MOD(INT(BX64/10000000),10),"")</f>
        <v/>
      </c>
      <c r="BA64" s="2025"/>
      <c r="BB64" s="2025" t="str">
        <f t="shared" ref="BB64" si="263">IF(INT(BX64/1000000),MOD(INT(BX64/1000000),10),"")</f>
        <v/>
      </c>
      <c r="BC64" s="2025"/>
      <c r="BD64" s="2025" t="str">
        <f t="shared" ref="BD64" si="264">IF(INT(BX64/100000),MOD(INT(BX64/100000),10),"")</f>
        <v/>
      </c>
      <c r="BE64" s="2025"/>
      <c r="BF64" s="2025" t="str">
        <f t="shared" ref="BF64" si="265">IF(INT(BX64/10000),MOD(INT(BX64/10000),10),"")</f>
        <v/>
      </c>
      <c r="BG64" s="2025"/>
      <c r="BH64" s="2025" t="str">
        <f t="shared" ref="BH64" si="266">IF(INT(BX64/1000),MOD(INT(BX64/1000),10),"")</f>
        <v/>
      </c>
      <c r="BI64" s="2025"/>
      <c r="BJ64" s="2025" t="str">
        <f t="shared" ref="BJ64" si="267">IF(INT(BX64/100),MOD(INT(BX64/100),10),"")</f>
        <v/>
      </c>
      <c r="BK64" s="2025"/>
      <c r="BL64" s="2025" t="str">
        <f t="shared" ref="BL64" si="268">IF(INT(BX64/10),MOD(INT(BX64/10),10),"")</f>
        <v/>
      </c>
      <c r="BM64" s="2025"/>
      <c r="BN64" s="2025" t="str">
        <f t="shared" ref="BN64" si="269">IF(INT(BX64/1),MOD(INT(BX64/1),10),"")</f>
        <v/>
      </c>
      <c r="BO64" s="2025"/>
      <c r="BP64" s="2072"/>
      <c r="BQ64" s="2073"/>
      <c r="BR64" s="2017"/>
      <c r="BS64" s="2416"/>
      <c r="BT64" s="2416"/>
      <c r="BU64" s="2417"/>
      <c r="BW64" s="2061">
        <f>BX64+BW144+BX144+BW222+BX222+BW300+BX300</f>
        <v>0</v>
      </c>
      <c r="BX64" s="2062"/>
      <c r="BZ64" s="1043"/>
      <c r="CA64" s="1145"/>
      <c r="CB64" s="1145"/>
    </row>
    <row r="65" spans="1:80" ht="9.75" customHeight="1">
      <c r="C65" s="1045"/>
      <c r="D65" s="1045"/>
      <c r="E65" s="2418"/>
      <c r="G65" s="2098"/>
      <c r="H65" s="1069"/>
      <c r="I65" s="2063" t="s">
        <v>1211</v>
      </c>
      <c r="J65" s="2063"/>
      <c r="K65" s="2063"/>
      <c r="L65" s="2063"/>
      <c r="M65" s="2063"/>
      <c r="N65" s="2063"/>
      <c r="O65" s="2063"/>
      <c r="P65" s="1070"/>
      <c r="Q65" s="2039"/>
      <c r="R65" s="2058"/>
      <c r="S65" s="2043"/>
      <c r="T65" s="2043"/>
      <c r="U65" s="2043"/>
      <c r="V65" s="2043"/>
      <c r="W65" s="2043"/>
      <c r="X65" s="2043"/>
      <c r="Y65" s="2043"/>
      <c r="Z65" s="2043"/>
      <c r="AA65" s="2043"/>
      <c r="AB65" s="2043"/>
      <c r="AC65" s="2043"/>
      <c r="AD65" s="2043"/>
      <c r="AE65" s="2043"/>
      <c r="AF65" s="2043"/>
      <c r="AG65" s="2043"/>
      <c r="AH65" s="2043"/>
      <c r="AI65" s="2043"/>
      <c r="AJ65" s="2043"/>
      <c r="AK65" s="2043"/>
      <c r="AL65" s="2043"/>
      <c r="AM65" s="2043"/>
      <c r="AN65" s="2043"/>
      <c r="AO65" s="2043"/>
      <c r="AP65" s="2072"/>
      <c r="AQ65" s="2073"/>
      <c r="AR65" s="2043"/>
      <c r="AS65" s="2043"/>
      <c r="AT65" s="2043"/>
      <c r="AU65" s="2043"/>
      <c r="AV65" s="2043"/>
      <c r="AW65" s="2043"/>
      <c r="AX65" s="2043"/>
      <c r="AY65" s="2043"/>
      <c r="AZ65" s="2043"/>
      <c r="BA65" s="2043"/>
      <c r="BB65" s="2043"/>
      <c r="BC65" s="2043"/>
      <c r="BD65" s="2043"/>
      <c r="BE65" s="2043"/>
      <c r="BF65" s="2043"/>
      <c r="BG65" s="2043"/>
      <c r="BH65" s="2043"/>
      <c r="BI65" s="2043"/>
      <c r="BJ65" s="2043"/>
      <c r="BK65" s="2043"/>
      <c r="BL65" s="2043"/>
      <c r="BM65" s="2043"/>
      <c r="BN65" s="2043"/>
      <c r="BO65" s="2043"/>
      <c r="BP65" s="2072"/>
      <c r="BQ65" s="2073"/>
      <c r="BR65" s="2017"/>
      <c r="BS65" s="2416"/>
      <c r="BT65" s="2416"/>
      <c r="BU65" s="2417"/>
      <c r="BW65" s="2056"/>
      <c r="BX65" s="2060"/>
      <c r="BZ65" s="1043"/>
      <c r="CA65" s="1145"/>
      <c r="CB65" s="1145"/>
    </row>
    <row r="66" spans="1:80">
      <c r="C66" s="1045"/>
      <c r="D66" s="1045"/>
      <c r="E66" s="2418"/>
      <c r="G66" s="2098"/>
      <c r="H66" s="1062"/>
      <c r="I66" s="2064" t="s">
        <v>1212</v>
      </c>
      <c r="J66" s="2064"/>
      <c r="K66" s="2064"/>
      <c r="L66" s="2064"/>
      <c r="M66" s="2064"/>
      <c r="N66" s="2064"/>
      <c r="O66" s="2064"/>
      <c r="P66" s="1075"/>
      <c r="Q66" s="2065" t="s">
        <v>69</v>
      </c>
      <c r="R66" s="2057" t="str">
        <f>IF(BW66&gt;=0,IF(INT(BW66/100000000000),MOD(INT(BW66/100000000000),10),""),"△")</f>
        <v/>
      </c>
      <c r="S66" s="2025"/>
      <c r="T66" s="2025" t="str">
        <f>IF(BW66&gt;=0,IF(INT(BW66/10000000000),MOD(INT(BW66/10000000000),10),""),IF(-BW66&lt;10000000000,"",IF((RIGHT(ROUNDDOWN(-BW66/10000000000,0),1))="0",0,RIGHT(ROUNDDOWN(-BW66/10000000000,0),1))))</f>
        <v/>
      </c>
      <c r="U66" s="2025"/>
      <c r="V66" s="2025" t="str">
        <f>IF(BW66&gt;=0,IF(INT(BW66/1000000000),MOD(INT(BW66/1000000000),10),""),IF(-BW66&lt;1000000000,"",IF((RIGHT(ROUNDDOWN(-BW66/1000000000,0),1))="0",0,RIGHT(ROUNDDOWN(-BW66/1000000000,0),1))))</f>
        <v/>
      </c>
      <c r="W66" s="2025"/>
      <c r="X66" s="2025" t="str">
        <f>IF(BW66&gt;=0,IF(INT(BW66/100000000),MOD(INT(BW66/100000000),10),""),IF(-BW66&lt;100000000,"",IF((RIGHT(ROUNDDOWN(-BW66/100000000,0),1))="0",0,RIGHT(ROUNDDOWN(-BW66/100000000,0),1))))</f>
        <v/>
      </c>
      <c r="Y66" s="2025"/>
      <c r="Z66" s="2025" t="str">
        <f>IF(BW66&gt;=0,IF(INT(BW66/10000000),MOD(INT(BW66/10000000),10),""),IF(-BW66&lt;10000000,"",IF((RIGHT(ROUNDDOWN(-BW66/10000000,0),1))="0",0,RIGHT(ROUNDDOWN(-BW66/10000000,0),1))))</f>
        <v/>
      </c>
      <c r="AA66" s="2025"/>
      <c r="AB66" s="2025" t="str">
        <f>IF(BW66&gt;=0,IF(INT(BW66/1000000),MOD(INT(BW66/1000000),10),""),IF(-BW66&lt;1000000,"",IF((RIGHT(ROUNDDOWN(-BW66/1000000,0),1))="0",0,RIGHT(ROUNDDOWN(-BW66/1000000,0),1))))</f>
        <v/>
      </c>
      <c r="AC66" s="2025"/>
      <c r="AD66" s="2025" t="str">
        <f>IF(BW66&gt;=0,IF(INT(BW66/100000),MOD(INT(BW66/100000),10),""),IF(-BW66&lt;100000,"",IF((RIGHT(ROUNDDOWN(-BW66/100000,0),1))="0",0,RIGHT(ROUNDDOWN(-BW66/100000,0),1))))</f>
        <v/>
      </c>
      <c r="AE66" s="2025"/>
      <c r="AF66" s="2025" t="str">
        <f>IF(BW66&gt;=0,IF(INT(BW66/10000),MOD(INT(BW66/10000),10),""),IF(-BW66&lt;10000,"",IF((RIGHT(ROUNDDOWN(-BW66/10000,0),1))="0",0,RIGHT(ROUNDDOWN(-BW66/10000,0),1))))</f>
        <v/>
      </c>
      <c r="AG66" s="2025"/>
      <c r="AH66" s="2025" t="str">
        <f>IF(BW66&gt;=0,IF(INT(BW66/1000),MOD(INT(BW66/1000),10),""),IF(-BW66&lt;1000,"",IF((RIGHT(ROUNDDOWN(-BW66/1000,0),1))="0",0,RIGHT(ROUNDDOWN(-BW66/1000,0),1))))</f>
        <v/>
      </c>
      <c r="AI66" s="2025"/>
      <c r="AJ66" s="2025" t="str">
        <f>IF(BW66&gt;=0,IF(INT(BW66/100),MOD(INT(BW66/100),10),""),IF(-BW66&lt;100,"",IF((RIGHT(ROUNDDOWN(-BW66/100,0),1))="0",0,RIGHT(ROUNDDOWN(-BW66/100,0),1))))</f>
        <v/>
      </c>
      <c r="AK66" s="2025"/>
      <c r="AL66" s="2025" t="str">
        <f>IF(BW66&gt;=0,IF(INT(BW66/10),MOD(INT(BW66/10),10),""),IF(-BW66&lt;10,"",IF((RIGHT(ROUNDDOWN(-BW66/10,0),1))="0",0,RIGHT(ROUNDDOWN(-BW66/10,0),1))))</f>
        <v/>
      </c>
      <c r="AM66" s="2025"/>
      <c r="AN66" s="2025" t="str">
        <f>IF(BW66=0,"0",IF(BW66&gt;0,IF(INT(BW66/1),MOD(INT(BW66/1),10),""),IF((RIGHT(ROUNDDOWN(-BW66,0),1))="0",0,RIGHT(ROUNDDOWN(-BW66,0),1))))</f>
        <v>0</v>
      </c>
      <c r="AO66" s="2025"/>
      <c r="AP66" s="2072"/>
      <c r="AQ66" s="2073"/>
      <c r="AR66" s="2359" t="str">
        <f>IF(BX66&gt;=0,IF(INT(BX66/100000000000),MOD(INT(BX66/100000000000),10),""),"△")</f>
        <v/>
      </c>
      <c r="AS66" s="2359"/>
      <c r="AT66" s="2359" t="str">
        <f>IF(BX66&gt;=0,IF(INT(BX66/10000000000),MOD(INT(BX66/10000000000),10),""),IF(-BX66&lt;10000000000,"",IF((RIGHT(ROUNDDOWN(-BX66/10000000000,0),1))="0",0,RIGHT(ROUNDDOWN(-BX66/10000000000,0),1))))</f>
        <v/>
      </c>
      <c r="AU66" s="2359"/>
      <c r="AV66" s="2359" t="str">
        <f>IF(BX66&gt;=0,IF(INT(BX66/1000000000),MOD(INT(BX66/1000000000),10),""),IF(-BX66&lt;1000000000,"",IF((RIGHT(ROUNDDOWN(-BX66/1000000000,0),1))="0",0,RIGHT(ROUNDDOWN(-BX66/1000000000,0),1))))</f>
        <v/>
      </c>
      <c r="AW66" s="2359"/>
      <c r="AX66" s="2359" t="str">
        <f>IF(BX66&gt;=0,IF(INT(BX66/100000000),MOD(INT(BX66/100000000),10),""),IF(-BX66&lt;100000000,"",IF((RIGHT(ROUNDDOWN(-BX66/100000000,0),1))="0",0,RIGHT(ROUNDDOWN(-BX66/100000000,0),1))))</f>
        <v/>
      </c>
      <c r="AY66" s="2359"/>
      <c r="AZ66" s="2359" t="str">
        <f>IF(BX66&gt;=0,IF(INT(BX66/10000000),MOD(INT(BX66/10000000),10),""),IF(-BX66&lt;10000000,"",IF((RIGHT(ROUNDDOWN(-BX66/10000000,0),1))="0",0,RIGHT(ROUNDDOWN(-BX66/10000000,0),1))))</f>
        <v/>
      </c>
      <c r="BA66" s="2359"/>
      <c r="BB66" s="2359" t="str">
        <f>IF(BX66&gt;=0,IF(INT(BX66/1000000),MOD(INT(BX66/1000000),10),""),IF(-BX66&lt;1000000,"",IF((RIGHT(ROUNDDOWN(-BX66/1000000,0),1))="0",0,RIGHT(ROUNDDOWN(-BX66/1000000,0),1))))</f>
        <v/>
      </c>
      <c r="BC66" s="2359"/>
      <c r="BD66" s="2359" t="str">
        <f>IF(BX66&gt;=0,IF(INT(BX66/100000),MOD(INT(BX66/100000),10),""),IF(-BX66&lt;100000,"",IF((RIGHT(ROUNDDOWN(-BX66/100000,0),1))="0",0,RIGHT(ROUNDDOWN(-BX66/100000,0),1))))</f>
        <v/>
      </c>
      <c r="BE66" s="2359"/>
      <c r="BF66" s="2359" t="str">
        <f>IF(BX66&gt;=0,IF(INT(BX66/10000),MOD(INT(BX66/10000),10),""),IF(-BX66&lt;10000,"",IF((RIGHT(ROUNDDOWN(-BX66/10000,0),1))="0",0,RIGHT(ROUNDDOWN(-BX66/10000,0),1))))</f>
        <v/>
      </c>
      <c r="BG66" s="2359"/>
      <c r="BH66" s="2359" t="str">
        <f>IF(BX66&gt;=0,IF(INT(BX66/1000),MOD(INT(BX66/1000),10),""),IF(-BX66&lt;1000,"",IF((RIGHT(ROUNDDOWN(-BX66/1000,0),1))="0",0,RIGHT(ROUNDDOWN(-BX66/1000,0),1))))</f>
        <v/>
      </c>
      <c r="BI66" s="2359"/>
      <c r="BJ66" s="2359" t="str">
        <f>IF(BX66&gt;=0,IF(INT(BX66/100),MOD(INT(BX66/100),10),""),IF(-BX66&lt;100,"",IF((RIGHT(ROUNDDOWN(-BX66/100,0),1))="0",0,RIGHT(ROUNDDOWN(-BX66/100,0),1))))</f>
        <v/>
      </c>
      <c r="BK66" s="2359"/>
      <c r="BL66" s="2359" t="str">
        <f>IF(BX66&gt;=0,IF(INT(BX66/10),MOD(INT(BX66/10),10),""),IF(-BX66&lt;10,"",IF((RIGHT(ROUNDDOWN(-BX66/10,0),1))="0",0,RIGHT(ROUNDDOWN(-BX66/10,0),1))))</f>
        <v/>
      </c>
      <c r="BM66" s="2359"/>
      <c r="BN66" s="2359" t="str">
        <f>IF(BX66=0,"0",IF(BX66&gt;0,IF(INT(BX66/1),MOD(INT(BX66/1),10),""),IF((RIGHT(ROUNDDOWN(-BX66,0),1))="0",0,RIGHT(ROUNDDOWN(-BX66,0),1))))</f>
        <v>0</v>
      </c>
      <c r="BO66" s="2359"/>
      <c r="BP66" s="2072"/>
      <c r="BQ66" s="2073"/>
      <c r="BS66" s="2416"/>
      <c r="BT66" s="2416"/>
      <c r="BU66" s="2417"/>
      <c r="BW66" s="2048">
        <f>BX66+BW146+BX146+BW224+BX224+BW302+BX302</f>
        <v>0</v>
      </c>
      <c r="BX66" s="2046">
        <f>IF(BX60-BX62-BX64&lt;0,BX60-BX62-BX64,ROUNDDOWN(BX60-BX62-BX64,-2))</f>
        <v>0</v>
      </c>
      <c r="BZ66" s="1043"/>
      <c r="CA66" s="1043"/>
    </row>
    <row r="67" spans="1:80">
      <c r="C67" s="1045"/>
      <c r="D67" s="1045"/>
      <c r="E67" s="2418"/>
      <c r="G67" s="2098"/>
      <c r="H67" s="1069"/>
      <c r="I67" s="2066" t="s">
        <v>174</v>
      </c>
      <c r="J67" s="2066"/>
      <c r="K67" s="2066"/>
      <c r="L67" s="2066"/>
      <c r="M67" s="2066"/>
      <c r="N67" s="2066"/>
      <c r="O67" s="2066"/>
      <c r="P67" s="1070"/>
      <c r="Q67" s="2039"/>
      <c r="R67" s="2058"/>
      <c r="S67" s="2043"/>
      <c r="T67" s="2043"/>
      <c r="U67" s="2043"/>
      <c r="V67" s="2043"/>
      <c r="W67" s="2043"/>
      <c r="X67" s="2043"/>
      <c r="Y67" s="2043"/>
      <c r="Z67" s="2043"/>
      <c r="AA67" s="2043"/>
      <c r="AB67" s="2043"/>
      <c r="AC67" s="2043"/>
      <c r="AD67" s="2043"/>
      <c r="AE67" s="2043"/>
      <c r="AF67" s="2043"/>
      <c r="AG67" s="2043"/>
      <c r="AH67" s="2043"/>
      <c r="AI67" s="2043"/>
      <c r="AJ67" s="2043"/>
      <c r="AK67" s="2043"/>
      <c r="AL67" s="2043"/>
      <c r="AM67" s="2043"/>
      <c r="AN67" s="2043"/>
      <c r="AO67" s="2043"/>
      <c r="AP67" s="2072"/>
      <c r="AQ67" s="2073"/>
      <c r="AR67" s="2360"/>
      <c r="AS67" s="2360"/>
      <c r="AT67" s="2360"/>
      <c r="AU67" s="2360"/>
      <c r="AV67" s="2360"/>
      <c r="AW67" s="2360"/>
      <c r="AX67" s="2360"/>
      <c r="AY67" s="2360"/>
      <c r="AZ67" s="2360"/>
      <c r="BA67" s="2360"/>
      <c r="BB67" s="2360"/>
      <c r="BC67" s="2360"/>
      <c r="BD67" s="2360"/>
      <c r="BE67" s="2360"/>
      <c r="BF67" s="2360"/>
      <c r="BG67" s="2360"/>
      <c r="BH67" s="2360"/>
      <c r="BI67" s="2360"/>
      <c r="BJ67" s="2360"/>
      <c r="BK67" s="2360"/>
      <c r="BL67" s="2360"/>
      <c r="BM67" s="2360"/>
      <c r="BN67" s="2360"/>
      <c r="BO67" s="2360"/>
      <c r="BP67" s="2072"/>
      <c r="BQ67" s="2073"/>
      <c r="BS67" s="2416"/>
      <c r="BT67" s="2416"/>
      <c r="BU67" s="2417"/>
      <c r="BW67" s="2049"/>
      <c r="BX67" s="2047"/>
      <c r="BZ67" s="1043"/>
      <c r="CA67" s="1043"/>
    </row>
    <row r="68" spans="1:80" ht="9.75" customHeight="1">
      <c r="C68" s="1045"/>
      <c r="D68" s="1045"/>
      <c r="E68" s="2418"/>
      <c r="G68" s="2098"/>
      <c r="H68" s="1424"/>
      <c r="I68" s="2067" t="s">
        <v>1638</v>
      </c>
      <c r="J68" s="2067"/>
      <c r="K68" s="2067"/>
      <c r="L68" s="2067"/>
      <c r="M68" s="2067"/>
      <c r="N68" s="2067"/>
      <c r="O68" s="2067"/>
      <c r="P68" s="1075"/>
      <c r="Q68" s="2065" t="s">
        <v>70</v>
      </c>
      <c r="R68" s="2057" t="str">
        <f t="shared" ref="R68" si="270">IF(INT(BW68/100000000000),MOD(INT(BW68/100000000000),10),"")</f>
        <v/>
      </c>
      <c r="S68" s="2025"/>
      <c r="T68" s="2025" t="str">
        <f t="shared" ref="T68" si="271">IF(INT(BW68/10000000000),MOD(INT(BW68/10000000000),10),"")</f>
        <v/>
      </c>
      <c r="U68" s="2025"/>
      <c r="V68" s="2025" t="str">
        <f t="shared" ref="V68" si="272">IF(INT(BW68/1000000000),MOD(INT(BW68/1000000000),10),"")</f>
        <v/>
      </c>
      <c r="W68" s="2025"/>
      <c r="X68" s="2025" t="str">
        <f t="shared" ref="X68" si="273">IF(INT(BW68/100000000),MOD(INT(BW68/100000000),10),"")</f>
        <v/>
      </c>
      <c r="Y68" s="2025"/>
      <c r="Z68" s="2025" t="str">
        <f t="shared" ref="Z68" si="274">IF(INT(BW68/10000000),MOD(INT(BW68/10000000),10),"")</f>
        <v/>
      </c>
      <c r="AA68" s="2025"/>
      <c r="AB68" s="2025" t="str">
        <f t="shared" ref="AB68" si="275">IF(INT(BW68/1000000),MOD(INT(BW68/1000000),10),"")</f>
        <v/>
      </c>
      <c r="AC68" s="2025"/>
      <c r="AD68" s="2025" t="str">
        <f t="shared" ref="AD68" si="276">IF(INT(BW68/100000),MOD(INT(BW68/100000),10),"")</f>
        <v/>
      </c>
      <c r="AE68" s="2025"/>
      <c r="AF68" s="2025" t="str">
        <f t="shared" ref="AF68" si="277">IF(INT(BW68/10000),MOD(INT(BW68/10000),10),"")</f>
        <v/>
      </c>
      <c r="AG68" s="2025"/>
      <c r="AH68" s="2025" t="str">
        <f t="shared" ref="AH68" si="278">IF(INT(BW68/1000),MOD(INT(BW68/1000),10),"")</f>
        <v/>
      </c>
      <c r="AI68" s="2025"/>
      <c r="AJ68" s="2025" t="str">
        <f t="shared" ref="AJ68" si="279">IF(INT(BW68/100),MOD(INT(BW68/100),10),"")</f>
        <v/>
      </c>
      <c r="AK68" s="2025"/>
      <c r="AL68" s="2025" t="s">
        <v>1233</v>
      </c>
      <c r="AM68" s="2025"/>
      <c r="AN68" s="2025" t="s">
        <v>1233</v>
      </c>
      <c r="AO68" s="2025"/>
      <c r="AP68" s="2072"/>
      <c r="AQ68" s="2073"/>
      <c r="AR68" s="2025" t="str">
        <f t="shared" ref="AR68" si="280">IF(INT(BX68/100000000000),MOD(INT(BX68/100000000000),10),"")</f>
        <v/>
      </c>
      <c r="AS68" s="2025"/>
      <c r="AT68" s="2025" t="str">
        <f t="shared" ref="AT68" si="281">IF(INT(BX68/10000000000),MOD(INT(BX68/10000000000),10),"")</f>
        <v/>
      </c>
      <c r="AU68" s="2025"/>
      <c r="AV68" s="2025" t="str">
        <f t="shared" ref="AV68" si="282">IF(INT(BX68/1000000000),MOD(INT(BX68/1000000000),10),"")</f>
        <v/>
      </c>
      <c r="AW68" s="2025"/>
      <c r="AX68" s="2025" t="str">
        <f t="shared" ref="AX68" si="283">IF(INT(BX68/100000000),MOD(INT(BX68/100000000),10),"")</f>
        <v/>
      </c>
      <c r="AY68" s="2025"/>
      <c r="AZ68" s="2025" t="str">
        <f t="shared" ref="AZ68" si="284">IF(INT(BX68/10000000),MOD(INT(BX68/10000000),10),"")</f>
        <v/>
      </c>
      <c r="BA68" s="2025"/>
      <c r="BB68" s="2025" t="str">
        <f t="shared" ref="BB68" si="285">IF(INT(BX68/1000000),MOD(INT(BX68/1000000),10),"")</f>
        <v/>
      </c>
      <c r="BC68" s="2025"/>
      <c r="BD68" s="2025" t="str">
        <f t="shared" ref="BD68" si="286">IF(INT(BX68/100000),MOD(INT(BX68/100000),10),"")</f>
        <v/>
      </c>
      <c r="BE68" s="2025"/>
      <c r="BF68" s="2025" t="str">
        <f t="shared" ref="BF68" si="287">IF(INT(BX68/10000),MOD(INT(BX68/10000),10),"")</f>
        <v/>
      </c>
      <c r="BG68" s="2025"/>
      <c r="BH68" s="2025" t="str">
        <f t="shared" ref="BH68" si="288">IF(INT(BX68/1000),MOD(INT(BX68/1000),10),"")</f>
        <v/>
      </c>
      <c r="BI68" s="2025"/>
      <c r="BJ68" s="2025" t="str">
        <f t="shared" ref="BJ68" si="289">IF(INT(BX68/100),MOD(INT(BX68/100),10),"")</f>
        <v/>
      </c>
      <c r="BK68" s="2025"/>
      <c r="BL68" s="2025" t="s">
        <v>1233</v>
      </c>
      <c r="BM68" s="2025"/>
      <c r="BN68" s="2025" t="s">
        <v>1233</v>
      </c>
      <c r="BO68" s="2025"/>
      <c r="BP68" s="2072"/>
      <c r="BQ68" s="2073"/>
      <c r="BS68" s="2416"/>
      <c r="BT68" s="2416"/>
      <c r="BU68" s="2417"/>
      <c r="BW68" s="2055">
        <f>BX68+BW148+BX148+BW226+BX226+BW304+BX304</f>
        <v>0</v>
      </c>
      <c r="BX68" s="2059"/>
      <c r="BZ68" s="1043"/>
      <c r="CA68" s="1043"/>
    </row>
    <row r="69" spans="1:80" ht="9.75" customHeight="1">
      <c r="C69" s="1045"/>
      <c r="D69" s="1045"/>
      <c r="E69" s="2418"/>
      <c r="G69" s="2098"/>
      <c r="H69" s="1069"/>
      <c r="I69" s="2036" t="s">
        <v>1639</v>
      </c>
      <c r="J69" s="2036"/>
      <c r="K69" s="2036"/>
      <c r="L69" s="2036"/>
      <c r="M69" s="2036"/>
      <c r="N69" s="2036"/>
      <c r="O69" s="2036"/>
      <c r="P69" s="1070"/>
      <c r="Q69" s="2039"/>
      <c r="R69" s="2058"/>
      <c r="S69" s="2043"/>
      <c r="T69" s="2043"/>
      <c r="U69" s="2043"/>
      <c r="V69" s="2043"/>
      <c r="W69" s="2043"/>
      <c r="X69" s="2043"/>
      <c r="Y69" s="2043"/>
      <c r="Z69" s="2043"/>
      <c r="AA69" s="2043"/>
      <c r="AB69" s="2043"/>
      <c r="AC69" s="2043"/>
      <c r="AD69" s="2043"/>
      <c r="AE69" s="2043"/>
      <c r="AF69" s="2043"/>
      <c r="AG69" s="2043"/>
      <c r="AH69" s="2043"/>
      <c r="AI69" s="2043"/>
      <c r="AJ69" s="2043"/>
      <c r="AK69" s="2043"/>
      <c r="AL69" s="2043"/>
      <c r="AM69" s="2043"/>
      <c r="AN69" s="2043"/>
      <c r="AO69" s="2043"/>
      <c r="AP69" s="2072"/>
      <c r="AQ69" s="2073"/>
      <c r="AR69" s="2043"/>
      <c r="AS69" s="2043"/>
      <c r="AT69" s="2043"/>
      <c r="AU69" s="2043"/>
      <c r="AV69" s="2043"/>
      <c r="AW69" s="2043"/>
      <c r="AX69" s="2043"/>
      <c r="AY69" s="2043"/>
      <c r="AZ69" s="2043"/>
      <c r="BA69" s="2043"/>
      <c r="BB69" s="2043"/>
      <c r="BC69" s="2043"/>
      <c r="BD69" s="2043"/>
      <c r="BE69" s="2043"/>
      <c r="BF69" s="2043"/>
      <c r="BG69" s="2043"/>
      <c r="BH69" s="2043"/>
      <c r="BI69" s="2043"/>
      <c r="BJ69" s="2043"/>
      <c r="BK69" s="2043"/>
      <c r="BL69" s="2043"/>
      <c r="BM69" s="2043"/>
      <c r="BN69" s="2043"/>
      <c r="BO69" s="2043"/>
      <c r="BP69" s="2072"/>
      <c r="BQ69" s="2073"/>
      <c r="BS69" s="2416"/>
      <c r="BT69" s="2416"/>
      <c r="BU69" s="2417"/>
      <c r="BW69" s="2056"/>
      <c r="BX69" s="2060"/>
      <c r="BZ69" s="1043"/>
      <c r="CA69" s="1043"/>
    </row>
    <row r="70" spans="1:80" ht="9.75" customHeight="1">
      <c r="E70" s="2418"/>
      <c r="G70" s="2098"/>
      <c r="H70" s="2107" t="s">
        <v>1641</v>
      </c>
      <c r="I70" s="2108"/>
      <c r="J70" s="2108"/>
      <c r="K70" s="2109"/>
      <c r="L70" s="2116" t="s">
        <v>1213</v>
      </c>
      <c r="M70" s="2064"/>
      <c r="N70" s="2064"/>
      <c r="O70" s="2064"/>
      <c r="P70" s="2117"/>
      <c r="Q70" s="2120" t="s">
        <v>1637</v>
      </c>
      <c r="R70" s="2121" t="str">
        <f t="shared" ref="R70" si="290">IF(INT(BW70/100000000000),MOD(INT(BW70/100000000000),10),"")</f>
        <v/>
      </c>
      <c r="S70" s="2024"/>
      <c r="T70" s="2024" t="str">
        <f t="shared" ref="T70" si="291">IF(INT(BW70/10000000000),MOD(INT(BW70/10000000000),10),"")</f>
        <v/>
      </c>
      <c r="U70" s="2024"/>
      <c r="V70" s="2024" t="str">
        <f t="shared" ref="V70" si="292">IF(INT(BW70/1000000000),MOD(INT(BW70/1000000000),10),"")</f>
        <v/>
      </c>
      <c r="W70" s="2024"/>
      <c r="X70" s="2024" t="str">
        <f t="shared" ref="X70" si="293">IF(INT(BW70/100000000),MOD(INT(BW70/100000000),10),"")</f>
        <v/>
      </c>
      <c r="Y70" s="2024"/>
      <c r="Z70" s="2024" t="str">
        <f t="shared" ref="Z70" si="294">IF(INT(BW70/10000000),MOD(INT(BW70/10000000),10),"")</f>
        <v/>
      </c>
      <c r="AA70" s="2024"/>
      <c r="AB70" s="2024" t="str">
        <f t="shared" ref="AB70" si="295">IF(INT(BW70/1000000),MOD(INT(BW70/1000000),10),"")</f>
        <v/>
      </c>
      <c r="AC70" s="2024"/>
      <c r="AD70" s="2024" t="str">
        <f t="shared" ref="AD70" si="296">IF(INT(BW70/100000),MOD(INT(BW70/100000),10),"")</f>
        <v/>
      </c>
      <c r="AE70" s="2024"/>
      <c r="AF70" s="2024" t="str">
        <f t="shared" ref="AF70" si="297">IF(INT(BW70/10000),MOD(INT(BW70/10000),10),"")</f>
        <v/>
      </c>
      <c r="AG70" s="2024"/>
      <c r="AH70" s="2024" t="str">
        <f t="shared" ref="AH70" si="298">IF(INT(BW70/1000),MOD(INT(BW70/1000),10),"")</f>
        <v/>
      </c>
      <c r="AI70" s="2024"/>
      <c r="AJ70" s="2024" t="str">
        <f t="shared" ref="AJ70" si="299">IF(INT(BW70/100),MOD(INT(BW70/100),10),"")</f>
        <v/>
      </c>
      <c r="AK70" s="2024"/>
      <c r="AL70" s="2024" t="s">
        <v>1233</v>
      </c>
      <c r="AM70" s="2024"/>
      <c r="AN70" s="2024" t="s">
        <v>1233</v>
      </c>
      <c r="AO70" s="2026"/>
      <c r="AP70" s="2072"/>
      <c r="AQ70" s="2073"/>
      <c r="AR70" s="2024" t="str">
        <f t="shared" ref="AR70" si="300">IF(INT(BX70/100000000000),MOD(INT(BX70/100000000000),10),"")</f>
        <v/>
      </c>
      <c r="AS70" s="2024"/>
      <c r="AT70" s="2024" t="str">
        <f t="shared" ref="AT70" si="301">IF(INT(BX70/10000000000),MOD(INT(BX70/10000000000),10),"")</f>
        <v/>
      </c>
      <c r="AU70" s="2024"/>
      <c r="AV70" s="2024" t="str">
        <f t="shared" ref="AV70" si="302">IF(INT(BX70/1000000000),MOD(INT(BX70/1000000000),10),"")</f>
        <v/>
      </c>
      <c r="AW70" s="2024"/>
      <c r="AX70" s="2024" t="str">
        <f t="shared" ref="AX70" si="303">IF(INT(BX70/100000000),MOD(INT(BX70/100000000),10),"")</f>
        <v/>
      </c>
      <c r="AY70" s="2024"/>
      <c r="AZ70" s="2024" t="str">
        <f t="shared" ref="AZ70" si="304">IF(INT(BX70/10000000),MOD(INT(BX70/10000000),10),"")</f>
        <v/>
      </c>
      <c r="BA70" s="2024"/>
      <c r="BB70" s="2024" t="str">
        <f t="shared" ref="BB70" si="305">IF(INT(BX70/1000000),MOD(INT(BX70/1000000),10),"")</f>
        <v/>
      </c>
      <c r="BC70" s="2024"/>
      <c r="BD70" s="2024" t="str">
        <f t="shared" ref="BD70" si="306">IF(INT(BX70/100000),MOD(INT(BX70/100000),10),"")</f>
        <v/>
      </c>
      <c r="BE70" s="2024"/>
      <c r="BF70" s="2024" t="str">
        <f t="shared" ref="BF70" si="307">IF(INT(BX70/10000),MOD(INT(BX70/10000),10),"")</f>
        <v/>
      </c>
      <c r="BG70" s="2024"/>
      <c r="BH70" s="2024" t="str">
        <f t="shared" ref="BH70" si="308">IF(INT(BX70/1000),MOD(INT(BX70/1000),10),"")</f>
        <v/>
      </c>
      <c r="BI70" s="2024"/>
      <c r="BJ70" s="2024" t="str">
        <f t="shared" ref="BJ70" si="309">IF(INT(BX70/100),MOD(INT(BX70/100),10),"")</f>
        <v/>
      </c>
      <c r="BK70" s="2024"/>
      <c r="BL70" s="2024" t="s">
        <v>1233</v>
      </c>
      <c r="BM70" s="2024"/>
      <c r="BN70" s="2024" t="s">
        <v>1233</v>
      </c>
      <c r="BO70" s="2026"/>
      <c r="BP70" s="2072"/>
      <c r="BQ70" s="2073"/>
      <c r="BW70" s="2028">
        <f>BX70+BW150+BX150+BW228+BX228+BW306+BX306</f>
        <v>0</v>
      </c>
      <c r="BX70" s="2030">
        <f>IF(BX66-BX68&gt;0,ROUNDDOWN(BX66-BX68,-2),0)</f>
        <v>0</v>
      </c>
    </row>
    <row r="71" spans="1:80" ht="10.5" customHeight="1">
      <c r="E71" s="2418"/>
      <c r="G71" s="2098"/>
      <c r="H71" s="2110"/>
      <c r="I71" s="2111"/>
      <c r="J71" s="2111"/>
      <c r="K71" s="2112"/>
      <c r="L71" s="2118"/>
      <c r="M71" s="2082"/>
      <c r="N71" s="2082"/>
      <c r="O71" s="2082"/>
      <c r="P71" s="2119"/>
      <c r="Q71" s="2081"/>
      <c r="R71" s="2057"/>
      <c r="S71" s="2025"/>
      <c r="T71" s="2025"/>
      <c r="U71" s="2025"/>
      <c r="V71" s="2025"/>
      <c r="W71" s="2025"/>
      <c r="X71" s="2025"/>
      <c r="Y71" s="2025"/>
      <c r="Z71" s="2025"/>
      <c r="AA71" s="2025"/>
      <c r="AB71" s="2025"/>
      <c r="AC71" s="2025"/>
      <c r="AD71" s="2025"/>
      <c r="AE71" s="2025"/>
      <c r="AF71" s="2025"/>
      <c r="AG71" s="2025"/>
      <c r="AH71" s="2025"/>
      <c r="AI71" s="2025"/>
      <c r="AJ71" s="2025"/>
      <c r="AK71" s="2025"/>
      <c r="AL71" s="2025"/>
      <c r="AM71" s="2025"/>
      <c r="AN71" s="2025"/>
      <c r="AO71" s="2027"/>
      <c r="AP71" s="2072"/>
      <c r="AQ71" s="2073"/>
      <c r="AR71" s="2025"/>
      <c r="AS71" s="2025"/>
      <c r="AT71" s="2025"/>
      <c r="AU71" s="2025"/>
      <c r="AV71" s="2025"/>
      <c r="AW71" s="2025"/>
      <c r="AX71" s="2025"/>
      <c r="AY71" s="2025"/>
      <c r="AZ71" s="2025"/>
      <c r="BA71" s="2025"/>
      <c r="BB71" s="2025"/>
      <c r="BC71" s="2025"/>
      <c r="BD71" s="2025"/>
      <c r="BE71" s="2025"/>
      <c r="BF71" s="2025"/>
      <c r="BG71" s="2025"/>
      <c r="BH71" s="2025"/>
      <c r="BI71" s="2025"/>
      <c r="BJ71" s="2025"/>
      <c r="BK71" s="2025"/>
      <c r="BL71" s="2025"/>
      <c r="BM71" s="2025"/>
      <c r="BN71" s="2025"/>
      <c r="BO71" s="2027"/>
      <c r="BP71" s="2072"/>
      <c r="BQ71" s="2073"/>
      <c r="BW71" s="2029"/>
      <c r="BX71" s="2031"/>
    </row>
    <row r="72" spans="1:80" ht="9.75" customHeight="1">
      <c r="E72" s="2418"/>
      <c r="G72" s="2098"/>
      <c r="H72" s="2110"/>
      <c r="I72" s="2111"/>
      <c r="J72" s="2111"/>
      <c r="K72" s="2112"/>
      <c r="L72" s="2032" t="s">
        <v>175</v>
      </c>
      <c r="M72" s="2033"/>
      <c r="N72" s="2033"/>
      <c r="O72" s="2033"/>
      <c r="P72" s="2034"/>
      <c r="Q72" s="2038" t="s">
        <v>72</v>
      </c>
      <c r="R72" s="2040" t="s">
        <v>1234</v>
      </c>
      <c r="S72" s="2040"/>
      <c r="T72" s="2042" t="str">
        <f>IF(BW72&gt;=0,IF(INT(BW72/10000000000),MOD(INT(BW72/10000000000),10),""),IF(-BW72&lt;10000000000,"",IF((RIGHT(ROUNDDOWN(-BW72/10000000000,0),1))="0",0,RIGHT(ROUNDDOWN(-BW72/10000000000,0),1))))</f>
        <v/>
      </c>
      <c r="U72" s="2042"/>
      <c r="V72" s="2042" t="str">
        <f>IF(BW72&gt;=0,IF(INT(BW72/1000000000),MOD(INT(BW72/1000000000),10),""),IF(-BW72&lt;1000000000,"",IF((RIGHT(ROUNDDOWN(-BW72/1000000000,0),1))="0",0,RIGHT(ROUNDDOWN(-BW72/1000000000,0),1))))</f>
        <v/>
      </c>
      <c r="W72" s="2042"/>
      <c r="X72" s="2042" t="str">
        <f>IF(BW72&gt;=0,IF(INT(BW72/100000000),MOD(INT(BW72/100000000),10),""),IF(-BW72&lt;100000000,"",IF((RIGHT(ROUNDDOWN(-BW72/100000000,0),1))="0",0,RIGHT(ROUNDDOWN(-BW72/100000000,0),1))))</f>
        <v/>
      </c>
      <c r="Y72" s="2042"/>
      <c r="Z72" s="2042" t="str">
        <f>IF(BW72&gt;=0,IF(INT(BW72/10000000),MOD(INT(BW72/10000000),10),""),IF(-BW72&lt;10000000,"",IF((RIGHT(ROUNDDOWN(-BW72/10000000,0),1))="0",0,RIGHT(ROUNDDOWN(-BW72/10000000,0),1))))</f>
        <v/>
      </c>
      <c r="AA72" s="2042"/>
      <c r="AB72" s="2042" t="str">
        <f>IF(BW72&gt;=0,IF(INT(BW72/1000000),MOD(INT(BW72/1000000),10),""),IF(-BW72&lt;1000000,"",IF((RIGHT(ROUNDDOWN(-BW72/1000000,0),1))="0",0,RIGHT(ROUNDDOWN(-BW72/1000000,0),1))))</f>
        <v/>
      </c>
      <c r="AC72" s="2042"/>
      <c r="AD72" s="2042" t="str">
        <f>IF(BW72&gt;=0,IF(INT(BW72/100000),MOD(INT(BW72/100000),10),""),IF(-BW72&lt;100000,"",IF((RIGHT(ROUNDDOWN(-BW72/100000,0),1))="0",0,RIGHT(ROUNDDOWN(-BW72/100000,0),1))))</f>
        <v/>
      </c>
      <c r="AE72" s="2042"/>
      <c r="AF72" s="2042" t="str">
        <f>IF(BW72&gt;=0,IF(INT(BW72/10000),MOD(INT(BW72/10000),10),""),IF(-BW72&lt;10000,"",IF((RIGHT(ROUNDDOWN(-BW72/10000,0),1))="0",0,RIGHT(ROUNDDOWN(-BW72/10000,0),1))))</f>
        <v/>
      </c>
      <c r="AG72" s="2042"/>
      <c r="AH72" s="2042" t="str">
        <f>IF(BW72&gt;=0,IF(INT(BW72/1000),MOD(INT(BW72/1000),10),""),IF(-BW72&lt;1000,"",IF((RIGHT(ROUNDDOWN(-BW72/1000,0),1))="0",0,RIGHT(ROUNDDOWN(-BW72/1000,0),1))))</f>
        <v/>
      </c>
      <c r="AI72" s="2042"/>
      <c r="AJ72" s="2042" t="str">
        <f>IF(BW72&gt;=0,IF(INT(BW72/100),MOD(INT(BW72/100),10),""),IF(-BW72&lt;100,"",IF((RIGHT(ROUNDDOWN(-BW72/100,0),1))="0",0,RIGHT(ROUNDDOWN(-BW72/100,0),1))))</f>
        <v/>
      </c>
      <c r="AK72" s="2042"/>
      <c r="AL72" s="2042" t="str">
        <f>IF(BW72&gt;=0,IF(INT(BW72/10),MOD(INT(BW72/10),10),""),IF(-BW72&lt;10,"",IF((RIGHT(ROUNDDOWN(-BW72/10,0),1))="0",0,RIGHT(ROUNDDOWN(-BW72/10,0),1))))</f>
        <v/>
      </c>
      <c r="AM72" s="2042"/>
      <c r="AN72" s="2042" t="str">
        <f>IF(BW72&gt;=0,IF(INT(BW72/1),MOD(INT(BW72/1),10),""),IF((RIGHT(ROUNDDOWN(-BW72,0),1))="0",0,RIGHT(ROUNDDOWN(-BW72,0),1)))</f>
        <v/>
      </c>
      <c r="AO72" s="2042"/>
      <c r="AP72" s="2072"/>
      <c r="AQ72" s="2073"/>
      <c r="AR72" s="2040" t="s">
        <v>1234</v>
      </c>
      <c r="AS72" s="2040"/>
      <c r="AT72" s="2361" t="str">
        <f>IF(BX72&gt;=0,IF(INT(BX72/10000000000),MOD(INT(BX72/10000000000),10),""),IF(-BX72&lt;10000000000,"",IF((RIGHT(ROUNDDOWN(-BX72/10000000000,0),1))="0",0,RIGHT(ROUNDDOWN(-BX72/10000000000,0),1))))</f>
        <v/>
      </c>
      <c r="AU72" s="2361"/>
      <c r="AV72" s="2361" t="str">
        <f>IF(BX72&gt;=0,IF(INT(BX72/1000000000),MOD(INT(BX72/1000000000),10),""),IF(-BX72&lt;1000000000,"",IF((RIGHT(ROUNDDOWN(-BX72/1000000000,0),1))="0",0,RIGHT(ROUNDDOWN(-BX72/1000000000,0),1))))</f>
        <v/>
      </c>
      <c r="AW72" s="2361"/>
      <c r="AX72" s="2361" t="str">
        <f>IF(BX72&gt;=0,IF(INT(BX72/100000000),MOD(INT(BX72/100000000),10),""),IF(-BX72&lt;100000000,"",IF((RIGHT(ROUNDDOWN(-BX72/100000000,0),1))="0",0,RIGHT(ROUNDDOWN(-BX72/100000000,0),1))))</f>
        <v/>
      </c>
      <c r="AY72" s="2361"/>
      <c r="AZ72" s="2361" t="str">
        <f>IF(BX72&gt;=0,IF(INT(BX72/10000000),MOD(INT(BX72/10000000),10),""),IF(-BX72&lt;10000000,"",IF((RIGHT(ROUNDDOWN(-BX72/10000000,0),1))="0",0,RIGHT(ROUNDDOWN(-BX72/10000000,0),1))))</f>
        <v/>
      </c>
      <c r="BA72" s="2361"/>
      <c r="BB72" s="2361" t="str">
        <f>IF(BX72&gt;=0,IF(INT(BX72/1000000),MOD(INT(BX72/1000000),10),""),IF(-BX72&lt;1000000,"",IF((RIGHT(ROUNDDOWN(-BX72/1000000,0),1))="0",0,RIGHT(ROUNDDOWN(-BX72/1000000,0),1))))</f>
        <v/>
      </c>
      <c r="BC72" s="2361"/>
      <c r="BD72" s="2361" t="str">
        <f>IF(BX72&gt;=0,IF(INT(BX72/100000),MOD(INT(BX72/100000),10),""),IF(-BX72&lt;100000,"",IF((RIGHT(ROUNDDOWN(-BX72/100000,0),1))="0",0,RIGHT(ROUNDDOWN(-BX72/100000,0),1))))</f>
        <v/>
      </c>
      <c r="BE72" s="2361"/>
      <c r="BF72" s="2361" t="str">
        <f>IF(BX72&gt;=0,IF(INT(BX72/10000),MOD(INT(BX72/10000),10),""),IF(-BX72&lt;10000,"",IF((RIGHT(ROUNDDOWN(-BX72/10000,0),1))="0",0,RIGHT(ROUNDDOWN(-BX72/10000,0),1))))</f>
        <v/>
      </c>
      <c r="BG72" s="2361"/>
      <c r="BH72" s="2361" t="str">
        <f>IF(BX72&gt;=0,IF(INT(BX72/1000),MOD(INT(BX72/1000),10),""),IF(-BX72&lt;1000,"",IF((RIGHT(ROUNDDOWN(-BX72/1000,0),1))="0",0,RIGHT(ROUNDDOWN(-BX72/1000,0),1))))</f>
        <v/>
      </c>
      <c r="BI72" s="2361"/>
      <c r="BJ72" s="2361" t="str">
        <f>IF(BX72&gt;=0,IF(INT(BX72/100),MOD(INT(BX72/100),10),""),IF(-BX72&lt;100,"",IF((RIGHT(ROUNDDOWN(-BX72/100,0),1))="0",0,RIGHT(ROUNDDOWN(-BX72/100,0),1))))</f>
        <v/>
      </c>
      <c r="BK72" s="2361"/>
      <c r="BL72" s="2361" t="str">
        <f>IF(BX72&gt;=0,IF(INT(BX72/10),MOD(INT(BX72/10),10),""),IF(-BX72&lt;10,"",IF((RIGHT(ROUNDDOWN(-BX72/10,0),1))="0",0,RIGHT(ROUNDDOWN(-BX72/10,0),1))))</f>
        <v/>
      </c>
      <c r="BM72" s="2361"/>
      <c r="BN72" s="2361" t="str">
        <f>IF(BX72&gt;=0,IF(INT(BX72/1),MOD(INT(BX72/1),10),""),IF((RIGHT(ROUNDDOWN(-BX72,0),1))="0",0,RIGHT(ROUNDDOWN(-BX72,0),1)))</f>
        <v/>
      </c>
      <c r="BO72" s="2361"/>
      <c r="BP72" s="2072"/>
      <c r="BQ72" s="2073"/>
      <c r="BW72" s="2048">
        <f>BX72+BW152+BX152+BW230+BX230+BW308+BX308</f>
        <v>0</v>
      </c>
      <c r="BX72" s="2046">
        <f>IF(BX66-BX68&lt;0,BX66-BX68,0)</f>
        <v>0</v>
      </c>
    </row>
    <row r="73" spans="1:80" ht="10.5" customHeight="1">
      <c r="E73" s="2418"/>
      <c r="G73" s="2099"/>
      <c r="H73" s="2113"/>
      <c r="I73" s="2114"/>
      <c r="J73" s="2114"/>
      <c r="K73" s="2115"/>
      <c r="L73" s="2035"/>
      <c r="M73" s="2036"/>
      <c r="N73" s="2036"/>
      <c r="O73" s="2036"/>
      <c r="P73" s="2037"/>
      <c r="Q73" s="2039"/>
      <c r="R73" s="2041"/>
      <c r="S73" s="2041"/>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74"/>
      <c r="AQ73" s="2075"/>
      <c r="AR73" s="2041"/>
      <c r="AS73" s="2041"/>
      <c r="AT73" s="2360"/>
      <c r="AU73" s="2360"/>
      <c r="AV73" s="2360"/>
      <c r="AW73" s="2360"/>
      <c r="AX73" s="2360"/>
      <c r="AY73" s="2360"/>
      <c r="AZ73" s="2360"/>
      <c r="BA73" s="2360"/>
      <c r="BB73" s="2360"/>
      <c r="BC73" s="2360"/>
      <c r="BD73" s="2360"/>
      <c r="BE73" s="2360"/>
      <c r="BF73" s="2360"/>
      <c r="BG73" s="2360"/>
      <c r="BH73" s="2360"/>
      <c r="BI73" s="2360"/>
      <c r="BJ73" s="2360"/>
      <c r="BK73" s="2360"/>
      <c r="BL73" s="2360"/>
      <c r="BM73" s="2360"/>
      <c r="BN73" s="2360"/>
      <c r="BO73" s="2360"/>
      <c r="BP73" s="2074"/>
      <c r="BQ73" s="2075"/>
      <c r="BW73" s="2049"/>
      <c r="BX73" s="2047"/>
    </row>
    <row r="74" spans="1:80" ht="46.5" customHeight="1">
      <c r="BW74" s="1046"/>
    </row>
    <row r="75" spans="1:80" s="1028" customFormat="1" ht="4.5" customHeight="1">
      <c r="A75" s="1027"/>
      <c r="B75" s="1027"/>
      <c r="H75" s="2312" t="s">
        <v>1879</v>
      </c>
      <c r="I75" s="2312"/>
      <c r="J75" s="2312"/>
      <c r="K75" s="2312"/>
      <c r="L75" s="2312"/>
      <c r="M75" s="2312"/>
      <c r="N75" s="2312"/>
      <c r="O75" s="2312"/>
      <c r="P75" s="2312"/>
      <c r="Q75" s="2312"/>
      <c r="R75" s="2312"/>
      <c r="S75" s="2312"/>
      <c r="T75" s="2312"/>
      <c r="U75" s="2312"/>
      <c r="V75" s="2312"/>
      <c r="W75" s="2312"/>
      <c r="AQ75" s="1095"/>
    </row>
    <row r="76" spans="1:80" s="1028" customFormat="1" ht="6.75" customHeight="1">
      <c r="A76" s="1027"/>
      <c r="B76" s="1048"/>
      <c r="C76" s="1048"/>
      <c r="G76" s="1042"/>
      <c r="H76" s="2312"/>
      <c r="I76" s="2312"/>
      <c r="J76" s="2312"/>
      <c r="K76" s="2312"/>
      <c r="L76" s="2312"/>
      <c r="M76" s="2312"/>
      <c r="N76" s="2312"/>
      <c r="O76" s="2312"/>
      <c r="P76" s="2312"/>
      <c r="Q76" s="2312"/>
      <c r="R76" s="2312"/>
      <c r="S76" s="2312"/>
      <c r="T76" s="2312"/>
      <c r="U76" s="2312"/>
      <c r="V76" s="2312"/>
      <c r="W76" s="2312"/>
      <c r="X76" s="2313"/>
      <c r="Y76" s="2313"/>
      <c r="Z76" s="2313"/>
      <c r="AA76" s="2313"/>
      <c r="AB76" s="2313"/>
      <c r="AC76" s="2313"/>
      <c r="AD76" s="2313"/>
      <c r="AE76" s="2313"/>
      <c r="AF76" s="2313"/>
      <c r="AG76" s="2313"/>
      <c r="AH76" s="2313"/>
      <c r="AI76" s="2313"/>
      <c r="AJ76" s="2313"/>
      <c r="AK76" s="2313"/>
      <c r="AL76" s="2313"/>
      <c r="AM76" s="2313"/>
      <c r="AN76" s="2313"/>
      <c r="AO76" s="2313"/>
      <c r="AP76" s="2313"/>
      <c r="AQ76" s="2313"/>
      <c r="AR76" s="2313"/>
      <c r="AS76" s="2313"/>
      <c r="AT76" s="2313"/>
      <c r="AU76" s="2313"/>
      <c r="AV76" s="2313"/>
      <c r="AW76" s="2313"/>
      <c r="AX76" s="2313"/>
      <c r="AY76" s="2313"/>
      <c r="AZ76" s="2314"/>
      <c r="BA76" s="2378" t="s">
        <v>1224</v>
      </c>
      <c r="BB76" s="2379"/>
      <c r="BC76" s="2379"/>
      <c r="BD76" s="2379"/>
      <c r="BE76" s="2379"/>
      <c r="BF76" s="2379"/>
      <c r="BG76" s="2379"/>
      <c r="BH76" s="2379"/>
      <c r="BI76" s="2379"/>
      <c r="BJ76" s="2379"/>
      <c r="BK76" s="2379"/>
      <c r="BL76" s="2379"/>
      <c r="BM76" s="2379"/>
      <c r="BN76" s="2379"/>
      <c r="BO76" s="2379"/>
      <c r="BP76" s="2379"/>
      <c r="BQ76" s="2380"/>
    </row>
    <row r="77" spans="1:80" s="1043" customFormat="1" ht="8.25" customHeight="1">
      <c r="A77" s="1044"/>
      <c r="B77" s="1048"/>
      <c r="C77" s="1048"/>
      <c r="G77" s="2374"/>
      <c r="H77" s="2375"/>
      <c r="I77" s="2375"/>
      <c r="J77" s="2375"/>
      <c r="K77" s="2375"/>
      <c r="L77" s="2375"/>
      <c r="M77" s="2375"/>
      <c r="N77" s="2375"/>
      <c r="O77" s="2375"/>
      <c r="P77" s="2375"/>
      <c r="Q77" s="2375"/>
      <c r="R77" s="2375"/>
      <c r="S77" s="2375"/>
      <c r="T77" s="2375"/>
      <c r="U77" s="2375"/>
      <c r="V77" s="2375"/>
      <c r="W77" s="2375"/>
      <c r="X77" s="2375"/>
      <c r="Y77" s="2375"/>
      <c r="Z77" s="2375"/>
      <c r="AA77" s="2375"/>
      <c r="AB77" s="2375"/>
      <c r="AC77" s="2375"/>
      <c r="AD77" s="2375"/>
      <c r="AE77" s="2375"/>
      <c r="AF77" s="2375"/>
      <c r="AG77" s="2375"/>
      <c r="AH77" s="2375"/>
      <c r="AI77" s="2375"/>
      <c r="AJ77" s="2375"/>
      <c r="AK77" s="2375"/>
      <c r="AL77" s="2375"/>
      <c r="AM77" s="2375"/>
      <c r="AN77" s="2375"/>
      <c r="AO77" s="2375"/>
      <c r="AP77" s="2375"/>
      <c r="AQ77" s="2375"/>
      <c r="AR77" s="2375"/>
      <c r="AS77" s="2375"/>
      <c r="AT77" s="2375"/>
      <c r="AU77" s="2375"/>
      <c r="AV77" s="2375"/>
      <c r="AW77" s="2375"/>
      <c r="AX77" s="1682"/>
      <c r="AY77" s="1682"/>
      <c r="AZ77" s="1040"/>
      <c r="BA77" s="2378"/>
      <c r="BB77" s="2379"/>
      <c r="BC77" s="2379"/>
      <c r="BD77" s="2379"/>
      <c r="BE77" s="2379"/>
      <c r="BF77" s="2379"/>
      <c r="BG77" s="2379"/>
      <c r="BH77" s="2379"/>
      <c r="BI77" s="2379"/>
      <c r="BJ77" s="2379"/>
      <c r="BK77" s="2379"/>
      <c r="BL77" s="2379"/>
      <c r="BM77" s="2379"/>
      <c r="BN77" s="2379"/>
      <c r="BO77" s="2379"/>
      <c r="BP77" s="2379"/>
      <c r="BQ77" s="2380"/>
    </row>
    <row r="78" spans="1:80" s="1043" customFormat="1" ht="6" customHeight="1">
      <c r="A78" s="1044"/>
      <c r="B78" s="1353"/>
      <c r="C78" s="1353"/>
      <c r="G78" s="2374"/>
      <c r="H78" s="2375"/>
      <c r="I78" s="2375"/>
      <c r="J78" s="2375"/>
      <c r="K78" s="2375"/>
      <c r="L78" s="2375"/>
      <c r="M78" s="2375"/>
      <c r="N78" s="2375"/>
      <c r="O78" s="2375"/>
      <c r="P78" s="2375"/>
      <c r="Q78" s="2375"/>
      <c r="R78" s="2375"/>
      <c r="S78" s="2375"/>
      <c r="T78" s="2375"/>
      <c r="U78" s="2375"/>
      <c r="V78" s="2375"/>
      <c r="W78" s="2375"/>
      <c r="X78" s="2375"/>
      <c r="Y78" s="2375"/>
      <c r="Z78" s="2375"/>
      <c r="AA78" s="2375"/>
      <c r="AB78" s="2375"/>
      <c r="AC78" s="2375"/>
      <c r="AD78" s="2375"/>
      <c r="AE78" s="2375"/>
      <c r="AF78" s="2375"/>
      <c r="AG78" s="2375"/>
      <c r="AH78" s="2375"/>
      <c r="AI78" s="2375"/>
      <c r="AJ78" s="2375"/>
      <c r="AK78" s="2375"/>
      <c r="AL78" s="2375"/>
      <c r="AM78" s="2375"/>
      <c r="AN78" s="2375"/>
      <c r="AO78" s="2375"/>
      <c r="AP78" s="2375"/>
      <c r="AQ78" s="2375"/>
      <c r="AR78" s="2375"/>
      <c r="AS78" s="2375"/>
      <c r="AT78" s="2375"/>
      <c r="AU78" s="2375"/>
      <c r="AV78" s="2375"/>
      <c r="AW78" s="2375"/>
      <c r="AX78" s="1682"/>
      <c r="AY78" s="1682"/>
      <c r="AZ78" s="1040"/>
      <c r="BA78" s="2367" t="s">
        <v>1228</v>
      </c>
      <c r="BB78" s="2368"/>
      <c r="BC78" s="2368"/>
      <c r="BD78" s="2368"/>
      <c r="BE78" s="2368"/>
      <c r="BF78" s="2368"/>
      <c r="BG78" s="2368"/>
      <c r="BH78" s="2368"/>
      <c r="BI78" s="2368"/>
      <c r="BJ78" s="2368"/>
      <c r="BK78" s="2368"/>
      <c r="BL78" s="2368"/>
      <c r="BM78" s="2368"/>
      <c r="BN78" s="2368"/>
      <c r="BO78" s="2368"/>
      <c r="BP78" s="2368"/>
      <c r="BQ78" s="2369"/>
    </row>
    <row r="79" spans="1:80" s="1028" customFormat="1" ht="9.75" customHeight="1">
      <c r="A79" s="1027"/>
      <c r="B79" s="1027"/>
      <c r="G79" s="2376"/>
      <c r="H79" s="2377"/>
      <c r="I79" s="2377"/>
      <c r="J79" s="2377"/>
      <c r="K79" s="2377"/>
      <c r="L79" s="2377"/>
      <c r="M79" s="2377"/>
      <c r="N79" s="2377"/>
      <c r="O79" s="2377"/>
      <c r="P79" s="2377"/>
      <c r="Q79" s="2377"/>
      <c r="R79" s="2377"/>
      <c r="S79" s="2377"/>
      <c r="T79" s="2377"/>
      <c r="U79" s="2377"/>
      <c r="V79" s="2377"/>
      <c r="W79" s="2377"/>
      <c r="X79" s="2377"/>
      <c r="Y79" s="2377"/>
      <c r="Z79" s="2377"/>
      <c r="AA79" s="2377"/>
      <c r="AB79" s="2377"/>
      <c r="AC79" s="2377"/>
      <c r="AD79" s="2377"/>
      <c r="AE79" s="2377"/>
      <c r="AF79" s="2377"/>
      <c r="AG79" s="2377"/>
      <c r="AH79" s="2377"/>
      <c r="AI79" s="2377"/>
      <c r="AJ79" s="2377"/>
      <c r="AK79" s="2377"/>
      <c r="AL79" s="2377"/>
      <c r="AM79" s="2377"/>
      <c r="AN79" s="2377"/>
      <c r="AO79" s="2377"/>
      <c r="AP79" s="2377"/>
      <c r="AQ79" s="2377"/>
      <c r="AR79" s="2377"/>
      <c r="AS79" s="2377"/>
      <c r="AT79" s="2377"/>
      <c r="AU79" s="2377"/>
      <c r="AV79" s="2377"/>
      <c r="AW79" s="2377"/>
      <c r="AX79" s="2373"/>
      <c r="AY79" s="2373"/>
      <c r="AZ79" s="1039"/>
      <c r="BA79" s="2370"/>
      <c r="BB79" s="2371"/>
      <c r="BC79" s="2371"/>
      <c r="BD79" s="2371"/>
      <c r="BE79" s="2371"/>
      <c r="BF79" s="2371"/>
      <c r="BG79" s="2371"/>
      <c r="BH79" s="2371"/>
      <c r="BI79" s="2371"/>
      <c r="BJ79" s="2371"/>
      <c r="BK79" s="2371"/>
      <c r="BL79" s="2371"/>
      <c r="BM79" s="2371"/>
      <c r="BN79" s="2371"/>
      <c r="BO79" s="2371"/>
      <c r="BP79" s="2371"/>
      <c r="BQ79" s="2372"/>
    </row>
    <row r="80" spans="1:80" s="1028" customFormat="1" ht="2.25" customHeight="1">
      <c r="A80" s="1027"/>
      <c r="B80" s="1027"/>
      <c r="N80" s="1043"/>
      <c r="AQ80" s="1095"/>
    </row>
    <row r="81" spans="1:73" s="1028" customFormat="1" ht="10.5" customHeight="1">
      <c r="A81" s="1027"/>
      <c r="B81" s="1027"/>
      <c r="N81" s="1043"/>
      <c r="AF81" s="1047"/>
      <c r="AG81" s="1047"/>
      <c r="AH81" s="1047"/>
      <c r="AI81" s="1047"/>
      <c r="AJ81" s="1047"/>
      <c r="AK81" s="1047"/>
      <c r="AL81" s="1047"/>
      <c r="AM81" s="1047"/>
      <c r="AN81" s="1047"/>
      <c r="AO81" s="1047"/>
      <c r="AP81" s="2381" t="s">
        <v>181</v>
      </c>
      <c r="AQ81" s="2381"/>
      <c r="AR81" s="2381"/>
      <c r="AS81" s="2381"/>
      <c r="AT81" s="2381"/>
      <c r="AU81" s="2381"/>
      <c r="AV81" s="2381"/>
      <c r="AW81" s="2381"/>
      <c r="AX81" s="2381"/>
      <c r="AY81" s="2381"/>
      <c r="AZ81" s="2381"/>
      <c r="BA81" s="2381"/>
      <c r="BB81" s="2381"/>
      <c r="BC81" s="2381"/>
      <c r="BD81" s="2381"/>
      <c r="BE81" s="2381"/>
      <c r="BF81" s="2381"/>
      <c r="BG81" s="2381"/>
      <c r="BH81" s="2023" t="s">
        <v>1964</v>
      </c>
      <c r="BI81" s="2023"/>
      <c r="BJ81" s="2023"/>
      <c r="BK81" s="2023"/>
      <c r="BL81" s="2023"/>
      <c r="BM81" s="2023"/>
      <c r="BN81" s="2023"/>
      <c r="BO81" s="2023"/>
      <c r="BP81" s="2023"/>
      <c r="BQ81" s="2023"/>
    </row>
    <row r="82" spans="1:73" s="1095" customFormat="1" ht="3" customHeight="1">
      <c r="A82" s="1094"/>
      <c r="B82" s="1029"/>
      <c r="C82" s="1030"/>
      <c r="BT82" s="931"/>
      <c r="BU82" s="931"/>
    </row>
    <row r="83" spans="1:73" s="1095" customFormat="1" ht="9.75" customHeight="1">
      <c r="A83" s="1094"/>
      <c r="B83" s="1029"/>
      <c r="C83" s="1030"/>
      <c r="G83" s="1112"/>
      <c r="H83" s="1112"/>
      <c r="I83" s="1112"/>
      <c r="J83" s="1112"/>
      <c r="K83" s="1112"/>
      <c r="L83" s="1112"/>
      <c r="M83" s="1112"/>
      <c r="N83" s="1112"/>
      <c r="O83" s="1112"/>
      <c r="P83" s="1112"/>
      <c r="S83" s="2280" t="s">
        <v>1229</v>
      </c>
      <c r="T83" s="2280"/>
      <c r="U83" s="2280"/>
      <c r="V83" s="2280"/>
      <c r="W83" s="2280"/>
      <c r="X83" s="2280"/>
      <c r="Y83" s="2280"/>
      <c r="Z83" s="2280"/>
      <c r="AA83" s="2280"/>
      <c r="AB83" s="2280"/>
      <c r="AC83" s="2280"/>
      <c r="AD83" s="2280"/>
      <c r="AE83" s="2280"/>
      <c r="AF83" s="2280"/>
      <c r="AG83" s="2280"/>
      <c r="AH83" s="2280"/>
      <c r="AI83" s="2280"/>
      <c r="AJ83" s="2280"/>
      <c r="AK83" s="2280"/>
      <c r="AL83" s="2280"/>
      <c r="AM83" s="2280"/>
      <c r="AN83" s="2280"/>
      <c r="AO83" s="2280"/>
      <c r="AP83" s="2280"/>
      <c r="AQ83" s="2280"/>
      <c r="AR83" s="2280"/>
      <c r="AS83" s="2280"/>
      <c r="AT83" s="2280"/>
      <c r="AU83" s="2280"/>
      <c r="BF83" s="2281" t="s">
        <v>1634</v>
      </c>
      <c r="BG83" s="2282"/>
      <c r="BH83" s="2282"/>
      <c r="BI83" s="2282"/>
      <c r="BJ83" s="2282"/>
      <c r="BK83" s="2282"/>
      <c r="BL83" s="2282"/>
      <c r="BM83" s="2282"/>
      <c r="BN83" s="2282"/>
      <c r="BO83" s="2282"/>
      <c r="BP83" s="2282"/>
      <c r="BQ83" s="2283"/>
      <c r="BT83" s="931"/>
      <c r="BU83" s="931"/>
    </row>
    <row r="84" spans="1:73" s="1095" customFormat="1" ht="9" customHeight="1">
      <c r="A84" s="1094"/>
      <c r="B84" s="1094"/>
      <c r="G84" s="1112"/>
      <c r="H84" s="1112"/>
      <c r="I84" s="1112"/>
      <c r="J84" s="1112"/>
      <c r="K84" s="1112"/>
      <c r="L84" s="1112"/>
      <c r="M84" s="1113"/>
      <c r="N84" s="1113"/>
      <c r="O84" s="1113"/>
      <c r="P84" s="1112"/>
      <c r="S84" s="2280"/>
      <c r="T84" s="2280"/>
      <c r="U84" s="2280"/>
      <c r="V84" s="2280"/>
      <c r="W84" s="2280"/>
      <c r="X84" s="2280"/>
      <c r="Y84" s="2280"/>
      <c r="Z84" s="2280"/>
      <c r="AA84" s="2280"/>
      <c r="AB84" s="2280"/>
      <c r="AC84" s="2280"/>
      <c r="AD84" s="2280"/>
      <c r="AE84" s="2280"/>
      <c r="AF84" s="2280"/>
      <c r="AG84" s="2280"/>
      <c r="AH84" s="2280"/>
      <c r="AI84" s="2280"/>
      <c r="AJ84" s="2280"/>
      <c r="AK84" s="2280"/>
      <c r="AL84" s="2280"/>
      <c r="AM84" s="2280"/>
      <c r="AN84" s="2280"/>
      <c r="AO84" s="2280"/>
      <c r="AP84" s="2280"/>
      <c r="AQ84" s="2280"/>
      <c r="AR84" s="2280"/>
      <c r="AS84" s="2280"/>
      <c r="AT84" s="2280"/>
      <c r="AU84" s="2280"/>
      <c r="BF84" s="2284"/>
      <c r="BG84" s="2285"/>
      <c r="BH84" s="2285"/>
      <c r="BI84" s="2285"/>
      <c r="BJ84" s="2285"/>
      <c r="BK84" s="2285"/>
      <c r="BL84" s="2285"/>
      <c r="BM84" s="2285"/>
      <c r="BN84" s="2285"/>
      <c r="BO84" s="2285"/>
      <c r="BP84" s="2285"/>
      <c r="BQ84" s="2286"/>
    </row>
    <row r="85" spans="1:73" s="1095" customFormat="1" ht="6.75" customHeight="1">
      <c r="A85" s="1094"/>
      <c r="B85" s="1094"/>
      <c r="G85" s="1112"/>
      <c r="H85" s="1112"/>
      <c r="I85" s="1112"/>
      <c r="J85" s="1112"/>
      <c r="K85" s="1112"/>
      <c r="L85" s="1112"/>
      <c r="M85" s="1112"/>
      <c r="N85" s="1112"/>
      <c r="O85" s="1112"/>
      <c r="P85" s="1112"/>
      <c r="S85" s="2280"/>
      <c r="T85" s="2280"/>
      <c r="U85" s="2280"/>
      <c r="V85" s="2280"/>
      <c r="W85" s="2280"/>
      <c r="X85" s="2280"/>
      <c r="Y85" s="2280"/>
      <c r="Z85" s="2280"/>
      <c r="AA85" s="2280"/>
      <c r="AB85" s="2280"/>
      <c r="AC85" s="2280"/>
      <c r="AD85" s="2280"/>
      <c r="AE85" s="2280"/>
      <c r="AF85" s="2280"/>
      <c r="AG85" s="2280"/>
      <c r="AH85" s="2280"/>
      <c r="AI85" s="2280"/>
      <c r="AJ85" s="2280"/>
      <c r="AK85" s="2280"/>
      <c r="AL85" s="2280"/>
      <c r="AM85" s="2280"/>
      <c r="AN85" s="2280"/>
      <c r="AO85" s="2280"/>
      <c r="AP85" s="2280"/>
      <c r="AQ85" s="2280"/>
      <c r="AR85" s="2280"/>
      <c r="AS85" s="2280"/>
      <c r="AT85" s="2280"/>
      <c r="AU85" s="2280"/>
    </row>
    <row r="86" spans="1:73" s="1095" customFormat="1" ht="3" customHeight="1">
      <c r="A86" s="1094"/>
      <c r="B86" s="1094"/>
      <c r="G86" s="1112"/>
      <c r="H86" s="1112"/>
      <c r="I86" s="1112"/>
      <c r="J86" s="1112"/>
      <c r="K86" s="1112"/>
      <c r="L86" s="1112"/>
      <c r="M86" s="1112"/>
      <c r="N86" s="1112"/>
      <c r="O86" s="1112"/>
      <c r="P86" s="1112"/>
      <c r="T86" s="36"/>
      <c r="U86" s="36"/>
      <c r="V86" s="36"/>
      <c r="W86" s="36"/>
      <c r="X86" s="36"/>
      <c r="Y86" s="36"/>
      <c r="Z86" s="36"/>
      <c r="AA86" s="36"/>
      <c r="AB86" s="36"/>
      <c r="AC86" s="36"/>
      <c r="AD86" s="36"/>
      <c r="AE86" s="36"/>
      <c r="AF86" s="36"/>
      <c r="AG86" s="36"/>
      <c r="AH86" s="36"/>
      <c r="AI86" s="36"/>
      <c r="AJ86" s="36"/>
      <c r="AK86" s="36"/>
      <c r="AL86" s="36"/>
      <c r="AM86" s="36"/>
      <c r="AN86" s="36"/>
      <c r="AO86" s="36"/>
    </row>
    <row r="87" spans="1:73" s="1095" customFormat="1" ht="9" customHeight="1">
      <c r="A87" s="1094"/>
      <c r="B87" s="1094"/>
      <c r="G87" s="1112"/>
      <c r="H87" s="1112"/>
      <c r="I87" s="1113"/>
      <c r="J87" s="1113"/>
      <c r="K87" s="1112"/>
      <c r="L87" s="1113"/>
      <c r="M87" s="1112"/>
      <c r="N87" s="1112"/>
      <c r="O87" s="1113"/>
      <c r="P87" s="1113"/>
      <c r="T87" s="1114"/>
      <c r="U87" s="1114"/>
      <c r="V87" s="1114"/>
      <c r="W87" s="1114"/>
      <c r="X87" s="2287" t="s">
        <v>1237</v>
      </c>
      <c r="Y87" s="2288"/>
      <c r="Z87" s="2288"/>
      <c r="AA87" s="2288"/>
      <c r="AB87" s="2288"/>
      <c r="AC87" s="2288"/>
      <c r="AD87" s="2288"/>
      <c r="AE87" s="2288"/>
      <c r="AF87" s="2289"/>
      <c r="AG87" s="2296"/>
      <c r="AH87" s="2297"/>
      <c r="AI87" s="2297"/>
      <c r="AJ87" s="2300" t="s">
        <v>138</v>
      </c>
      <c r="AK87" s="2297"/>
      <c r="AL87" s="2297"/>
      <c r="AM87" s="2300" t="s">
        <v>152</v>
      </c>
      <c r="AN87" s="2297"/>
      <c r="AO87" s="2297"/>
      <c r="AP87" s="2302" t="s">
        <v>1230</v>
      </c>
      <c r="AQ87" s="2303"/>
      <c r="AX87" s="2287" t="s">
        <v>1237</v>
      </c>
      <c r="AY87" s="2288"/>
      <c r="AZ87" s="2288"/>
      <c r="BA87" s="2288"/>
      <c r="BB87" s="2288"/>
      <c r="BC87" s="2288"/>
      <c r="BD87" s="2288"/>
      <c r="BE87" s="2288"/>
      <c r="BF87" s="2289"/>
      <c r="BG87" s="2296"/>
      <c r="BH87" s="2297"/>
      <c r="BI87" s="2297"/>
      <c r="BJ87" s="2300" t="s">
        <v>138</v>
      </c>
      <c r="BK87" s="2297"/>
      <c r="BL87" s="2297"/>
      <c r="BM87" s="2300" t="s">
        <v>152</v>
      </c>
      <c r="BN87" s="2297"/>
      <c r="BO87" s="2297"/>
      <c r="BP87" s="2308" t="s">
        <v>148</v>
      </c>
      <c r="BQ87" s="2309"/>
    </row>
    <row r="88" spans="1:73" s="1095" customFormat="1" ht="3.75" customHeight="1">
      <c r="A88" s="1094"/>
      <c r="B88" s="1094"/>
      <c r="T88" s="1087"/>
      <c r="U88" s="1087"/>
      <c r="V88" s="1087"/>
      <c r="W88" s="1087"/>
      <c r="X88" s="2290"/>
      <c r="Y88" s="2291"/>
      <c r="Z88" s="2291"/>
      <c r="AA88" s="2291"/>
      <c r="AB88" s="2291"/>
      <c r="AC88" s="2291"/>
      <c r="AD88" s="2291"/>
      <c r="AE88" s="2291"/>
      <c r="AF88" s="2292"/>
      <c r="AG88" s="2298"/>
      <c r="AH88" s="2299"/>
      <c r="AI88" s="2299"/>
      <c r="AJ88" s="2301"/>
      <c r="AK88" s="2299"/>
      <c r="AL88" s="2299"/>
      <c r="AM88" s="2301"/>
      <c r="AN88" s="2299"/>
      <c r="AO88" s="2299"/>
      <c r="AP88" s="2304"/>
      <c r="AQ88" s="2305"/>
      <c r="AX88" s="2290"/>
      <c r="AY88" s="2291"/>
      <c r="AZ88" s="2291"/>
      <c r="BA88" s="2291"/>
      <c r="BB88" s="2291"/>
      <c r="BC88" s="2291"/>
      <c r="BD88" s="2291"/>
      <c r="BE88" s="2291"/>
      <c r="BF88" s="2292"/>
      <c r="BG88" s="2298"/>
      <c r="BH88" s="2299"/>
      <c r="BI88" s="2299"/>
      <c r="BJ88" s="2301"/>
      <c r="BK88" s="2299"/>
      <c r="BL88" s="2299"/>
      <c r="BM88" s="2301"/>
      <c r="BN88" s="2299"/>
      <c r="BO88" s="2299"/>
      <c r="BP88" s="2310"/>
      <c r="BQ88" s="2311"/>
    </row>
    <row r="89" spans="1:73" s="1095" customFormat="1" ht="3" customHeight="1">
      <c r="A89" s="1094"/>
      <c r="B89" s="1094"/>
      <c r="X89" s="2293"/>
      <c r="Y89" s="2294"/>
      <c r="Z89" s="2294"/>
      <c r="AA89" s="2294"/>
      <c r="AB89" s="2294"/>
      <c r="AC89" s="2294"/>
      <c r="AD89" s="2294"/>
      <c r="AE89" s="2294"/>
      <c r="AF89" s="2295"/>
      <c r="AG89" s="2298"/>
      <c r="AH89" s="2299"/>
      <c r="AI89" s="2299"/>
      <c r="AJ89" s="2301"/>
      <c r="AK89" s="2299"/>
      <c r="AL89" s="2299"/>
      <c r="AM89" s="2301"/>
      <c r="AN89" s="2299"/>
      <c r="AO89" s="2299"/>
      <c r="AP89" s="2306"/>
      <c r="AQ89" s="2307"/>
      <c r="AX89" s="2293"/>
      <c r="AY89" s="2294"/>
      <c r="AZ89" s="2294"/>
      <c r="BA89" s="2294"/>
      <c r="BB89" s="2294"/>
      <c r="BC89" s="2294"/>
      <c r="BD89" s="2294"/>
      <c r="BE89" s="2294"/>
      <c r="BF89" s="2295"/>
      <c r="BG89" s="2298"/>
      <c r="BH89" s="2299"/>
      <c r="BI89" s="2299"/>
      <c r="BJ89" s="2301"/>
      <c r="BK89" s="2299"/>
      <c r="BL89" s="2299"/>
      <c r="BM89" s="2301"/>
      <c r="BN89" s="2299"/>
      <c r="BO89" s="2299"/>
      <c r="BP89" s="2310"/>
      <c r="BQ89" s="2311"/>
    </row>
    <row r="90" spans="1:73" s="1095" customFormat="1" ht="11.25" customHeight="1">
      <c r="A90" s="1094"/>
      <c r="B90" s="1094"/>
      <c r="G90" s="2261" t="s">
        <v>153</v>
      </c>
      <c r="H90" s="2261"/>
      <c r="I90" s="2261"/>
      <c r="J90" s="2261"/>
      <c r="K90" s="2261"/>
      <c r="L90" s="2261"/>
      <c r="M90" s="2261"/>
      <c r="N90" s="2261"/>
      <c r="O90" s="2261"/>
      <c r="P90" s="2261"/>
      <c r="Q90" s="2262"/>
      <c r="R90" s="1115"/>
      <c r="S90" s="1093"/>
      <c r="T90" s="2007" t="s">
        <v>155</v>
      </c>
      <c r="U90" s="2007"/>
      <c r="V90" s="2007"/>
      <c r="W90" s="2007"/>
      <c r="X90" s="2007"/>
      <c r="Y90" s="2007"/>
      <c r="Z90" s="2007"/>
      <c r="AA90" s="2007"/>
      <c r="AB90" s="2007"/>
      <c r="AC90" s="2007"/>
      <c r="AD90" s="2007"/>
      <c r="AE90" s="2007"/>
      <c r="AF90" s="2007"/>
      <c r="AG90" s="2007"/>
      <c r="AH90" s="2007"/>
      <c r="AI90" s="2007"/>
      <c r="AJ90" s="2007"/>
      <c r="AK90" s="1528"/>
      <c r="AL90" s="1528"/>
      <c r="AM90" s="2008" t="s">
        <v>1878</v>
      </c>
      <c r="AN90" s="2009"/>
      <c r="AO90" s="2009"/>
      <c r="AP90" s="2009"/>
      <c r="AQ90" s="2010"/>
      <c r="AR90" s="1035"/>
      <c r="AS90" s="1093"/>
      <c r="AT90" s="2020" t="s">
        <v>155</v>
      </c>
      <c r="AU90" s="2020"/>
      <c r="AV90" s="2020"/>
      <c r="AW90" s="2020"/>
      <c r="AX90" s="2020"/>
      <c r="AY90" s="2020"/>
      <c r="AZ90" s="2020"/>
      <c r="BA90" s="2020"/>
      <c r="BB90" s="2020"/>
      <c r="BC90" s="2020"/>
      <c r="BD90" s="2020"/>
      <c r="BE90" s="2020"/>
      <c r="BF90" s="2020"/>
      <c r="BG90" s="2020"/>
      <c r="BH90" s="2020"/>
      <c r="BI90" s="2020"/>
      <c r="BJ90" s="2020"/>
      <c r="BK90" s="1548"/>
      <c r="BL90" s="1548"/>
      <c r="BM90" s="2008" t="s">
        <v>1878</v>
      </c>
      <c r="BN90" s="2009"/>
      <c r="BO90" s="2009"/>
      <c r="BP90" s="2009"/>
      <c r="BQ90" s="2010"/>
      <c r="BS90" s="2413" t="s">
        <v>1232</v>
      </c>
      <c r="BT90" s="2413"/>
      <c r="BU90" s="2413"/>
    </row>
    <row r="91" spans="1:73" s="1095" customFormat="1" ht="15.75" customHeight="1">
      <c r="A91" s="1094"/>
      <c r="B91" s="1094"/>
      <c r="C91" s="2263" t="s">
        <v>1151</v>
      </c>
      <c r="D91" s="2263"/>
      <c r="E91" s="2263"/>
      <c r="G91" s="2264" t="s">
        <v>1173</v>
      </c>
      <c r="H91" s="2265"/>
      <c r="I91" s="2265"/>
      <c r="J91" s="2265"/>
      <c r="K91" s="2265"/>
      <c r="L91" s="2265"/>
      <c r="M91" s="2265"/>
      <c r="N91" s="2265"/>
      <c r="O91" s="2265"/>
      <c r="P91" s="2265"/>
      <c r="Q91" s="2265"/>
      <c r="R91" s="2003" t="str">
        <f>PHONETIC(氏名２)</f>
        <v/>
      </c>
      <c r="S91" s="2004"/>
      <c r="T91" s="2004"/>
      <c r="U91" s="2004"/>
      <c r="V91" s="2004"/>
      <c r="W91" s="2004"/>
      <c r="X91" s="2004"/>
      <c r="Y91" s="2004"/>
      <c r="Z91" s="2004"/>
      <c r="AA91" s="2004"/>
      <c r="AB91" s="2004"/>
      <c r="AC91" s="2004"/>
      <c r="AD91" s="2004"/>
      <c r="AE91" s="2004"/>
      <c r="AF91" s="2004"/>
      <c r="AG91" s="2004"/>
      <c r="AH91" s="2004"/>
      <c r="AI91" s="2004"/>
      <c r="AJ91" s="2004"/>
      <c r="AK91" s="2004"/>
      <c r="AL91" s="2004"/>
      <c r="AM91" s="2011"/>
      <c r="AN91" s="2012"/>
      <c r="AO91" s="2012"/>
      <c r="AP91" s="2012"/>
      <c r="AQ91" s="2013"/>
      <c r="AR91" s="2018" t="str">
        <f>PHONETIC(氏名３)</f>
        <v/>
      </c>
      <c r="AS91" s="2004"/>
      <c r="AT91" s="2004"/>
      <c r="AU91" s="2004"/>
      <c r="AV91" s="2004"/>
      <c r="AW91" s="2004"/>
      <c r="AX91" s="2004"/>
      <c r="AY91" s="2004"/>
      <c r="AZ91" s="2004"/>
      <c r="BA91" s="2004"/>
      <c r="BB91" s="2004"/>
      <c r="BC91" s="2004"/>
      <c r="BD91" s="2004"/>
      <c r="BE91" s="2004"/>
      <c r="BF91" s="2004"/>
      <c r="BG91" s="2004"/>
      <c r="BH91" s="2004"/>
      <c r="BI91" s="2004"/>
      <c r="BJ91" s="2004"/>
      <c r="BK91" s="2004"/>
      <c r="BL91" s="2019"/>
      <c r="BM91" s="2011"/>
      <c r="BN91" s="2012"/>
      <c r="BO91" s="2012"/>
      <c r="BP91" s="2012"/>
      <c r="BQ91" s="2013"/>
      <c r="BR91" s="1540"/>
      <c r="BS91" s="2413"/>
      <c r="BT91" s="2413"/>
      <c r="BU91" s="2413"/>
    </row>
    <row r="92" spans="1:73" s="1095" customFormat="1" ht="27.75" customHeight="1">
      <c r="A92" s="1094"/>
      <c r="B92" s="1094"/>
      <c r="C92" s="2263"/>
      <c r="D92" s="2263"/>
      <c r="E92" s="2263"/>
      <c r="G92" s="1056"/>
      <c r="H92" s="2143" t="s">
        <v>20</v>
      </c>
      <c r="I92" s="2143"/>
      <c r="J92" s="2143"/>
      <c r="K92" s="2143"/>
      <c r="L92" s="2143"/>
      <c r="M92" s="2143"/>
      <c r="N92" s="2143"/>
      <c r="O92" s="2143"/>
      <c r="P92" s="2143"/>
      <c r="Q92" s="1085"/>
      <c r="R92" s="2005" t="str">
        <f>IF(氏名２="","",氏名２)</f>
        <v/>
      </c>
      <c r="S92" s="2006"/>
      <c r="T92" s="2006"/>
      <c r="U92" s="2006"/>
      <c r="V92" s="2006"/>
      <c r="W92" s="2006"/>
      <c r="X92" s="2006"/>
      <c r="Y92" s="2006"/>
      <c r="Z92" s="2006"/>
      <c r="AA92" s="2006"/>
      <c r="AB92" s="2006"/>
      <c r="AC92" s="2006"/>
      <c r="AD92" s="2006"/>
      <c r="AE92" s="2006"/>
      <c r="AF92" s="2006"/>
      <c r="AG92" s="2006"/>
      <c r="AH92" s="2006"/>
      <c r="AI92" s="2006"/>
      <c r="AJ92" s="2006"/>
      <c r="AK92" s="2006"/>
      <c r="AL92" s="2006"/>
      <c r="AM92" s="2014" t="s">
        <v>1880</v>
      </c>
      <c r="AN92" s="2015"/>
      <c r="AO92" s="2015"/>
      <c r="AP92" s="2015"/>
      <c r="AQ92" s="2016"/>
      <c r="AR92" s="2005" t="str">
        <f>IF(氏名３="","",氏名３)</f>
        <v/>
      </c>
      <c r="AS92" s="2006"/>
      <c r="AT92" s="2006"/>
      <c r="AU92" s="2006"/>
      <c r="AV92" s="2006"/>
      <c r="AW92" s="2006"/>
      <c r="AX92" s="2006"/>
      <c r="AY92" s="2006"/>
      <c r="AZ92" s="2006"/>
      <c r="BA92" s="2006"/>
      <c r="BB92" s="2006"/>
      <c r="BC92" s="2006"/>
      <c r="BD92" s="2006"/>
      <c r="BE92" s="2006"/>
      <c r="BF92" s="2006"/>
      <c r="BG92" s="2006"/>
      <c r="BH92" s="2006"/>
      <c r="BI92" s="2006"/>
      <c r="BJ92" s="2006"/>
      <c r="BK92" s="2006"/>
      <c r="BL92" s="2006"/>
      <c r="BM92" s="2014" t="s">
        <v>1880</v>
      </c>
      <c r="BN92" s="2015"/>
      <c r="BO92" s="2015"/>
      <c r="BP92" s="2015"/>
      <c r="BQ92" s="2016"/>
      <c r="BR92" s="2017" t="s">
        <v>1881</v>
      </c>
      <c r="BS92" s="2413"/>
      <c r="BT92" s="2413"/>
      <c r="BU92" s="2413"/>
    </row>
    <row r="93" spans="1:73" s="1095" customFormat="1" ht="9.75" customHeight="1">
      <c r="A93" s="1094"/>
      <c r="B93" s="1094"/>
      <c r="C93" s="2263"/>
      <c r="D93" s="2263"/>
      <c r="E93" s="2263"/>
      <c r="G93" s="1058"/>
      <c r="H93" s="2090" t="s">
        <v>519</v>
      </c>
      <c r="I93" s="2090"/>
      <c r="J93" s="2090"/>
      <c r="K93" s="2090"/>
      <c r="L93" s="2090"/>
      <c r="M93" s="2090"/>
      <c r="N93" s="2090"/>
      <c r="O93" s="2090"/>
      <c r="P93" s="2090"/>
      <c r="Q93" s="1082"/>
      <c r="R93" s="1116"/>
      <c r="S93" s="1092"/>
      <c r="T93" s="1121" t="s">
        <v>521</v>
      </c>
      <c r="U93" s="2266" t="s">
        <v>1235</v>
      </c>
      <c r="V93" s="2266"/>
      <c r="W93" s="2266"/>
      <c r="X93" s="2266"/>
      <c r="Y93" s="2266"/>
      <c r="Z93" s="2266"/>
      <c r="AA93" s="2266"/>
      <c r="AB93" s="2266"/>
      <c r="AC93" s="2266"/>
      <c r="AD93" s="2266"/>
      <c r="AE93" s="2266"/>
      <c r="AF93" s="2266"/>
      <c r="AG93" s="2266"/>
      <c r="AH93" s="2266"/>
      <c r="AI93" s="2266"/>
      <c r="AJ93" s="2266"/>
      <c r="AK93" s="2266"/>
      <c r="AL93" s="2266"/>
      <c r="AM93" s="2266"/>
      <c r="AN93" s="2266"/>
      <c r="AO93" s="2266"/>
      <c r="AP93" s="2266"/>
      <c r="AQ93" s="2267"/>
      <c r="AR93" s="381"/>
      <c r="AS93" s="381"/>
      <c r="AT93" s="1049" t="s">
        <v>521</v>
      </c>
      <c r="AU93" s="2266" t="s">
        <v>520</v>
      </c>
      <c r="AV93" s="2266"/>
      <c r="AW93" s="2266"/>
      <c r="AX93" s="2266"/>
      <c r="AY93" s="2266"/>
      <c r="AZ93" s="2266"/>
      <c r="BA93" s="2266"/>
      <c r="BB93" s="2266"/>
      <c r="BC93" s="2266"/>
      <c r="BD93" s="2266"/>
      <c r="BE93" s="2266"/>
      <c r="BF93" s="2266"/>
      <c r="BG93" s="2266"/>
      <c r="BH93" s="2266"/>
      <c r="BI93" s="2266"/>
      <c r="BJ93" s="2266"/>
      <c r="BK93" s="2266"/>
      <c r="BL93" s="2266"/>
      <c r="BM93" s="2266"/>
      <c r="BN93" s="2266"/>
      <c r="BO93" s="2266"/>
      <c r="BP93" s="2266"/>
      <c r="BQ93" s="2267"/>
      <c r="BR93" s="2017"/>
      <c r="BS93" s="2413"/>
      <c r="BT93" s="2413"/>
      <c r="BU93" s="2413"/>
    </row>
    <row r="94" spans="1:73" s="1095" customFormat="1" ht="20.25" customHeight="1">
      <c r="A94" s="1094"/>
      <c r="B94" s="1094"/>
      <c r="C94" s="2263"/>
      <c r="D94" s="2263"/>
      <c r="E94" s="2263"/>
      <c r="G94" s="1056"/>
      <c r="H94" s="2143"/>
      <c r="I94" s="2143"/>
      <c r="J94" s="2143"/>
      <c r="K94" s="2143"/>
      <c r="L94" s="2143"/>
      <c r="M94" s="2143"/>
      <c r="N94" s="2143"/>
      <c r="O94" s="2143"/>
      <c r="P94" s="2143"/>
      <c r="Q94" s="1085"/>
      <c r="R94" s="2268"/>
      <c r="S94" s="2269"/>
      <c r="T94" s="2270"/>
      <c r="U94" s="2270"/>
      <c r="V94" s="2270"/>
      <c r="W94" s="2270"/>
      <c r="X94" s="2270"/>
      <c r="Y94" s="2270"/>
      <c r="Z94" s="2270"/>
      <c r="AA94" s="2270"/>
      <c r="AB94" s="2270"/>
      <c r="AC94" s="2270"/>
      <c r="AD94" s="2270"/>
      <c r="AE94" s="2270"/>
      <c r="AF94" s="2270"/>
      <c r="AG94" s="2270"/>
      <c r="AH94" s="2270"/>
      <c r="AI94" s="2270"/>
      <c r="AJ94" s="2271"/>
      <c r="AK94" s="2271"/>
      <c r="AL94" s="2271"/>
      <c r="AM94" s="2271"/>
      <c r="AN94" s="2271"/>
      <c r="AO94" s="2271"/>
      <c r="AP94" s="1124"/>
      <c r="AQ94" s="1125"/>
      <c r="AR94" s="2272"/>
      <c r="AS94" s="2273"/>
      <c r="AT94" s="2274"/>
      <c r="AU94" s="2274"/>
      <c r="AV94" s="2274"/>
      <c r="AW94" s="2274"/>
      <c r="AX94" s="2274"/>
      <c r="AY94" s="2274"/>
      <c r="AZ94" s="2274"/>
      <c r="BA94" s="2274"/>
      <c r="BB94" s="2274"/>
      <c r="BC94" s="2274"/>
      <c r="BD94" s="2274"/>
      <c r="BE94" s="2274"/>
      <c r="BF94" s="2274"/>
      <c r="BG94" s="2274"/>
      <c r="BH94" s="2274"/>
      <c r="BI94" s="2274"/>
      <c r="BJ94" s="2275"/>
      <c r="BK94" s="2275"/>
      <c r="BL94" s="2275"/>
      <c r="BM94" s="2275"/>
      <c r="BN94" s="2275"/>
      <c r="BO94" s="2275"/>
      <c r="BP94" s="1078"/>
      <c r="BQ94" s="1034"/>
      <c r="BR94" s="2017"/>
      <c r="BS94" s="2413"/>
      <c r="BT94" s="2413"/>
      <c r="BU94" s="2413"/>
    </row>
    <row r="95" spans="1:73" s="1095" customFormat="1" ht="18.75" customHeight="1">
      <c r="A95" s="1094"/>
      <c r="B95" s="1094"/>
      <c r="C95" s="2263"/>
      <c r="D95" s="2263"/>
      <c r="E95" s="2263"/>
      <c r="G95" s="1060"/>
      <c r="H95" s="2276" t="s">
        <v>1167</v>
      </c>
      <c r="I95" s="2276"/>
      <c r="J95" s="2276"/>
      <c r="K95" s="2276"/>
      <c r="L95" s="2276"/>
      <c r="M95" s="2276"/>
      <c r="N95" s="2276"/>
      <c r="O95" s="2276"/>
      <c r="P95" s="2276"/>
      <c r="Q95" s="1089"/>
      <c r="R95" s="2225" t="str">
        <f>IF(入力シート!K7="","",入力シート!K7)</f>
        <v/>
      </c>
      <c r="S95" s="2226"/>
      <c r="T95" s="2226"/>
      <c r="U95" s="2226"/>
      <c r="V95" s="2226"/>
      <c r="W95" s="2227" t="s">
        <v>138</v>
      </c>
      <c r="X95" s="2227"/>
      <c r="Y95" s="2228" t="str">
        <f>IF(入力シート!K7="","",入力シート!K7)</f>
        <v/>
      </c>
      <c r="Z95" s="2228"/>
      <c r="AA95" s="2228"/>
      <c r="AB95" s="2227" t="s">
        <v>150</v>
      </c>
      <c r="AC95" s="2227"/>
      <c r="AD95" s="2229" t="str">
        <f>IF(入力シート!K7="","",入力シート!K7)</f>
        <v/>
      </c>
      <c r="AE95" s="2229"/>
      <c r="AF95" s="2229"/>
      <c r="AG95" s="2230" t="s">
        <v>158</v>
      </c>
      <c r="AH95" s="2230"/>
      <c r="AI95" s="2230"/>
      <c r="AJ95" s="2230"/>
      <c r="AK95" s="2230"/>
      <c r="AL95" s="2231" t="str">
        <f>IF(入力シート!L7="","",入力シート!L7)</f>
        <v/>
      </c>
      <c r="AM95" s="2231"/>
      <c r="AN95" s="1122" t="s">
        <v>159</v>
      </c>
      <c r="AO95" s="1123"/>
      <c r="AP95" s="2232"/>
      <c r="AQ95" s="2233"/>
      <c r="AR95" s="2234" t="str">
        <f>IF(入力シート!K8="","",入力シート!K8)</f>
        <v/>
      </c>
      <c r="AS95" s="2234"/>
      <c r="AT95" s="2234"/>
      <c r="AU95" s="2234"/>
      <c r="AV95" s="2234"/>
      <c r="AW95" s="2235" t="s">
        <v>138</v>
      </c>
      <c r="AX95" s="2235"/>
      <c r="AY95" s="2236" t="str">
        <f>IF(入力シート!K8="","",入力シート!K8)</f>
        <v/>
      </c>
      <c r="AZ95" s="2236"/>
      <c r="BA95" s="2236"/>
      <c r="BB95" s="2235" t="s">
        <v>150</v>
      </c>
      <c r="BC95" s="2235"/>
      <c r="BD95" s="2237" t="str">
        <f>IF(入力シート!K8="","",入力シート!K8)</f>
        <v/>
      </c>
      <c r="BE95" s="2237"/>
      <c r="BF95" s="2237"/>
      <c r="BG95" s="2235" t="s">
        <v>158</v>
      </c>
      <c r="BH95" s="2235"/>
      <c r="BI95" s="2235"/>
      <c r="BJ95" s="2235"/>
      <c r="BK95" s="2235"/>
      <c r="BL95" s="2238" t="str">
        <f>IF(入力シート!L8="","",入力シート!L8)</f>
        <v/>
      </c>
      <c r="BM95" s="2238"/>
      <c r="BN95" s="2239" t="s">
        <v>159</v>
      </c>
      <c r="BO95" s="2239"/>
      <c r="BP95" s="2239"/>
      <c r="BQ95" s="2240"/>
      <c r="BR95" s="2017"/>
      <c r="BS95" s="2413"/>
      <c r="BT95" s="2413"/>
      <c r="BU95" s="2413"/>
    </row>
    <row r="96" spans="1:73" s="1095" customFormat="1" ht="13.5" customHeight="1">
      <c r="A96" s="1094"/>
      <c r="B96" s="1094"/>
      <c r="C96" s="2263"/>
      <c r="D96" s="2263"/>
      <c r="E96" s="2263"/>
      <c r="G96" s="1058"/>
      <c r="H96" s="2090" t="s">
        <v>1168</v>
      </c>
      <c r="I96" s="2090"/>
      <c r="J96" s="2090"/>
      <c r="K96" s="2090"/>
      <c r="L96" s="2090"/>
      <c r="M96" s="2090"/>
      <c r="N96" s="2090"/>
      <c r="O96" s="2090"/>
      <c r="P96" s="2090"/>
      <c r="Q96" s="1082"/>
      <c r="R96" s="2241" t="s">
        <v>160</v>
      </c>
      <c r="S96" s="2242"/>
      <c r="T96" s="2243" t="str">
        <f>IF(入力シート!N7="","",入力シート!N7)</f>
        <v/>
      </c>
      <c r="U96" s="2243"/>
      <c r="V96" s="2243"/>
      <c r="W96" s="2243"/>
      <c r="X96" s="2243"/>
      <c r="Y96" s="2243"/>
      <c r="Z96" s="2243"/>
      <c r="AA96" s="2243"/>
      <c r="AB96" s="2243"/>
      <c r="AC96" s="2243"/>
      <c r="AD96" s="2243"/>
      <c r="AE96" s="2243"/>
      <c r="AF96" s="2243"/>
      <c r="AG96" s="2243"/>
      <c r="AH96" s="2243"/>
      <c r="AI96" s="2243"/>
      <c r="AJ96" s="2243"/>
      <c r="AK96" s="2243"/>
      <c r="AL96" s="2243"/>
      <c r="AM96" s="2243"/>
      <c r="AN96" s="2243"/>
      <c r="AO96" s="2243"/>
      <c r="AP96" s="2244"/>
      <c r="AQ96" s="2245"/>
      <c r="AR96" s="2242" t="s">
        <v>1231</v>
      </c>
      <c r="AS96" s="2242"/>
      <c r="AT96" s="2243" t="str">
        <f>IF(入力シート!N8="","",入力シート!N8)</f>
        <v/>
      </c>
      <c r="AU96" s="2243"/>
      <c r="AV96" s="2243"/>
      <c r="AW96" s="2243"/>
      <c r="AX96" s="2243"/>
      <c r="AY96" s="2243"/>
      <c r="AZ96" s="2243"/>
      <c r="BA96" s="2243"/>
      <c r="BB96" s="2243"/>
      <c r="BC96" s="2243"/>
      <c r="BD96" s="2243"/>
      <c r="BE96" s="2243"/>
      <c r="BF96" s="2243"/>
      <c r="BG96" s="2243"/>
      <c r="BH96" s="2243"/>
      <c r="BI96" s="2243"/>
      <c r="BJ96" s="2243"/>
      <c r="BK96" s="2243"/>
      <c r="BL96" s="2243"/>
      <c r="BM96" s="2243"/>
      <c r="BN96" s="2243"/>
      <c r="BO96" s="2243"/>
      <c r="BP96" s="2248"/>
      <c r="BQ96" s="2249"/>
      <c r="BR96" s="2017"/>
      <c r="BS96" s="2419" t="s">
        <v>1644</v>
      </c>
      <c r="BT96" s="2419"/>
      <c r="BU96" s="2419"/>
    </row>
    <row r="97" spans="1:73" s="1095" customFormat="1" ht="19.5" customHeight="1">
      <c r="A97" s="1094"/>
      <c r="B97" s="1094"/>
      <c r="C97" s="2263"/>
      <c r="D97" s="2263"/>
      <c r="E97" s="2263"/>
      <c r="G97" s="1055"/>
      <c r="H97" s="2188"/>
      <c r="I97" s="2188"/>
      <c r="J97" s="2188"/>
      <c r="K97" s="2188"/>
      <c r="L97" s="2188"/>
      <c r="M97" s="2188"/>
      <c r="N97" s="2188"/>
      <c r="O97" s="2188"/>
      <c r="P97" s="2188"/>
      <c r="Q97" s="1062"/>
      <c r="R97" s="2252" t="str">
        <f>IF(入力シート!O7="","",入力シート!O7)</f>
        <v/>
      </c>
      <c r="S97" s="2253"/>
      <c r="T97" s="2253"/>
      <c r="U97" s="2253"/>
      <c r="V97" s="2253"/>
      <c r="W97" s="2253"/>
      <c r="X97" s="2253"/>
      <c r="Y97" s="2253"/>
      <c r="Z97" s="2253"/>
      <c r="AA97" s="2253"/>
      <c r="AB97" s="2253"/>
      <c r="AC97" s="2253"/>
      <c r="AD97" s="2253"/>
      <c r="AE97" s="2253"/>
      <c r="AF97" s="2253"/>
      <c r="AG97" s="2253"/>
      <c r="AH97" s="2253"/>
      <c r="AI97" s="2253"/>
      <c r="AJ97" s="2253"/>
      <c r="AK97" s="2253"/>
      <c r="AL97" s="2253"/>
      <c r="AM97" s="2253"/>
      <c r="AN97" s="2253"/>
      <c r="AO97" s="2253"/>
      <c r="AP97" s="2244"/>
      <c r="AQ97" s="2245"/>
      <c r="AR97" s="2253" t="str">
        <f>IF(入力シート!O8="","",入力シート!O8)</f>
        <v/>
      </c>
      <c r="AS97" s="2253"/>
      <c r="AT97" s="2253"/>
      <c r="AU97" s="2253"/>
      <c r="AV97" s="2253"/>
      <c r="AW97" s="2253"/>
      <c r="AX97" s="2253"/>
      <c r="AY97" s="2253"/>
      <c r="AZ97" s="2253"/>
      <c r="BA97" s="2253"/>
      <c r="BB97" s="2253"/>
      <c r="BC97" s="2253"/>
      <c r="BD97" s="2253"/>
      <c r="BE97" s="2253"/>
      <c r="BF97" s="2253"/>
      <c r="BG97" s="2253"/>
      <c r="BH97" s="2253"/>
      <c r="BI97" s="2253"/>
      <c r="BJ97" s="2253"/>
      <c r="BK97" s="2253"/>
      <c r="BL97" s="2253"/>
      <c r="BM97" s="2253"/>
      <c r="BN97" s="2253"/>
      <c r="BO97" s="2253"/>
      <c r="BP97" s="2244"/>
      <c r="BQ97" s="2250"/>
      <c r="BR97" s="2017"/>
      <c r="BS97" s="2419"/>
      <c r="BT97" s="2419"/>
      <c r="BU97" s="2419"/>
    </row>
    <row r="98" spans="1:73" s="1095" customFormat="1" ht="13.5" customHeight="1">
      <c r="A98" s="1094"/>
      <c r="B98" s="1094"/>
      <c r="C98" s="2263"/>
      <c r="D98" s="2263"/>
      <c r="E98" s="2263"/>
      <c r="G98" s="1056"/>
      <c r="H98" s="1085"/>
      <c r="I98" s="2143" t="s">
        <v>1169</v>
      </c>
      <c r="J98" s="2143"/>
      <c r="K98" s="2143"/>
      <c r="L98" s="2143"/>
      <c r="M98" s="2143"/>
      <c r="N98" s="2143"/>
      <c r="O98" s="2143"/>
      <c r="P98" s="1085"/>
      <c r="Q98" s="1085"/>
      <c r="R98" s="2254" t="s">
        <v>3</v>
      </c>
      <c r="S98" s="2255"/>
      <c r="T98" s="2255"/>
      <c r="U98" s="2256" t="str">
        <f>IF(入力シート!P7="","",入力シート!P7)</f>
        <v/>
      </c>
      <c r="V98" s="2256"/>
      <c r="W98" s="2256"/>
      <c r="X98" s="2256"/>
      <c r="Y98" s="2256"/>
      <c r="Z98" s="2256"/>
      <c r="AA98" s="2256"/>
      <c r="AB98" s="2256"/>
      <c r="AC98" s="2256"/>
      <c r="AD98" s="2256"/>
      <c r="AE98" s="2257"/>
      <c r="AF98" s="2257"/>
      <c r="AG98" s="2257"/>
      <c r="AH98" s="2257"/>
      <c r="AI98" s="2257"/>
      <c r="AJ98" s="2257"/>
      <c r="AK98" s="2257"/>
      <c r="AL98" s="2257"/>
      <c r="AM98" s="2258" t="s">
        <v>2</v>
      </c>
      <c r="AN98" s="2258"/>
      <c r="AO98" s="2258"/>
      <c r="AP98" s="2246"/>
      <c r="AQ98" s="2247"/>
      <c r="AR98" s="2259" t="s">
        <v>3</v>
      </c>
      <c r="AS98" s="2259"/>
      <c r="AT98" s="2259"/>
      <c r="AU98" s="2260" t="str">
        <f>IF(入力シート!P8="","",入力シート!P8)</f>
        <v/>
      </c>
      <c r="AV98" s="2260"/>
      <c r="AW98" s="2260"/>
      <c r="AX98" s="2260"/>
      <c r="AY98" s="2260"/>
      <c r="AZ98" s="2260"/>
      <c r="BA98" s="2260"/>
      <c r="BB98" s="2260"/>
      <c r="BC98" s="2260"/>
      <c r="BD98" s="2260"/>
      <c r="BE98" s="2257"/>
      <c r="BF98" s="2257"/>
      <c r="BG98" s="2257"/>
      <c r="BH98" s="2257"/>
      <c r="BI98" s="2257"/>
      <c r="BJ98" s="2257"/>
      <c r="BK98" s="2257"/>
      <c r="BL98" s="2257"/>
      <c r="BM98" s="2258" t="s">
        <v>2</v>
      </c>
      <c r="BN98" s="2258"/>
      <c r="BO98" s="2258"/>
      <c r="BP98" s="2246"/>
      <c r="BQ98" s="2251"/>
      <c r="BR98" s="2017"/>
      <c r="BS98" s="2419"/>
      <c r="BT98" s="2419"/>
      <c r="BU98" s="2419"/>
    </row>
    <row r="99" spans="1:73" s="1095" customFormat="1" ht="25.5" customHeight="1">
      <c r="A99" s="1094"/>
      <c r="B99" s="1094"/>
      <c r="C99" s="2263"/>
      <c r="D99" s="2263"/>
      <c r="E99" s="2263"/>
      <c r="G99" s="2203" t="s">
        <v>1170</v>
      </c>
      <c r="H99" s="2204"/>
      <c r="I99" s="2204"/>
      <c r="J99" s="2204"/>
      <c r="K99" s="2204"/>
      <c r="L99" s="2204"/>
      <c r="M99" s="2204" t="s">
        <v>1171</v>
      </c>
      <c r="N99" s="2204"/>
      <c r="O99" s="2204"/>
      <c r="P99" s="2204"/>
      <c r="Q99" s="2205"/>
      <c r="R99" s="2206" t="str">
        <f>IF(入力シート!E7="","",入力シート!E7)</f>
        <v/>
      </c>
      <c r="S99" s="2207"/>
      <c r="T99" s="2207"/>
      <c r="U99" s="2207"/>
      <c r="V99" s="2207"/>
      <c r="W99" s="2207"/>
      <c r="X99" s="2207"/>
      <c r="Y99" s="2207"/>
      <c r="Z99" s="2207"/>
      <c r="AA99" s="2207"/>
      <c r="AB99" s="2207"/>
      <c r="AC99" s="2207"/>
      <c r="AD99" s="2208"/>
      <c r="AE99" s="2209" t="str">
        <f>IF(入力シート!M7="","",入力シート!M7)</f>
        <v/>
      </c>
      <c r="AF99" s="2207"/>
      <c r="AG99" s="2207"/>
      <c r="AH99" s="2207"/>
      <c r="AI99" s="2207"/>
      <c r="AJ99" s="2207"/>
      <c r="AK99" s="2207"/>
      <c r="AL99" s="2207"/>
      <c r="AM99" s="2207"/>
      <c r="AN99" s="2207"/>
      <c r="AO99" s="2207"/>
      <c r="AP99" s="2207"/>
      <c r="AQ99" s="2210"/>
      <c r="AR99" s="2207" t="str">
        <f>IF(入力シート!E8="","",入力シート!E8)</f>
        <v/>
      </c>
      <c r="AS99" s="2207"/>
      <c r="AT99" s="2207"/>
      <c r="AU99" s="2207"/>
      <c r="AV99" s="2207"/>
      <c r="AW99" s="2207"/>
      <c r="AX99" s="2207"/>
      <c r="AY99" s="2207"/>
      <c r="AZ99" s="2207"/>
      <c r="BA99" s="2207"/>
      <c r="BB99" s="2207"/>
      <c r="BC99" s="2207"/>
      <c r="BD99" s="2208"/>
      <c r="BE99" s="2209" t="str">
        <f>IF(入力シート!M8="","",入力シート!M8)</f>
        <v/>
      </c>
      <c r="BF99" s="2207"/>
      <c r="BG99" s="2207"/>
      <c r="BH99" s="2207"/>
      <c r="BI99" s="2207"/>
      <c r="BJ99" s="2207"/>
      <c r="BK99" s="2207"/>
      <c r="BL99" s="2207"/>
      <c r="BM99" s="2207"/>
      <c r="BN99" s="2207"/>
      <c r="BO99" s="2207"/>
      <c r="BP99" s="2207"/>
      <c r="BQ99" s="2211"/>
      <c r="BR99" s="2017"/>
      <c r="BS99" s="2419"/>
      <c r="BT99" s="2419"/>
      <c r="BU99" s="2419"/>
    </row>
    <row r="100" spans="1:73" s="1095" customFormat="1" ht="28.5" customHeight="1">
      <c r="A100" s="1094"/>
      <c r="B100" s="1094"/>
      <c r="C100" s="2263"/>
      <c r="D100" s="2263"/>
      <c r="E100" s="2263"/>
      <c r="G100" s="1058"/>
      <c r="H100" s="2090" t="s">
        <v>1172</v>
      </c>
      <c r="I100" s="2090"/>
      <c r="J100" s="2090"/>
      <c r="K100" s="2090"/>
      <c r="L100" s="2090"/>
      <c r="M100" s="2090"/>
      <c r="N100" s="2090"/>
      <c r="O100" s="2090"/>
      <c r="P100" s="2090"/>
      <c r="Q100" s="1063"/>
      <c r="R100" s="1119"/>
      <c r="S100" s="1120"/>
      <c r="T100" s="2212" t="s">
        <v>162</v>
      </c>
      <c r="U100" s="2212"/>
      <c r="V100" s="2212"/>
      <c r="W100" s="2212"/>
      <c r="X100" s="2212"/>
      <c r="Y100" s="2212"/>
      <c r="Z100" s="2212"/>
      <c r="AA100" s="2212"/>
      <c r="AB100" s="2212"/>
      <c r="AC100" s="2212"/>
      <c r="AD100" s="2212"/>
      <c r="AE100" s="2212"/>
      <c r="AF100" s="2212"/>
      <c r="AG100" s="2212"/>
      <c r="AH100" s="2212"/>
      <c r="AI100" s="2212"/>
      <c r="AJ100" s="2212"/>
      <c r="AK100" s="2212"/>
      <c r="AL100" s="2212"/>
      <c r="AM100" s="2212"/>
      <c r="AN100" s="2212"/>
      <c r="AO100" s="1032"/>
      <c r="AP100" s="2213"/>
      <c r="AQ100" s="2214"/>
      <c r="AR100" s="1062"/>
      <c r="AS100" s="1091"/>
      <c r="AT100" s="2215" t="s">
        <v>162</v>
      </c>
      <c r="AU100" s="2215"/>
      <c r="AV100" s="2215"/>
      <c r="AW100" s="2215"/>
      <c r="AX100" s="2215"/>
      <c r="AY100" s="2215"/>
      <c r="AZ100" s="2215"/>
      <c r="BA100" s="2215"/>
      <c r="BB100" s="2215"/>
      <c r="BC100" s="2215"/>
      <c r="BD100" s="2215"/>
      <c r="BE100" s="2215"/>
      <c r="BF100" s="2215"/>
      <c r="BG100" s="2215"/>
      <c r="BH100" s="2215"/>
      <c r="BI100" s="2215"/>
      <c r="BJ100" s="2215"/>
      <c r="BK100" s="2215"/>
      <c r="BL100" s="2215"/>
      <c r="BM100" s="2215"/>
      <c r="BN100" s="2215"/>
      <c r="BQ100" s="1033"/>
      <c r="BR100" s="2017"/>
      <c r="BS100" s="2419"/>
      <c r="BT100" s="2419"/>
      <c r="BU100" s="2419"/>
    </row>
    <row r="101" spans="1:73" s="1095" customFormat="1" ht="19.5" customHeight="1">
      <c r="A101" s="1094"/>
      <c r="B101" s="1094"/>
      <c r="C101" s="2263"/>
      <c r="D101" s="2263"/>
      <c r="E101" s="2263"/>
      <c r="G101" s="1064"/>
      <c r="H101" s="2216" t="s">
        <v>1236</v>
      </c>
      <c r="I101" s="2216"/>
      <c r="J101" s="2216"/>
      <c r="K101" s="2216"/>
      <c r="L101" s="2216"/>
      <c r="M101" s="2216"/>
      <c r="N101" s="2216"/>
      <c r="O101" s="2216"/>
      <c r="P101" s="2216"/>
      <c r="Q101" s="1065"/>
      <c r="R101" s="2217"/>
      <c r="S101" s="2218"/>
      <c r="T101" s="2218"/>
      <c r="U101" s="2218"/>
      <c r="V101" s="2218"/>
      <c r="W101" s="2218"/>
      <c r="X101" s="2218"/>
      <c r="Y101" s="2219"/>
      <c r="Z101" s="2220"/>
      <c r="AA101" s="2221"/>
      <c r="AB101" s="2221"/>
      <c r="AC101" s="2221"/>
      <c r="AD101" s="2221"/>
      <c r="AE101" s="2221"/>
      <c r="AF101" s="2221"/>
      <c r="AG101" s="2221"/>
      <c r="AH101" s="2221"/>
      <c r="AI101" s="2221"/>
      <c r="AJ101" s="2221"/>
      <c r="AK101" s="2221"/>
      <c r="AL101" s="2221"/>
      <c r="AM101" s="2221"/>
      <c r="AN101" s="2221"/>
      <c r="AO101" s="2222"/>
      <c r="AP101" s="2223"/>
      <c r="AQ101" s="2224"/>
      <c r="AR101" s="2217"/>
      <c r="AS101" s="2218"/>
      <c r="AT101" s="2218"/>
      <c r="AU101" s="2218"/>
      <c r="AV101" s="2218"/>
      <c r="AW101" s="2218"/>
      <c r="AX101" s="2218"/>
      <c r="AY101" s="2219"/>
      <c r="AZ101" s="2220"/>
      <c r="BA101" s="2221"/>
      <c r="BB101" s="2221"/>
      <c r="BC101" s="2221"/>
      <c r="BD101" s="2221"/>
      <c r="BE101" s="2221"/>
      <c r="BF101" s="2221"/>
      <c r="BG101" s="2221"/>
      <c r="BH101" s="2221"/>
      <c r="BI101" s="2221"/>
      <c r="BJ101" s="2221"/>
      <c r="BK101" s="2221"/>
      <c r="BL101" s="2221"/>
      <c r="BM101" s="2221"/>
      <c r="BN101" s="2221"/>
      <c r="BO101" s="2222"/>
      <c r="BP101" s="2220"/>
      <c r="BQ101" s="2222"/>
      <c r="BR101" s="2017"/>
      <c r="BS101" s="2419"/>
      <c r="BT101" s="2419"/>
      <c r="BU101" s="2419"/>
    </row>
    <row r="102" spans="1:73" s="1095" customFormat="1" ht="10.5" customHeight="1">
      <c r="A102" s="1094"/>
      <c r="B102" s="1094"/>
      <c r="C102" s="2263"/>
      <c r="D102" s="2263"/>
      <c r="E102" s="2263"/>
      <c r="G102" s="2200" t="s">
        <v>1174</v>
      </c>
      <c r="H102" s="1066"/>
      <c r="I102" s="2067" t="s">
        <v>164</v>
      </c>
      <c r="J102" s="2067"/>
      <c r="K102" s="2067"/>
      <c r="L102" s="2067"/>
      <c r="M102" s="2067"/>
      <c r="N102" s="2067"/>
      <c r="O102" s="2067"/>
      <c r="P102" s="1066"/>
      <c r="Q102" s="2120" t="s">
        <v>6</v>
      </c>
      <c r="R102" s="2121" t="str">
        <f>'15表'!O91</f>
        <v/>
      </c>
      <c r="S102" s="2024"/>
      <c r="T102" s="2024" t="str">
        <f>'15表'!P91</f>
        <v/>
      </c>
      <c r="U102" s="2024"/>
      <c r="V102" s="2024" t="str">
        <f>'15表'!Q91</f>
        <v/>
      </c>
      <c r="W102" s="2024"/>
      <c r="X102" s="2024" t="str">
        <f>'15表'!R91</f>
        <v/>
      </c>
      <c r="Y102" s="2024"/>
      <c r="Z102" s="2024" t="str">
        <f>'15表'!S91</f>
        <v/>
      </c>
      <c r="AA102" s="2024"/>
      <c r="AB102" s="2024" t="str">
        <f>'15表'!T91</f>
        <v/>
      </c>
      <c r="AC102" s="2024"/>
      <c r="AD102" s="2024" t="str">
        <f>'15表'!U91</f>
        <v/>
      </c>
      <c r="AE102" s="2024"/>
      <c r="AF102" s="2024" t="str">
        <f>'15表'!V91</f>
        <v/>
      </c>
      <c r="AG102" s="2024"/>
      <c r="AH102" s="2024" t="str">
        <f>'15表'!W91</f>
        <v/>
      </c>
      <c r="AI102" s="2024"/>
      <c r="AJ102" s="2024" t="str">
        <f>'15表'!X91</f>
        <v/>
      </c>
      <c r="AK102" s="2024"/>
      <c r="AL102" s="2024" t="str">
        <f>'15表'!Y91</f>
        <v/>
      </c>
      <c r="AM102" s="2024"/>
      <c r="AN102" s="2024" t="str">
        <f>'15表'!Z91</f>
        <v/>
      </c>
      <c r="AO102" s="2024"/>
      <c r="AP102" s="2197" t="s">
        <v>15</v>
      </c>
      <c r="AQ102" s="2198"/>
      <c r="AR102" s="2196" t="str">
        <f>'15表'!AB91</f>
        <v/>
      </c>
      <c r="AS102" s="2196"/>
      <c r="AT102" s="2196" t="str">
        <f>'15表'!AC91</f>
        <v/>
      </c>
      <c r="AU102" s="2196"/>
      <c r="AV102" s="2196" t="str">
        <f>'15表'!AD91</f>
        <v/>
      </c>
      <c r="AW102" s="2196"/>
      <c r="AX102" s="2196" t="str">
        <f>'15表'!AE91</f>
        <v/>
      </c>
      <c r="AY102" s="2196"/>
      <c r="AZ102" s="2196" t="str">
        <f>'15表'!AF91</f>
        <v/>
      </c>
      <c r="BA102" s="2196"/>
      <c r="BB102" s="2196" t="str">
        <f>'15表'!AG91</f>
        <v/>
      </c>
      <c r="BC102" s="2196"/>
      <c r="BD102" s="2196" t="str">
        <f>'15表'!AH91</f>
        <v/>
      </c>
      <c r="BE102" s="2196"/>
      <c r="BF102" s="2196" t="str">
        <f>'15表'!AI91</f>
        <v/>
      </c>
      <c r="BG102" s="2196"/>
      <c r="BH102" s="2196" t="str">
        <f>'15表'!AJ91</f>
        <v/>
      </c>
      <c r="BI102" s="2196"/>
      <c r="BJ102" s="2196" t="str">
        <f>'15表'!AK91</f>
        <v/>
      </c>
      <c r="BK102" s="2196"/>
      <c r="BL102" s="2196" t="str">
        <f>'15表'!AL91</f>
        <v/>
      </c>
      <c r="BM102" s="2196"/>
      <c r="BN102" s="2196" t="str">
        <f>'15表'!AM91</f>
        <v/>
      </c>
      <c r="BO102" s="2196"/>
      <c r="BP102" s="2197" t="s">
        <v>130</v>
      </c>
      <c r="BQ102" s="2198"/>
      <c r="BR102" s="2017"/>
      <c r="BS102" s="2419"/>
      <c r="BT102" s="2419"/>
      <c r="BU102" s="2419"/>
    </row>
    <row r="103" spans="1:73" s="1095" customFormat="1" ht="9.75" customHeight="1">
      <c r="A103" s="1094"/>
      <c r="B103" s="1094"/>
      <c r="C103" s="2263"/>
      <c r="D103" s="2263"/>
      <c r="E103" s="2263"/>
      <c r="G103" s="2201"/>
      <c r="H103" s="1084"/>
      <c r="I103" s="2082" t="s">
        <v>165</v>
      </c>
      <c r="J103" s="2082"/>
      <c r="K103" s="2082"/>
      <c r="L103" s="2082"/>
      <c r="M103" s="2082"/>
      <c r="N103" s="2082"/>
      <c r="O103" s="2082"/>
      <c r="P103" s="1086"/>
      <c r="Q103" s="2038"/>
      <c r="R103" s="2057"/>
      <c r="S103" s="2025"/>
      <c r="T103" s="2025"/>
      <c r="U103" s="2025"/>
      <c r="V103" s="2025"/>
      <c r="W103" s="2025"/>
      <c r="X103" s="2025"/>
      <c r="Y103" s="2025"/>
      <c r="Z103" s="2025"/>
      <c r="AA103" s="2025"/>
      <c r="AB103" s="2025"/>
      <c r="AC103" s="2025"/>
      <c r="AD103" s="2025"/>
      <c r="AE103" s="2025"/>
      <c r="AF103" s="2025"/>
      <c r="AG103" s="2025"/>
      <c r="AH103" s="2025"/>
      <c r="AI103" s="2025"/>
      <c r="AJ103" s="2025"/>
      <c r="AK103" s="2025"/>
      <c r="AL103" s="2025"/>
      <c r="AM103" s="2025"/>
      <c r="AN103" s="2025"/>
      <c r="AO103" s="2025"/>
      <c r="AP103" s="2140"/>
      <c r="AQ103" s="2141"/>
      <c r="AR103" s="2196"/>
      <c r="AS103" s="2196"/>
      <c r="AT103" s="2196"/>
      <c r="AU103" s="2196"/>
      <c r="AV103" s="2196"/>
      <c r="AW103" s="2196"/>
      <c r="AX103" s="2196"/>
      <c r="AY103" s="2196"/>
      <c r="AZ103" s="2196"/>
      <c r="BA103" s="2196"/>
      <c r="BB103" s="2196"/>
      <c r="BC103" s="2196"/>
      <c r="BD103" s="2196"/>
      <c r="BE103" s="2196"/>
      <c r="BF103" s="2196"/>
      <c r="BG103" s="2196"/>
      <c r="BH103" s="2196"/>
      <c r="BI103" s="2196"/>
      <c r="BJ103" s="2196"/>
      <c r="BK103" s="2196"/>
      <c r="BL103" s="2196"/>
      <c r="BM103" s="2196"/>
      <c r="BN103" s="2196"/>
      <c r="BO103" s="2196"/>
      <c r="BP103" s="2140"/>
      <c r="BQ103" s="2141"/>
      <c r="BR103" s="2017"/>
      <c r="BS103" s="2419"/>
      <c r="BT103" s="2419"/>
      <c r="BU103" s="2419"/>
    </row>
    <row r="104" spans="1:73" s="1095" customFormat="1" ht="10.5" customHeight="1">
      <c r="A104" s="1094"/>
      <c r="B104" s="1094"/>
      <c r="C104" s="2263"/>
      <c r="D104" s="2263"/>
      <c r="E104" s="2263"/>
      <c r="G104" s="2201"/>
      <c r="H104" s="1062"/>
      <c r="I104" s="2199" t="s">
        <v>166</v>
      </c>
      <c r="J104" s="2199"/>
      <c r="K104" s="2199"/>
      <c r="L104" s="2199"/>
      <c r="M104" s="2199"/>
      <c r="N104" s="2199"/>
      <c r="O104" s="2199"/>
      <c r="P104" s="1062"/>
      <c r="Q104" s="2065" t="s">
        <v>11</v>
      </c>
      <c r="R104" s="2057" t="str">
        <f>'15表'!O92</f>
        <v/>
      </c>
      <c r="S104" s="2025"/>
      <c r="T104" s="2025" t="str">
        <f>'15表'!P92</f>
        <v/>
      </c>
      <c r="U104" s="2025"/>
      <c r="V104" s="2025" t="str">
        <f>'15表'!Q92</f>
        <v/>
      </c>
      <c r="W104" s="2025"/>
      <c r="X104" s="2025" t="str">
        <f>'15表'!R92</f>
        <v/>
      </c>
      <c r="Y104" s="2025"/>
      <c r="Z104" s="2025" t="str">
        <f>'15表'!S92</f>
        <v/>
      </c>
      <c r="AA104" s="2025"/>
      <c r="AB104" s="2025" t="str">
        <f>'15表'!T92</f>
        <v/>
      </c>
      <c r="AC104" s="2025"/>
      <c r="AD104" s="2025" t="str">
        <f>'15表'!U92</f>
        <v/>
      </c>
      <c r="AE104" s="2025"/>
      <c r="AF104" s="2025" t="str">
        <f>'15表'!V92</f>
        <v/>
      </c>
      <c r="AG104" s="2025"/>
      <c r="AH104" s="2025" t="str">
        <f>'15表'!W92</f>
        <v/>
      </c>
      <c r="AI104" s="2025"/>
      <c r="AJ104" s="2025" t="str">
        <f>'15表'!X92</f>
        <v/>
      </c>
      <c r="AK104" s="2025"/>
      <c r="AL104" s="2025" t="str">
        <f>'15表'!Y92</f>
        <v/>
      </c>
      <c r="AM104" s="2025"/>
      <c r="AN104" s="2025" t="str">
        <f>'15表'!Z92</f>
        <v/>
      </c>
      <c r="AO104" s="2025"/>
      <c r="AP104" s="2140"/>
      <c r="AQ104" s="2141"/>
      <c r="AR104" s="2025" t="str">
        <f>'15表'!AB92</f>
        <v/>
      </c>
      <c r="AS104" s="2025"/>
      <c r="AT104" s="2025" t="str">
        <f>'15表'!AC92</f>
        <v/>
      </c>
      <c r="AU104" s="2025"/>
      <c r="AV104" s="2025" t="str">
        <f>'15表'!AD92</f>
        <v/>
      </c>
      <c r="AW104" s="2025"/>
      <c r="AX104" s="2025" t="str">
        <f>'15表'!AE92</f>
        <v/>
      </c>
      <c r="AY104" s="2025"/>
      <c r="AZ104" s="2025" t="str">
        <f>'15表'!AF92</f>
        <v/>
      </c>
      <c r="BA104" s="2025"/>
      <c r="BB104" s="2025" t="str">
        <f>'15表'!AG92</f>
        <v/>
      </c>
      <c r="BC104" s="2025"/>
      <c r="BD104" s="2025" t="str">
        <f>'15表'!AH92</f>
        <v/>
      </c>
      <c r="BE104" s="2025"/>
      <c r="BF104" s="2025" t="str">
        <f>'15表'!AI92</f>
        <v/>
      </c>
      <c r="BG104" s="2025"/>
      <c r="BH104" s="2025" t="str">
        <f>'15表'!AJ92</f>
        <v/>
      </c>
      <c r="BI104" s="2025"/>
      <c r="BJ104" s="2025" t="str">
        <f>'15表'!AK92</f>
        <v/>
      </c>
      <c r="BK104" s="2025"/>
      <c r="BL104" s="2025" t="str">
        <f>'15表'!AL92</f>
        <v/>
      </c>
      <c r="BM104" s="2025"/>
      <c r="BN104" s="2025" t="str">
        <f>'15表'!AM92</f>
        <v/>
      </c>
      <c r="BO104" s="2025"/>
      <c r="BP104" s="2140"/>
      <c r="BQ104" s="2141"/>
      <c r="BR104" s="2017"/>
      <c r="BS104" s="2419"/>
      <c r="BT104" s="2419"/>
      <c r="BU104" s="2419"/>
    </row>
    <row r="105" spans="1:73" s="1095" customFormat="1" ht="9.75" customHeight="1">
      <c r="A105" s="1094"/>
      <c r="B105" s="1094"/>
      <c r="C105" s="2263"/>
      <c r="D105" s="2263"/>
      <c r="E105" s="2263"/>
      <c r="G105" s="2201"/>
      <c r="H105" s="1084"/>
      <c r="I105" s="2082" t="s">
        <v>182</v>
      </c>
      <c r="J105" s="2082"/>
      <c r="K105" s="2082"/>
      <c r="L105" s="2082"/>
      <c r="M105" s="2082"/>
      <c r="N105" s="2082"/>
      <c r="O105" s="2082"/>
      <c r="P105" s="1086"/>
      <c r="Q105" s="2081"/>
      <c r="R105" s="2057"/>
      <c r="S105" s="2025"/>
      <c r="T105" s="2025"/>
      <c r="U105" s="2025"/>
      <c r="V105" s="2025"/>
      <c r="W105" s="2025"/>
      <c r="X105" s="2025"/>
      <c r="Y105" s="2025"/>
      <c r="Z105" s="2025"/>
      <c r="AA105" s="2025"/>
      <c r="AB105" s="2025"/>
      <c r="AC105" s="2025"/>
      <c r="AD105" s="2025"/>
      <c r="AE105" s="2025"/>
      <c r="AF105" s="2025"/>
      <c r="AG105" s="2025"/>
      <c r="AH105" s="2025"/>
      <c r="AI105" s="2025"/>
      <c r="AJ105" s="2025"/>
      <c r="AK105" s="2025"/>
      <c r="AL105" s="2025"/>
      <c r="AM105" s="2025"/>
      <c r="AN105" s="2025"/>
      <c r="AO105" s="2025"/>
      <c r="AP105" s="2140"/>
      <c r="AQ105" s="2141"/>
      <c r="AR105" s="2025"/>
      <c r="AS105" s="2025"/>
      <c r="AT105" s="2025"/>
      <c r="AU105" s="2025"/>
      <c r="AV105" s="2025"/>
      <c r="AW105" s="2025"/>
      <c r="AX105" s="2025"/>
      <c r="AY105" s="2025"/>
      <c r="AZ105" s="2025"/>
      <c r="BA105" s="2025"/>
      <c r="BB105" s="2025"/>
      <c r="BC105" s="2025"/>
      <c r="BD105" s="2025"/>
      <c r="BE105" s="2025"/>
      <c r="BF105" s="2025"/>
      <c r="BG105" s="2025"/>
      <c r="BH105" s="2025"/>
      <c r="BI105" s="2025"/>
      <c r="BJ105" s="2025"/>
      <c r="BK105" s="2025"/>
      <c r="BL105" s="2025"/>
      <c r="BM105" s="2025"/>
      <c r="BN105" s="2025"/>
      <c r="BO105" s="2025"/>
      <c r="BP105" s="2140"/>
      <c r="BQ105" s="2141"/>
      <c r="BR105" s="2017"/>
      <c r="BS105" s="2419"/>
      <c r="BT105" s="2419"/>
      <c r="BU105" s="2419"/>
    </row>
    <row r="106" spans="1:73" s="1095" customFormat="1" ht="10.5" customHeight="1">
      <c r="A106" s="1094"/>
      <c r="B106" s="1094"/>
      <c r="C106" s="2263"/>
      <c r="D106" s="2263"/>
      <c r="E106" s="2263"/>
      <c r="G106" s="2201"/>
      <c r="H106" s="1062"/>
      <c r="I106" s="2195" t="s">
        <v>167</v>
      </c>
      <c r="J106" s="2195"/>
      <c r="K106" s="2195"/>
      <c r="L106" s="2195"/>
      <c r="M106" s="2195"/>
      <c r="N106" s="2195"/>
      <c r="O106" s="2195"/>
      <c r="P106" s="1062"/>
      <c r="Q106" s="2065" t="s">
        <v>12</v>
      </c>
      <c r="R106" s="2057" t="str">
        <f>'15表'!O96</f>
        <v/>
      </c>
      <c r="S106" s="2025"/>
      <c r="T106" s="2025" t="str">
        <f>'15表'!P96</f>
        <v/>
      </c>
      <c r="U106" s="2025"/>
      <c r="V106" s="2025" t="str">
        <f>'15表'!Q96</f>
        <v/>
      </c>
      <c r="W106" s="2025"/>
      <c r="X106" s="2025" t="str">
        <f>'15表'!R96</f>
        <v/>
      </c>
      <c r="Y106" s="2025"/>
      <c r="Z106" s="2025" t="str">
        <f>'15表'!S96</f>
        <v/>
      </c>
      <c r="AA106" s="2025"/>
      <c r="AB106" s="2025" t="str">
        <f>'15表'!T96</f>
        <v/>
      </c>
      <c r="AC106" s="2025"/>
      <c r="AD106" s="2025" t="str">
        <f>'15表'!U96</f>
        <v/>
      </c>
      <c r="AE106" s="2025"/>
      <c r="AF106" s="2025" t="str">
        <f>'15表'!V96</f>
        <v/>
      </c>
      <c r="AG106" s="2025"/>
      <c r="AH106" s="2025" t="str">
        <f>'15表'!W96</f>
        <v/>
      </c>
      <c r="AI106" s="2025"/>
      <c r="AJ106" s="2025" t="str">
        <f>'15表'!X96</f>
        <v/>
      </c>
      <c r="AK106" s="2025"/>
      <c r="AL106" s="2025" t="str">
        <f>'15表'!Y96</f>
        <v/>
      </c>
      <c r="AM106" s="2025"/>
      <c r="AN106" s="2025" t="str">
        <f>'15表'!Z96</f>
        <v/>
      </c>
      <c r="AO106" s="2025"/>
      <c r="AP106" s="2140"/>
      <c r="AQ106" s="2141"/>
      <c r="AR106" s="2025" t="str">
        <f>'15表'!AB96</f>
        <v/>
      </c>
      <c r="AS106" s="2025"/>
      <c r="AT106" s="2025" t="str">
        <f>'15表'!AC96</f>
        <v/>
      </c>
      <c r="AU106" s="2025"/>
      <c r="AV106" s="2025" t="str">
        <f>'15表'!AD96</f>
        <v/>
      </c>
      <c r="AW106" s="2025"/>
      <c r="AX106" s="2025" t="str">
        <f>'15表'!AE96</f>
        <v/>
      </c>
      <c r="AY106" s="2025"/>
      <c r="AZ106" s="2025" t="str">
        <f>'15表'!AF96</f>
        <v/>
      </c>
      <c r="BA106" s="2025"/>
      <c r="BB106" s="2025" t="str">
        <f>'15表'!AG96</f>
        <v/>
      </c>
      <c r="BC106" s="2025"/>
      <c r="BD106" s="2025" t="str">
        <f>'15表'!AH96</f>
        <v/>
      </c>
      <c r="BE106" s="2025"/>
      <c r="BF106" s="2025" t="str">
        <f>'15表'!AI96</f>
        <v/>
      </c>
      <c r="BG106" s="2025"/>
      <c r="BH106" s="2025" t="str">
        <f>'15表'!AJ96</f>
        <v/>
      </c>
      <c r="BI106" s="2025"/>
      <c r="BJ106" s="2025" t="str">
        <f>'15表'!AK96</f>
        <v/>
      </c>
      <c r="BK106" s="2025"/>
      <c r="BL106" s="2025" t="str">
        <f>'15表'!AL96</f>
        <v/>
      </c>
      <c r="BM106" s="2025"/>
      <c r="BN106" s="2025" t="str">
        <f>'15表'!AM96</f>
        <v/>
      </c>
      <c r="BO106" s="2025"/>
      <c r="BP106" s="2140"/>
      <c r="BQ106" s="2141"/>
      <c r="BR106" s="2017"/>
      <c r="BS106" s="2419"/>
      <c r="BT106" s="2419"/>
      <c r="BU106" s="2419"/>
    </row>
    <row r="107" spans="1:73" s="1095" customFormat="1" ht="9.75" customHeight="1">
      <c r="A107" s="1094"/>
      <c r="B107" s="1094"/>
      <c r="C107" s="2263"/>
      <c r="D107" s="2263"/>
      <c r="E107" s="2263"/>
      <c r="G107" s="2201"/>
      <c r="H107" s="1084"/>
      <c r="I107" s="2082" t="s">
        <v>183</v>
      </c>
      <c r="J107" s="2082"/>
      <c r="K107" s="2082"/>
      <c r="L107" s="2082"/>
      <c r="M107" s="2082"/>
      <c r="N107" s="2082"/>
      <c r="O107" s="2082"/>
      <c r="P107" s="1086"/>
      <c r="Q107" s="2081"/>
      <c r="R107" s="2057"/>
      <c r="S107" s="2025"/>
      <c r="T107" s="2025"/>
      <c r="U107" s="2025"/>
      <c r="V107" s="2025"/>
      <c r="W107" s="2025"/>
      <c r="X107" s="2025"/>
      <c r="Y107" s="2025"/>
      <c r="Z107" s="2025"/>
      <c r="AA107" s="2025"/>
      <c r="AB107" s="2025"/>
      <c r="AC107" s="2025"/>
      <c r="AD107" s="2025"/>
      <c r="AE107" s="2025"/>
      <c r="AF107" s="2025"/>
      <c r="AG107" s="2025"/>
      <c r="AH107" s="2025"/>
      <c r="AI107" s="2025"/>
      <c r="AJ107" s="2025"/>
      <c r="AK107" s="2025"/>
      <c r="AL107" s="2025"/>
      <c r="AM107" s="2025"/>
      <c r="AN107" s="2025"/>
      <c r="AO107" s="2025"/>
      <c r="AP107" s="2140"/>
      <c r="AQ107" s="2141"/>
      <c r="AR107" s="2025"/>
      <c r="AS107" s="2025"/>
      <c r="AT107" s="2025"/>
      <c r="AU107" s="2025"/>
      <c r="AV107" s="2025"/>
      <c r="AW107" s="2025"/>
      <c r="AX107" s="2025"/>
      <c r="AY107" s="2025"/>
      <c r="AZ107" s="2025"/>
      <c r="BA107" s="2025"/>
      <c r="BB107" s="2025"/>
      <c r="BC107" s="2025"/>
      <c r="BD107" s="2025"/>
      <c r="BE107" s="2025"/>
      <c r="BF107" s="2025"/>
      <c r="BG107" s="2025"/>
      <c r="BH107" s="2025"/>
      <c r="BI107" s="2025"/>
      <c r="BJ107" s="2025"/>
      <c r="BK107" s="2025"/>
      <c r="BL107" s="2025"/>
      <c r="BM107" s="2025"/>
      <c r="BN107" s="2025"/>
      <c r="BO107" s="2025"/>
      <c r="BP107" s="2140"/>
      <c r="BQ107" s="2141"/>
      <c r="BR107" s="2017"/>
      <c r="BS107" s="2419"/>
      <c r="BT107" s="2419"/>
      <c r="BU107" s="2419"/>
    </row>
    <row r="108" spans="1:73" s="1095" customFormat="1" ht="10.5" customHeight="1">
      <c r="A108" s="1094"/>
      <c r="B108" s="1094"/>
      <c r="C108" s="2263"/>
      <c r="D108" s="2263"/>
      <c r="E108" s="2263"/>
      <c r="G108" s="2201"/>
      <c r="H108" s="1062"/>
      <c r="I108" s="2195" t="s">
        <v>1225</v>
      </c>
      <c r="J108" s="2195"/>
      <c r="K108" s="2195"/>
      <c r="L108" s="2195"/>
      <c r="M108" s="2195"/>
      <c r="N108" s="2195"/>
      <c r="O108" s="2195"/>
      <c r="P108" s="1062"/>
      <c r="Q108" s="2065" t="s">
        <v>4</v>
      </c>
      <c r="R108" s="2057" t="str">
        <f>'15表'!O97</f>
        <v/>
      </c>
      <c r="S108" s="2025"/>
      <c r="T108" s="2025" t="str">
        <f>'15表'!P97</f>
        <v/>
      </c>
      <c r="U108" s="2025"/>
      <c r="V108" s="2025" t="str">
        <f>'15表'!Q97</f>
        <v/>
      </c>
      <c r="W108" s="2025"/>
      <c r="X108" s="2025" t="str">
        <f>'15表'!R97</f>
        <v/>
      </c>
      <c r="Y108" s="2025"/>
      <c r="Z108" s="2025" t="str">
        <f>'15表'!S97</f>
        <v/>
      </c>
      <c r="AA108" s="2025"/>
      <c r="AB108" s="2025" t="str">
        <f>'15表'!T97</f>
        <v/>
      </c>
      <c r="AC108" s="2025"/>
      <c r="AD108" s="2025" t="str">
        <f>'15表'!U97</f>
        <v/>
      </c>
      <c r="AE108" s="2025"/>
      <c r="AF108" s="2025" t="str">
        <f>'15表'!V97</f>
        <v/>
      </c>
      <c r="AG108" s="2025"/>
      <c r="AH108" s="2025" t="str">
        <f>'15表'!W97</f>
        <v/>
      </c>
      <c r="AI108" s="2025"/>
      <c r="AJ108" s="2025" t="str">
        <f>'15表'!X97</f>
        <v/>
      </c>
      <c r="AK108" s="2025"/>
      <c r="AL108" s="2025" t="str">
        <f>'15表'!Y97</f>
        <v/>
      </c>
      <c r="AM108" s="2025"/>
      <c r="AN108" s="2025">
        <f>'15表'!Z97</f>
        <v>0</v>
      </c>
      <c r="AO108" s="2025"/>
      <c r="AP108" s="2140"/>
      <c r="AQ108" s="2141"/>
      <c r="AR108" s="2025" t="str">
        <f>'15表'!AB97</f>
        <v/>
      </c>
      <c r="AS108" s="2025"/>
      <c r="AT108" s="2025" t="str">
        <f>'15表'!AC97</f>
        <v/>
      </c>
      <c r="AU108" s="2025"/>
      <c r="AV108" s="2025" t="str">
        <f>'15表'!AD97</f>
        <v/>
      </c>
      <c r="AW108" s="2025"/>
      <c r="AX108" s="2025" t="str">
        <f>'15表'!AE97</f>
        <v/>
      </c>
      <c r="AY108" s="2025"/>
      <c r="AZ108" s="2025" t="str">
        <f>'15表'!AF97</f>
        <v/>
      </c>
      <c r="BA108" s="2025"/>
      <c r="BB108" s="2025" t="str">
        <f>'15表'!AG97</f>
        <v/>
      </c>
      <c r="BC108" s="2025"/>
      <c r="BD108" s="2025" t="str">
        <f>'15表'!AH97</f>
        <v/>
      </c>
      <c r="BE108" s="2025"/>
      <c r="BF108" s="2025" t="str">
        <f>'15表'!AI97</f>
        <v/>
      </c>
      <c r="BG108" s="2025"/>
      <c r="BH108" s="2025" t="str">
        <f>'15表'!AJ97</f>
        <v/>
      </c>
      <c r="BI108" s="2025"/>
      <c r="BJ108" s="2025" t="str">
        <f>'15表'!AK97</f>
        <v/>
      </c>
      <c r="BK108" s="2025"/>
      <c r="BL108" s="2025" t="str">
        <f>'15表'!AL97</f>
        <v/>
      </c>
      <c r="BM108" s="2025"/>
      <c r="BN108" s="2025">
        <f>'15表'!AM97</f>
        <v>0</v>
      </c>
      <c r="BO108" s="2025"/>
      <c r="BP108" s="2140"/>
      <c r="BQ108" s="2141"/>
      <c r="BR108" s="2017"/>
      <c r="BS108" s="1437"/>
      <c r="BT108" s="1437"/>
      <c r="BU108" s="2420" t="s">
        <v>1645</v>
      </c>
    </row>
    <row r="109" spans="1:73" s="1095" customFormat="1" ht="9.75" customHeight="1">
      <c r="A109" s="1094"/>
      <c r="B109" s="1094"/>
      <c r="C109" s="2263"/>
      <c r="D109" s="2263"/>
      <c r="E109" s="2263"/>
      <c r="G109" s="2201"/>
      <c r="H109" s="1084"/>
      <c r="I109" s="2193" t="s">
        <v>66</v>
      </c>
      <c r="J109" s="2193"/>
      <c r="K109" s="2193"/>
      <c r="L109" s="2193"/>
      <c r="M109" s="2193"/>
      <c r="N109" s="2193"/>
      <c r="O109" s="2193"/>
      <c r="P109" s="1086"/>
      <c r="Q109" s="2081"/>
      <c r="R109" s="2057"/>
      <c r="S109" s="2025"/>
      <c r="T109" s="2025"/>
      <c r="U109" s="2025"/>
      <c r="V109" s="2025"/>
      <c r="W109" s="2025"/>
      <c r="X109" s="2025"/>
      <c r="Y109" s="2025"/>
      <c r="Z109" s="2025"/>
      <c r="AA109" s="2025"/>
      <c r="AB109" s="2025"/>
      <c r="AC109" s="2025"/>
      <c r="AD109" s="2025"/>
      <c r="AE109" s="2025"/>
      <c r="AF109" s="2025"/>
      <c r="AG109" s="2025"/>
      <c r="AH109" s="2025"/>
      <c r="AI109" s="2025"/>
      <c r="AJ109" s="2025"/>
      <c r="AK109" s="2025"/>
      <c r="AL109" s="2025"/>
      <c r="AM109" s="2025"/>
      <c r="AN109" s="2025"/>
      <c r="AO109" s="2025"/>
      <c r="AP109" s="2140"/>
      <c r="AQ109" s="2141"/>
      <c r="AR109" s="2025"/>
      <c r="AS109" s="2025"/>
      <c r="AT109" s="2025"/>
      <c r="AU109" s="2025"/>
      <c r="AV109" s="2025"/>
      <c r="AW109" s="2025"/>
      <c r="AX109" s="2025"/>
      <c r="AY109" s="2025"/>
      <c r="AZ109" s="2025"/>
      <c r="BA109" s="2025"/>
      <c r="BB109" s="2025"/>
      <c r="BC109" s="2025"/>
      <c r="BD109" s="2025"/>
      <c r="BE109" s="2025"/>
      <c r="BF109" s="2025"/>
      <c r="BG109" s="2025"/>
      <c r="BH109" s="2025"/>
      <c r="BI109" s="2025"/>
      <c r="BJ109" s="2025"/>
      <c r="BK109" s="2025"/>
      <c r="BL109" s="2025"/>
      <c r="BM109" s="2025"/>
      <c r="BN109" s="2025"/>
      <c r="BO109" s="2025"/>
      <c r="BP109" s="2140"/>
      <c r="BQ109" s="2141"/>
      <c r="BR109" s="2017"/>
      <c r="BS109" s="1437"/>
      <c r="BT109" s="1437"/>
      <c r="BU109" s="2420"/>
    </row>
    <row r="110" spans="1:73" s="1095" customFormat="1" ht="14.25" customHeight="1">
      <c r="A110" s="1094"/>
      <c r="B110" s="1094"/>
      <c r="C110" s="2263"/>
      <c r="D110" s="2263"/>
      <c r="E110" s="2263"/>
      <c r="G110" s="2201"/>
      <c r="H110" s="1062"/>
      <c r="I110" s="2125" t="s">
        <v>1150</v>
      </c>
      <c r="J110" s="2125"/>
      <c r="K110" s="2125"/>
      <c r="L110" s="2126"/>
      <c r="M110" s="2126"/>
      <c r="N110" s="2126"/>
      <c r="O110" s="2126"/>
      <c r="P110" s="1062"/>
      <c r="Q110" s="2065" t="s">
        <v>5</v>
      </c>
      <c r="R110" s="2057" t="str">
        <f>'15表'!O98</f>
        <v/>
      </c>
      <c r="S110" s="2025"/>
      <c r="T110" s="2025" t="str">
        <f>'15表'!P98</f>
        <v/>
      </c>
      <c r="U110" s="2025"/>
      <c r="V110" s="2025" t="str">
        <f>'15表'!Q98</f>
        <v/>
      </c>
      <c r="W110" s="2025"/>
      <c r="X110" s="2025" t="str">
        <f>'15表'!R98</f>
        <v/>
      </c>
      <c r="Y110" s="2025"/>
      <c r="Z110" s="2025" t="str">
        <f>'15表'!S98</f>
        <v/>
      </c>
      <c r="AA110" s="2025"/>
      <c r="AB110" s="2025" t="str">
        <f>'15表'!T98</f>
        <v/>
      </c>
      <c r="AC110" s="2025"/>
      <c r="AD110" s="2025" t="str">
        <f>'15表'!U98</f>
        <v/>
      </c>
      <c r="AE110" s="2025"/>
      <c r="AF110" s="2025" t="str">
        <f>'15表'!V98</f>
        <v/>
      </c>
      <c r="AG110" s="2025"/>
      <c r="AH110" s="2025" t="str">
        <f>'15表'!W98</f>
        <v/>
      </c>
      <c r="AI110" s="2025"/>
      <c r="AJ110" s="2025" t="str">
        <f>'15表'!X98</f>
        <v/>
      </c>
      <c r="AK110" s="2025"/>
      <c r="AL110" s="2025" t="str">
        <f>'15表'!Y98</f>
        <v/>
      </c>
      <c r="AM110" s="2025"/>
      <c r="AN110" s="2025" t="str">
        <f>'15表'!Z98</f>
        <v/>
      </c>
      <c r="AO110" s="2025"/>
      <c r="AP110" s="2140"/>
      <c r="AQ110" s="2141"/>
      <c r="AR110" s="2025" t="str">
        <f>'15表'!AB98</f>
        <v/>
      </c>
      <c r="AS110" s="2025"/>
      <c r="AT110" s="2025" t="str">
        <f>'15表'!AC98</f>
        <v/>
      </c>
      <c r="AU110" s="2025"/>
      <c r="AV110" s="2025" t="str">
        <f>'15表'!AD98</f>
        <v/>
      </c>
      <c r="AW110" s="2025"/>
      <c r="AX110" s="2025" t="str">
        <f>'15表'!AE98</f>
        <v/>
      </c>
      <c r="AY110" s="2025"/>
      <c r="AZ110" s="2025" t="str">
        <f>'15表'!AF98</f>
        <v/>
      </c>
      <c r="BA110" s="2025"/>
      <c r="BB110" s="2025" t="str">
        <f>'15表'!AG98</f>
        <v/>
      </c>
      <c r="BC110" s="2025"/>
      <c r="BD110" s="2025" t="str">
        <f>'15表'!AH98</f>
        <v/>
      </c>
      <c r="BE110" s="2025"/>
      <c r="BF110" s="2025" t="str">
        <f>'15表'!AI98</f>
        <v/>
      </c>
      <c r="BG110" s="2025"/>
      <c r="BH110" s="2025" t="str">
        <f>'15表'!AJ98</f>
        <v/>
      </c>
      <c r="BI110" s="2025"/>
      <c r="BJ110" s="2025" t="str">
        <f>'15表'!AK98</f>
        <v/>
      </c>
      <c r="BK110" s="2025"/>
      <c r="BL110" s="2025" t="str">
        <f>'15表'!AL98</f>
        <v/>
      </c>
      <c r="BM110" s="2025"/>
      <c r="BN110" s="2025" t="str">
        <f>'15表'!AM98</f>
        <v/>
      </c>
      <c r="BO110" s="2025"/>
      <c r="BP110" s="2140"/>
      <c r="BQ110" s="2141"/>
      <c r="BR110" s="2017"/>
      <c r="BS110" s="2420" t="s">
        <v>1643</v>
      </c>
      <c r="BT110" s="2420"/>
      <c r="BU110" s="2420"/>
    </row>
    <row r="111" spans="1:73" s="1095" customFormat="1" ht="6" customHeight="1">
      <c r="A111" s="1094"/>
      <c r="B111" s="1094"/>
      <c r="C111" s="2263"/>
      <c r="D111" s="2263"/>
      <c r="E111" s="2263"/>
      <c r="G111" s="2201"/>
      <c r="H111" s="1084"/>
      <c r="I111" s="2194" t="s">
        <v>184</v>
      </c>
      <c r="J111" s="2194"/>
      <c r="K111" s="2194"/>
      <c r="L111" s="2194"/>
      <c r="M111" s="2194"/>
      <c r="N111" s="2194"/>
      <c r="O111" s="2194"/>
      <c r="P111" s="1086"/>
      <c r="Q111" s="2081"/>
      <c r="R111" s="2057"/>
      <c r="S111" s="2025"/>
      <c r="T111" s="2025"/>
      <c r="U111" s="2025"/>
      <c r="V111" s="2025"/>
      <c r="W111" s="2025"/>
      <c r="X111" s="2025"/>
      <c r="Y111" s="2025"/>
      <c r="Z111" s="2025"/>
      <c r="AA111" s="2025"/>
      <c r="AB111" s="2025"/>
      <c r="AC111" s="2025"/>
      <c r="AD111" s="2025"/>
      <c r="AE111" s="2025"/>
      <c r="AF111" s="2025"/>
      <c r="AG111" s="2025"/>
      <c r="AH111" s="2025"/>
      <c r="AI111" s="2025"/>
      <c r="AJ111" s="2025"/>
      <c r="AK111" s="2025"/>
      <c r="AL111" s="2025"/>
      <c r="AM111" s="2025"/>
      <c r="AN111" s="2025"/>
      <c r="AO111" s="2025"/>
      <c r="AP111" s="2186"/>
      <c r="AQ111" s="2187"/>
      <c r="AR111" s="2025"/>
      <c r="AS111" s="2025"/>
      <c r="AT111" s="2025"/>
      <c r="AU111" s="2025"/>
      <c r="AV111" s="2025"/>
      <c r="AW111" s="2025"/>
      <c r="AX111" s="2025"/>
      <c r="AY111" s="2025"/>
      <c r="AZ111" s="2025"/>
      <c r="BA111" s="2025"/>
      <c r="BB111" s="2025"/>
      <c r="BC111" s="2025"/>
      <c r="BD111" s="2025"/>
      <c r="BE111" s="2025"/>
      <c r="BF111" s="2025"/>
      <c r="BG111" s="2025"/>
      <c r="BH111" s="2025"/>
      <c r="BI111" s="2025"/>
      <c r="BJ111" s="2025"/>
      <c r="BK111" s="2025"/>
      <c r="BL111" s="2025"/>
      <c r="BM111" s="2025"/>
      <c r="BN111" s="2025"/>
      <c r="BO111" s="2025"/>
      <c r="BP111" s="2186"/>
      <c r="BQ111" s="2187"/>
      <c r="BR111" s="2017"/>
      <c r="BS111" s="2420"/>
      <c r="BT111" s="2420"/>
      <c r="BU111" s="2420"/>
    </row>
    <row r="112" spans="1:73" s="1095" customFormat="1" ht="10.5" customHeight="1">
      <c r="A112" s="1094"/>
      <c r="B112" s="1094"/>
      <c r="C112" s="2263"/>
      <c r="D112" s="2263"/>
      <c r="E112" s="2263"/>
      <c r="G112" s="2201"/>
      <c r="H112" s="1062"/>
      <c r="I112" s="2188" t="s">
        <v>168</v>
      </c>
      <c r="J112" s="2188"/>
      <c r="K112" s="2188"/>
      <c r="L112" s="2188"/>
      <c r="M112" s="2188"/>
      <c r="N112" s="2188"/>
      <c r="O112" s="2188"/>
      <c r="P112" s="1062"/>
      <c r="Q112" s="2065" t="s">
        <v>1</v>
      </c>
      <c r="R112" s="2057" t="str">
        <f>'15表'!O99</f>
        <v/>
      </c>
      <c r="S112" s="2025"/>
      <c r="T112" s="2025" t="str">
        <f>'15表'!P99</f>
        <v/>
      </c>
      <c r="U112" s="2025"/>
      <c r="V112" s="2025" t="str">
        <f>'15表'!Q99</f>
        <v/>
      </c>
      <c r="W112" s="2025"/>
      <c r="X112" s="2025" t="str">
        <f>'15表'!R99</f>
        <v/>
      </c>
      <c r="Y112" s="2025"/>
      <c r="Z112" s="2025" t="str">
        <f>'15表'!S99</f>
        <v/>
      </c>
      <c r="AA112" s="2025"/>
      <c r="AB112" s="2025" t="str">
        <f>'15表'!T99</f>
        <v/>
      </c>
      <c r="AC112" s="2025"/>
      <c r="AD112" s="2025" t="str">
        <f>'15表'!U99</f>
        <v/>
      </c>
      <c r="AE112" s="2025"/>
      <c r="AF112" s="2025" t="str">
        <f>'15表'!V99</f>
        <v/>
      </c>
      <c r="AG112" s="2025"/>
      <c r="AH112" s="2025" t="str">
        <f>'15表'!W99</f>
        <v/>
      </c>
      <c r="AI112" s="2025"/>
      <c r="AJ112" s="2025" t="s">
        <v>1233</v>
      </c>
      <c r="AK112" s="2025"/>
      <c r="AL112" s="2025" t="s">
        <v>1233</v>
      </c>
      <c r="AM112" s="2025"/>
      <c r="AN112" s="2025" t="s">
        <v>1233</v>
      </c>
      <c r="AO112" s="2025"/>
      <c r="AP112" s="2150"/>
      <c r="AQ112" s="2151"/>
      <c r="AR112" s="2057" t="str">
        <f>'15表'!AB99</f>
        <v/>
      </c>
      <c r="AS112" s="2025"/>
      <c r="AT112" s="2025" t="str">
        <f>'15表'!AC99</f>
        <v/>
      </c>
      <c r="AU112" s="2025"/>
      <c r="AV112" s="2025" t="str">
        <f>'15表'!AD99</f>
        <v/>
      </c>
      <c r="AW112" s="2025"/>
      <c r="AX112" s="2025" t="str">
        <f>'15表'!AE99</f>
        <v/>
      </c>
      <c r="AY112" s="2025"/>
      <c r="AZ112" s="2025" t="str">
        <f>'15表'!AF99</f>
        <v/>
      </c>
      <c r="BA112" s="2025"/>
      <c r="BB112" s="2025" t="str">
        <f>'15表'!AG99</f>
        <v/>
      </c>
      <c r="BC112" s="2025"/>
      <c r="BD112" s="2025" t="str">
        <f>'15表'!AH99</f>
        <v/>
      </c>
      <c r="BE112" s="2025"/>
      <c r="BF112" s="2025" t="str">
        <f>'15表'!AI99</f>
        <v/>
      </c>
      <c r="BG112" s="2025"/>
      <c r="BH112" s="2025" t="str">
        <f>'15表'!AJ99</f>
        <v/>
      </c>
      <c r="BI112" s="2025"/>
      <c r="BJ112" s="2025" t="s">
        <v>1233</v>
      </c>
      <c r="BK112" s="2025"/>
      <c r="BL112" s="2025" t="s">
        <v>1233</v>
      </c>
      <c r="BM112" s="2025"/>
      <c r="BN112" s="2025" t="s">
        <v>1233</v>
      </c>
      <c r="BO112" s="2027"/>
      <c r="BP112" s="2150"/>
      <c r="BQ112" s="2151"/>
      <c r="BR112" s="2017"/>
      <c r="BS112" s="2420"/>
      <c r="BT112" s="2420"/>
      <c r="BU112" s="2420"/>
    </row>
    <row r="113" spans="1:78" s="1095" customFormat="1" ht="9.75" customHeight="1">
      <c r="A113" s="1094"/>
      <c r="B113" s="1094"/>
      <c r="C113" s="2263"/>
      <c r="D113" s="2263"/>
      <c r="E113" s="2263"/>
      <c r="G113" s="2202"/>
      <c r="H113" s="1069"/>
      <c r="I113" s="2156" t="s">
        <v>67</v>
      </c>
      <c r="J113" s="2156"/>
      <c r="K113" s="2156"/>
      <c r="L113" s="2156"/>
      <c r="M113" s="2156"/>
      <c r="N113" s="2156"/>
      <c r="O113" s="2156"/>
      <c r="P113" s="1070"/>
      <c r="Q113" s="2039"/>
      <c r="R113" s="2058"/>
      <c r="S113" s="2043"/>
      <c r="T113" s="2043"/>
      <c r="U113" s="2043"/>
      <c r="V113" s="2043"/>
      <c r="W113" s="2043"/>
      <c r="X113" s="2043"/>
      <c r="Y113" s="2043"/>
      <c r="Z113" s="2043"/>
      <c r="AA113" s="2043"/>
      <c r="AB113" s="2043"/>
      <c r="AC113" s="2043"/>
      <c r="AD113" s="2043"/>
      <c r="AE113" s="2043"/>
      <c r="AF113" s="2043"/>
      <c r="AG113" s="2043"/>
      <c r="AH113" s="2043"/>
      <c r="AI113" s="2043"/>
      <c r="AJ113" s="2043"/>
      <c r="AK113" s="2043"/>
      <c r="AL113" s="2043"/>
      <c r="AM113" s="2043"/>
      <c r="AN113" s="2043"/>
      <c r="AO113" s="2043"/>
      <c r="AP113" s="2074"/>
      <c r="AQ113" s="2075"/>
      <c r="AR113" s="2058"/>
      <c r="AS113" s="2043"/>
      <c r="AT113" s="2043"/>
      <c r="AU113" s="2043"/>
      <c r="AV113" s="2043"/>
      <c r="AW113" s="2043"/>
      <c r="AX113" s="2043"/>
      <c r="AY113" s="2043"/>
      <c r="AZ113" s="2043"/>
      <c r="BA113" s="2043"/>
      <c r="BB113" s="2043"/>
      <c r="BC113" s="2043"/>
      <c r="BD113" s="2043"/>
      <c r="BE113" s="2043"/>
      <c r="BF113" s="2043"/>
      <c r="BG113" s="2043"/>
      <c r="BH113" s="2043"/>
      <c r="BI113" s="2043"/>
      <c r="BJ113" s="2043"/>
      <c r="BK113" s="2043"/>
      <c r="BL113" s="2043"/>
      <c r="BM113" s="2043"/>
      <c r="BN113" s="2043"/>
      <c r="BO113" s="2127"/>
      <c r="BP113" s="2074"/>
      <c r="BQ113" s="2075"/>
      <c r="BR113" s="2017"/>
      <c r="BS113" s="2420"/>
      <c r="BT113" s="2420"/>
      <c r="BU113" s="2420"/>
    </row>
    <row r="114" spans="1:78" s="1095" customFormat="1" ht="9.75" customHeight="1">
      <c r="A114" s="1094"/>
      <c r="B114" s="1094"/>
      <c r="C114" s="2263"/>
      <c r="D114" s="2263"/>
      <c r="E114" s="2263"/>
      <c r="G114" s="2157" t="s">
        <v>169</v>
      </c>
      <c r="H114" s="2160" t="s">
        <v>370</v>
      </c>
      <c r="I114" s="2161"/>
      <c r="J114" s="2161"/>
      <c r="K114" s="2161"/>
      <c r="L114" s="2162"/>
      <c r="M114" s="1066"/>
      <c r="N114" s="2106" t="s">
        <v>1189</v>
      </c>
      <c r="O114" s="2106"/>
      <c r="P114" s="1071"/>
      <c r="Q114" s="2166"/>
      <c r="R114" s="2168"/>
      <c r="S114" s="2169"/>
      <c r="T114" s="2169"/>
      <c r="U114" s="2169"/>
      <c r="V114" s="2169"/>
      <c r="W114" s="2169"/>
      <c r="X114" s="2169"/>
      <c r="Y114" s="2169"/>
      <c r="Z114" s="2169"/>
      <c r="AA114" s="2169"/>
      <c r="AB114" s="2169"/>
      <c r="AC114" s="2169"/>
      <c r="AD114" s="2169"/>
      <c r="AE114" s="2169"/>
      <c r="AF114" s="2169"/>
      <c r="AG114" s="2169"/>
      <c r="AH114" s="2169"/>
      <c r="AI114" s="2169"/>
      <c r="AJ114" s="2169"/>
      <c r="AK114" s="2169"/>
      <c r="AL114" s="2169"/>
      <c r="AM114" s="2169"/>
      <c r="AN114" s="2169"/>
      <c r="AO114" s="2169"/>
      <c r="AP114" s="2169"/>
      <c r="AQ114" s="2170"/>
      <c r="AR114" s="2177"/>
      <c r="AS114" s="2178"/>
      <c r="AT114" s="2178"/>
      <c r="AU114" s="2178"/>
      <c r="AV114" s="2178"/>
      <c r="AW114" s="2178"/>
      <c r="AX114" s="2178"/>
      <c r="AY114" s="2178"/>
      <c r="AZ114" s="2178"/>
      <c r="BA114" s="2178"/>
      <c r="BB114" s="2178"/>
      <c r="BC114" s="2178"/>
      <c r="BD114" s="2178"/>
      <c r="BE114" s="2178"/>
      <c r="BF114" s="2178"/>
      <c r="BG114" s="2178"/>
      <c r="BH114" s="2178"/>
      <c r="BI114" s="2178"/>
      <c r="BJ114" s="2178"/>
      <c r="BK114" s="2178"/>
      <c r="BL114" s="2178"/>
      <c r="BM114" s="2178"/>
      <c r="BN114" s="2178"/>
      <c r="BO114" s="2178"/>
      <c r="BP114" s="2178"/>
      <c r="BQ114" s="2179"/>
      <c r="BR114" s="2017"/>
      <c r="BS114" s="2420"/>
      <c r="BT114" s="2420"/>
      <c r="BU114" s="2420"/>
      <c r="BW114" s="2142">
        <f>氏名２</f>
        <v>0</v>
      </c>
      <c r="BX114" s="2142">
        <f>氏名３</f>
        <v>0</v>
      </c>
    </row>
    <row r="115" spans="1:78" s="1095" customFormat="1" ht="9.75" customHeight="1">
      <c r="A115" s="1094"/>
      <c r="B115" s="1094"/>
      <c r="C115" s="2263"/>
      <c r="D115" s="2263"/>
      <c r="E115" s="2263"/>
      <c r="G115" s="2158"/>
      <c r="H115" s="2163"/>
      <c r="I115" s="2089"/>
      <c r="J115" s="2089"/>
      <c r="K115" s="2089"/>
      <c r="L115" s="2164"/>
      <c r="M115" s="1085"/>
      <c r="N115" s="2165"/>
      <c r="O115" s="2165"/>
      <c r="P115" s="1086"/>
      <c r="Q115" s="2167"/>
      <c r="R115" s="2171"/>
      <c r="S115" s="2172"/>
      <c r="T115" s="2172"/>
      <c r="U115" s="2172"/>
      <c r="V115" s="2172"/>
      <c r="W115" s="2172"/>
      <c r="X115" s="2172"/>
      <c r="Y115" s="2172"/>
      <c r="Z115" s="2172"/>
      <c r="AA115" s="2172"/>
      <c r="AB115" s="2172"/>
      <c r="AC115" s="2172"/>
      <c r="AD115" s="2172"/>
      <c r="AE115" s="2172"/>
      <c r="AF115" s="2172"/>
      <c r="AG115" s="2172"/>
      <c r="AH115" s="2172"/>
      <c r="AI115" s="2172"/>
      <c r="AJ115" s="2172"/>
      <c r="AK115" s="2172"/>
      <c r="AL115" s="2172"/>
      <c r="AM115" s="2172"/>
      <c r="AN115" s="2172"/>
      <c r="AO115" s="2172"/>
      <c r="AP115" s="2172"/>
      <c r="AQ115" s="2173"/>
      <c r="AR115" s="2180"/>
      <c r="AS115" s="2181"/>
      <c r="AT115" s="2181"/>
      <c r="AU115" s="2181"/>
      <c r="AV115" s="2181"/>
      <c r="AW115" s="2181"/>
      <c r="AX115" s="2181"/>
      <c r="AY115" s="2181"/>
      <c r="AZ115" s="2181"/>
      <c r="BA115" s="2181"/>
      <c r="BB115" s="2181"/>
      <c r="BC115" s="2181"/>
      <c r="BD115" s="2181"/>
      <c r="BE115" s="2181"/>
      <c r="BF115" s="2181"/>
      <c r="BG115" s="2181"/>
      <c r="BH115" s="2181"/>
      <c r="BI115" s="2181"/>
      <c r="BJ115" s="2181"/>
      <c r="BK115" s="2181"/>
      <c r="BL115" s="2181"/>
      <c r="BM115" s="2181"/>
      <c r="BN115" s="2181"/>
      <c r="BO115" s="2181"/>
      <c r="BP115" s="2181"/>
      <c r="BQ115" s="2182"/>
      <c r="BR115" s="2017"/>
      <c r="BS115" s="2420"/>
      <c r="BT115" s="2420"/>
      <c r="BU115" s="2420"/>
      <c r="BW115" s="2142"/>
      <c r="BX115" s="2142"/>
    </row>
    <row r="116" spans="1:78" s="1095" customFormat="1" ht="9.75" customHeight="1">
      <c r="A116" s="1094"/>
      <c r="B116" s="1094"/>
      <c r="C116" s="2263"/>
      <c r="D116" s="2263"/>
      <c r="E116" s="2263"/>
      <c r="G116" s="2158"/>
      <c r="H116" s="1081"/>
      <c r="I116" s="2090" t="s">
        <v>392</v>
      </c>
      <c r="J116" s="2090"/>
      <c r="K116" s="2090"/>
      <c r="L116" s="2090"/>
      <c r="M116" s="2090"/>
      <c r="N116" s="2090"/>
      <c r="O116" s="2090"/>
      <c r="P116" s="1083"/>
      <c r="Q116" s="2065" t="s">
        <v>7</v>
      </c>
      <c r="R116" s="2171"/>
      <c r="S116" s="2172"/>
      <c r="T116" s="2172"/>
      <c r="U116" s="2172"/>
      <c r="V116" s="2172"/>
      <c r="W116" s="2172"/>
      <c r="X116" s="2172"/>
      <c r="Y116" s="2172"/>
      <c r="Z116" s="2172"/>
      <c r="AA116" s="2172"/>
      <c r="AB116" s="2172"/>
      <c r="AC116" s="2172"/>
      <c r="AD116" s="2172"/>
      <c r="AE116" s="2172"/>
      <c r="AF116" s="2172"/>
      <c r="AG116" s="2172"/>
      <c r="AH116" s="2172"/>
      <c r="AI116" s="2172"/>
      <c r="AJ116" s="2172"/>
      <c r="AK116" s="2172"/>
      <c r="AL116" s="2172"/>
      <c r="AM116" s="2172"/>
      <c r="AN116" s="2172"/>
      <c r="AO116" s="2172"/>
      <c r="AP116" s="2172"/>
      <c r="AQ116" s="2173"/>
      <c r="AR116" s="2180"/>
      <c r="AS116" s="2181"/>
      <c r="AT116" s="2181"/>
      <c r="AU116" s="2181"/>
      <c r="AV116" s="2181"/>
      <c r="AW116" s="2181"/>
      <c r="AX116" s="2181"/>
      <c r="AY116" s="2181"/>
      <c r="AZ116" s="2181"/>
      <c r="BA116" s="2181"/>
      <c r="BB116" s="2181"/>
      <c r="BC116" s="2181"/>
      <c r="BD116" s="2181"/>
      <c r="BE116" s="2181"/>
      <c r="BF116" s="2181"/>
      <c r="BG116" s="2181"/>
      <c r="BH116" s="2181"/>
      <c r="BI116" s="2181"/>
      <c r="BJ116" s="2181"/>
      <c r="BK116" s="2181"/>
      <c r="BL116" s="2181"/>
      <c r="BM116" s="2181"/>
      <c r="BN116" s="2181"/>
      <c r="BO116" s="2181"/>
      <c r="BP116" s="2181"/>
      <c r="BQ116" s="2182"/>
      <c r="BR116" s="2017"/>
      <c r="BS116" s="2420"/>
      <c r="BT116" s="2420"/>
      <c r="BU116" s="2420"/>
      <c r="BW116" s="2144" t="str">
        <f>IFERROR(ROUNDDOWN('15表'!AV48/'15表'!$AT$48,11),"")</f>
        <v/>
      </c>
      <c r="BX116" s="2144" t="str">
        <f>IFERROR(ROUNDDOWN('15表'!AW48/'15表'!$AT$48,11),"")</f>
        <v/>
      </c>
    </row>
    <row r="117" spans="1:78" s="1095" customFormat="1" ht="9.75" customHeight="1">
      <c r="A117" s="1094"/>
      <c r="B117" s="1094"/>
      <c r="C117" s="2263"/>
      <c r="D117" s="2263"/>
      <c r="E117" s="2263"/>
      <c r="G117" s="2158"/>
      <c r="H117" s="1084"/>
      <c r="I117" s="2143"/>
      <c r="J117" s="2143"/>
      <c r="K117" s="2143"/>
      <c r="L117" s="2143"/>
      <c r="M117" s="2143"/>
      <c r="N117" s="2143"/>
      <c r="O117" s="2143"/>
      <c r="P117" s="1086"/>
      <c r="Q117" s="2081"/>
      <c r="R117" s="2174"/>
      <c r="S117" s="2175"/>
      <c r="T117" s="2175"/>
      <c r="U117" s="2175"/>
      <c r="V117" s="2175"/>
      <c r="W117" s="2175"/>
      <c r="X117" s="2175"/>
      <c r="Y117" s="2175"/>
      <c r="Z117" s="2175"/>
      <c r="AA117" s="2175"/>
      <c r="AB117" s="2175"/>
      <c r="AC117" s="2175"/>
      <c r="AD117" s="2175"/>
      <c r="AE117" s="2175"/>
      <c r="AF117" s="2175"/>
      <c r="AG117" s="2175"/>
      <c r="AH117" s="2175"/>
      <c r="AI117" s="2175"/>
      <c r="AJ117" s="2175"/>
      <c r="AK117" s="2175"/>
      <c r="AL117" s="2175"/>
      <c r="AM117" s="2175"/>
      <c r="AN117" s="2175"/>
      <c r="AO117" s="2175"/>
      <c r="AP117" s="2175"/>
      <c r="AQ117" s="2176"/>
      <c r="AR117" s="2183"/>
      <c r="AS117" s="2184"/>
      <c r="AT117" s="2184"/>
      <c r="AU117" s="2184"/>
      <c r="AV117" s="2184"/>
      <c r="AW117" s="2184"/>
      <c r="AX117" s="2184"/>
      <c r="AY117" s="2184"/>
      <c r="AZ117" s="2184"/>
      <c r="BA117" s="2184"/>
      <c r="BB117" s="2184"/>
      <c r="BC117" s="2184"/>
      <c r="BD117" s="2184"/>
      <c r="BE117" s="2184"/>
      <c r="BF117" s="2184"/>
      <c r="BG117" s="2184"/>
      <c r="BH117" s="2184"/>
      <c r="BI117" s="2184"/>
      <c r="BJ117" s="2184"/>
      <c r="BK117" s="2184"/>
      <c r="BL117" s="2184"/>
      <c r="BM117" s="2184"/>
      <c r="BN117" s="2184"/>
      <c r="BO117" s="2184"/>
      <c r="BP117" s="2184"/>
      <c r="BQ117" s="2185"/>
      <c r="BR117" s="2017"/>
      <c r="BS117" s="2420"/>
      <c r="BT117" s="2420"/>
      <c r="BU117" s="2420"/>
      <c r="BW117" s="2145"/>
      <c r="BX117" s="2145"/>
    </row>
    <row r="118" spans="1:78" s="1095" customFormat="1" ht="6.75" customHeight="1">
      <c r="A118" s="1094"/>
      <c r="B118" s="1094"/>
      <c r="C118" s="2263"/>
      <c r="D118" s="2263"/>
      <c r="E118" s="2263"/>
      <c r="G118" s="2158"/>
      <c r="H118" s="1081"/>
      <c r="I118" s="1082"/>
      <c r="J118" s="1082"/>
      <c r="K118" s="1082"/>
      <c r="L118" s="1082"/>
      <c r="M118" s="1083"/>
      <c r="N118" s="2146" t="s">
        <v>1217</v>
      </c>
      <c r="O118" s="2147"/>
      <c r="P118" s="2148"/>
      <c r="Q118" s="2065" t="s">
        <v>10</v>
      </c>
      <c r="R118" s="2057" t="str">
        <f>IF(ROUNDDOWN(BW118,0)=BW118,"",MOD(INT(BW118/1),10))</f>
        <v/>
      </c>
      <c r="S118" s="2025"/>
      <c r="T118" s="2149" t="s">
        <v>127</v>
      </c>
      <c r="U118" s="2149"/>
      <c r="V118" s="2025" t="str">
        <f>IF(ROUNDDOWN(BW118,0)=BW118,"",MOD(INT(BW118*10),10))</f>
        <v/>
      </c>
      <c r="W118" s="2025"/>
      <c r="X118" s="2025" t="str">
        <f>IF(ROUNDDOWN(BW118,1)=BW118,"",MOD(INT(BW118*100),10))</f>
        <v/>
      </c>
      <c r="Y118" s="2025"/>
      <c r="Z118" s="2025" t="str">
        <f>IF(ROUNDDOWN(BW118,2)=BW118,"",MOD(INT(BW118*1000),10))</f>
        <v/>
      </c>
      <c r="AA118" s="2025"/>
      <c r="AB118" s="2025" t="str">
        <f>IF(ROUNDDOWN(BW118,3)=BW118,"",MOD(INT(BW118*10000),10))</f>
        <v/>
      </c>
      <c r="AC118" s="2025"/>
      <c r="AD118" s="2025" t="str">
        <f>IF(ROUNDDOWN(BW118,4)=BW118,"",MOD(INT(BW118*100000),10))</f>
        <v/>
      </c>
      <c r="AE118" s="2025"/>
      <c r="AF118" s="2025" t="str">
        <f>IF(ROUNDDOWN(BW118,5)=BW118,"",MOD(INT(BW118*1000000),10))</f>
        <v/>
      </c>
      <c r="AG118" s="2025"/>
      <c r="AH118" s="2025" t="str">
        <f>IF(ROUNDDOWN(BW118,6)=BW118,"",MOD(INT(BW118*10000000),10))</f>
        <v/>
      </c>
      <c r="AI118" s="2025"/>
      <c r="AJ118" s="2025" t="str">
        <f>IF(ROUNDDOWN(BW118,7)=BW118,"",MOD(INT(BW118*100000000),10))</f>
        <v/>
      </c>
      <c r="AK118" s="2025"/>
      <c r="AL118" s="2025" t="str">
        <f>IF(ROUNDDOWN(BW118,8)=BW118,"",MOD(INT(BW118*1000000000),10))</f>
        <v/>
      </c>
      <c r="AM118" s="2025"/>
      <c r="AN118" s="2025" t="str">
        <f>IF(ROUNDDOWN(BW118,9)=BW118,"",MOD(INT(BW118*10000000000),10))</f>
        <v/>
      </c>
      <c r="AO118" s="2025"/>
      <c r="AP118" s="2150"/>
      <c r="AQ118" s="2151"/>
      <c r="AR118" s="2057" t="str">
        <f>IF(ROUNDDOWN(BX118,0)=BX118,"",MOD(INT(BX118/1),10))</f>
        <v/>
      </c>
      <c r="AS118" s="2025"/>
      <c r="AT118" s="2149" t="s">
        <v>212</v>
      </c>
      <c r="AU118" s="2149"/>
      <c r="AV118" s="2025" t="str">
        <f>IF(ROUNDDOWN(BX118,0)=BX118,"",MOD(INT(BX118*10),10))</f>
        <v/>
      </c>
      <c r="AW118" s="2025"/>
      <c r="AX118" s="2025" t="str">
        <f>IF(ROUNDDOWN(BX118,1)=BX118,"",MOD(INT(BX118*100),10))</f>
        <v/>
      </c>
      <c r="AY118" s="2025"/>
      <c r="AZ118" s="2025" t="str">
        <f>IF(ROUNDDOWN(BX118,2)=BX118,"",MOD(INT(BX118*1000),10))</f>
        <v/>
      </c>
      <c r="BA118" s="2025"/>
      <c r="BB118" s="2025" t="str">
        <f>IF(ROUNDDOWN(BX118,3)=BX118,"",MOD(INT(BX118*10000),10))</f>
        <v/>
      </c>
      <c r="BC118" s="2025"/>
      <c r="BD118" s="2025" t="str">
        <f>IF(ROUNDDOWN(BX118,4)=BX118,"",MOD(INT(BX118*100000),10))</f>
        <v/>
      </c>
      <c r="BE118" s="2025"/>
      <c r="BF118" s="2025" t="str">
        <f>IF(ROUNDDOWN(BX118,5)=BX118,"",MOD(INT(BX118*1000000),10))</f>
        <v/>
      </c>
      <c r="BG118" s="2025"/>
      <c r="BH118" s="2025" t="str">
        <f>IF(ROUNDDOWN(BX118,6)=BX118,"",MOD(INT(BX118*10000000),10))</f>
        <v/>
      </c>
      <c r="BI118" s="2025"/>
      <c r="BJ118" s="2025" t="str">
        <f>IF(ROUNDDOWN(BX118,7)=BX118,"",MOD(INT(BX118*100000000),10))</f>
        <v/>
      </c>
      <c r="BK118" s="2025"/>
      <c r="BL118" s="2025" t="str">
        <f>IF(ROUNDDOWN(BX118,8)=BX118,"",MOD(INT(BX118*1000000000),10))</f>
        <v/>
      </c>
      <c r="BM118" s="2025"/>
      <c r="BN118" s="2025" t="str">
        <f>IF(ROUNDDOWN(BX118,9)=BX118,"",MOD(INT(BX118*10000000000),10))</f>
        <v/>
      </c>
      <c r="BO118" s="2025"/>
      <c r="BP118" s="2150"/>
      <c r="BQ118" s="2151"/>
      <c r="BR118" s="2017"/>
      <c r="BS118" s="2420"/>
      <c r="BT118" s="2420"/>
      <c r="BU118" s="2420"/>
      <c r="BW118" s="2152"/>
      <c r="BX118" s="2154"/>
      <c r="BZ118" s="2133" t="s">
        <v>537</v>
      </c>
    </row>
    <row r="119" spans="1:78" s="1095" customFormat="1" ht="13.5" customHeight="1">
      <c r="A119" s="1094"/>
      <c r="B119" s="1094"/>
      <c r="C119" s="2263"/>
      <c r="D119" s="2263"/>
      <c r="E119" s="2263"/>
      <c r="G119" s="2158"/>
      <c r="H119" s="1074"/>
      <c r="I119" s="2136" t="s">
        <v>267</v>
      </c>
      <c r="J119" s="2136"/>
      <c r="K119" s="2136"/>
      <c r="L119" s="2136"/>
      <c r="M119" s="1075"/>
      <c r="N119" s="2122" t="s">
        <v>1193</v>
      </c>
      <c r="O119" s="2123"/>
      <c r="P119" s="2124"/>
      <c r="Q119" s="2081"/>
      <c r="R119" s="2057"/>
      <c r="S119" s="2025"/>
      <c r="T119" s="2149"/>
      <c r="U119" s="2149"/>
      <c r="V119" s="2025"/>
      <c r="W119" s="2025"/>
      <c r="X119" s="2025"/>
      <c r="Y119" s="2025"/>
      <c r="Z119" s="2025"/>
      <c r="AA119" s="2025"/>
      <c r="AB119" s="2025"/>
      <c r="AC119" s="2025"/>
      <c r="AD119" s="2025"/>
      <c r="AE119" s="2025"/>
      <c r="AF119" s="2025"/>
      <c r="AG119" s="2025"/>
      <c r="AH119" s="2025"/>
      <c r="AI119" s="2025"/>
      <c r="AJ119" s="2025"/>
      <c r="AK119" s="2025"/>
      <c r="AL119" s="2025"/>
      <c r="AM119" s="2025"/>
      <c r="AN119" s="2025"/>
      <c r="AO119" s="2025"/>
      <c r="AP119" s="2072"/>
      <c r="AQ119" s="2073"/>
      <c r="AR119" s="2057"/>
      <c r="AS119" s="2025"/>
      <c r="AT119" s="2149"/>
      <c r="AU119" s="2149"/>
      <c r="AV119" s="2025"/>
      <c r="AW119" s="2025"/>
      <c r="AX119" s="2025"/>
      <c r="AY119" s="2025"/>
      <c r="AZ119" s="2025"/>
      <c r="BA119" s="2025"/>
      <c r="BB119" s="2025"/>
      <c r="BC119" s="2025"/>
      <c r="BD119" s="2025"/>
      <c r="BE119" s="2025"/>
      <c r="BF119" s="2025"/>
      <c r="BG119" s="2025"/>
      <c r="BH119" s="2025"/>
      <c r="BI119" s="2025"/>
      <c r="BJ119" s="2025"/>
      <c r="BK119" s="2025"/>
      <c r="BL119" s="2025"/>
      <c r="BM119" s="2025"/>
      <c r="BN119" s="2025"/>
      <c r="BO119" s="2025"/>
      <c r="BP119" s="2072"/>
      <c r="BQ119" s="2073"/>
      <c r="BR119" s="2017"/>
      <c r="BS119" s="2420"/>
      <c r="BT119" s="2420"/>
      <c r="BU119" s="2420"/>
      <c r="BW119" s="2153"/>
      <c r="BX119" s="2155"/>
      <c r="BZ119" s="2134"/>
    </row>
    <row r="120" spans="1:78" s="1095" customFormat="1" ht="6" customHeight="1">
      <c r="A120" s="1094"/>
      <c r="B120" s="1094"/>
      <c r="C120" s="2263"/>
      <c r="D120" s="2263"/>
      <c r="E120" s="2263"/>
      <c r="G120" s="2158"/>
      <c r="H120" s="1074"/>
      <c r="I120" s="2136"/>
      <c r="J120" s="2136"/>
      <c r="K120" s="2136"/>
      <c r="L120" s="2136"/>
      <c r="M120" s="1075"/>
      <c r="N120" s="2137" t="s">
        <v>1218</v>
      </c>
      <c r="O120" s="2138"/>
      <c r="P120" s="2139"/>
      <c r="Q120" s="2065" t="s">
        <v>8</v>
      </c>
      <c r="R120" s="2057" t="str">
        <f>IF(INT(BW120/100000000000),MOD(INT(BW120/100000000000),10),"")</f>
        <v/>
      </c>
      <c r="S120" s="2025"/>
      <c r="T120" s="2025" t="str">
        <f>IF(INT(BW120/10000000000),MOD(INT(BW120/10000000000),10),"")</f>
        <v/>
      </c>
      <c r="U120" s="2025"/>
      <c r="V120" s="2025" t="str">
        <f>IF(INT(BW120/1000000000),MOD(INT(BW120/1000000000),10),"")</f>
        <v/>
      </c>
      <c r="W120" s="2025"/>
      <c r="X120" s="2025" t="str">
        <f>IF(INT(BW120/100000000),MOD(INT(BW120/100000000),10),"")</f>
        <v/>
      </c>
      <c r="Y120" s="2025"/>
      <c r="Z120" s="2025" t="str">
        <f>IF(INT(BW120/10000000),MOD(INT(BW120/10000000),10),"")</f>
        <v/>
      </c>
      <c r="AA120" s="2025"/>
      <c r="AB120" s="2025" t="str">
        <f>IF(INT(BW120/1000000),MOD(INT(BW120/1000000),10),"")</f>
        <v/>
      </c>
      <c r="AC120" s="2025"/>
      <c r="AD120" s="2025" t="str">
        <f>IF(INT(BW120/100000),MOD(INT(BW120/100000),10),"")</f>
        <v/>
      </c>
      <c r="AE120" s="2025"/>
      <c r="AF120" s="2025" t="str">
        <f>IF(INT(BW120/10000),MOD(INT(BW120/10000),10),"")</f>
        <v/>
      </c>
      <c r="AG120" s="2025"/>
      <c r="AH120" s="2025" t="str">
        <f>IF(INT(BW120/1000),MOD(INT(BW120/1000),10),"")</f>
        <v/>
      </c>
      <c r="AI120" s="2025"/>
      <c r="AJ120" s="2025" t="str">
        <f>IF(INT(BW120/100),MOD(INT(BW120/100),10),"")</f>
        <v/>
      </c>
      <c r="AK120" s="2025"/>
      <c r="AL120" s="2025" t="str">
        <f>IF(INT(BW120/10),MOD(INT(BW120/10),10),"")</f>
        <v/>
      </c>
      <c r="AM120" s="2025"/>
      <c r="AN120" s="2025" t="str">
        <f>IF(INT(BW120/1),MOD(INT(BW120/1),10),"")</f>
        <v/>
      </c>
      <c r="AO120" s="2027"/>
      <c r="AP120" s="2140" t="s">
        <v>15</v>
      </c>
      <c r="AQ120" s="2141"/>
      <c r="AR120" s="2057" t="str">
        <f>IF(INT(BX120/100000000000),MOD(INT(BX120/100000000000),10),"")</f>
        <v/>
      </c>
      <c r="AS120" s="2025"/>
      <c r="AT120" s="2025" t="str">
        <f>IF(INT(BX120/10000000000),MOD(INT(BX120/10000000000),10),"")</f>
        <v/>
      </c>
      <c r="AU120" s="2025"/>
      <c r="AV120" s="2025" t="str">
        <f>IF(INT(BX120/1000000000),MOD(INT(BX120/1000000000),10),"")</f>
        <v/>
      </c>
      <c r="AW120" s="2025"/>
      <c r="AX120" s="2025" t="str">
        <f>IF(INT(BX120/100000000),MOD(INT(BX120/100000000),10),"")</f>
        <v/>
      </c>
      <c r="AY120" s="2025"/>
      <c r="AZ120" s="2025" t="str">
        <f>IF(INT(BX120/10000000),MOD(INT(BX120/10000000),10),"")</f>
        <v/>
      </c>
      <c r="BA120" s="2025"/>
      <c r="BB120" s="2025" t="str">
        <f>IF(INT(BX120/1000000),MOD(INT(BX120/1000000),10),"")</f>
        <v/>
      </c>
      <c r="BC120" s="2025"/>
      <c r="BD120" s="2025" t="str">
        <f>IF(INT(BX120/100000),MOD(INT(BX120/100000),10),"")</f>
        <v/>
      </c>
      <c r="BE120" s="2025"/>
      <c r="BF120" s="2025" t="str">
        <f>IF(INT(BX120/10000),MOD(INT(BX120/10000),10),"")</f>
        <v/>
      </c>
      <c r="BG120" s="2025"/>
      <c r="BH120" s="2025" t="str">
        <f>IF(INT(BX120/1000),MOD(INT(BX120/1000),10),"")</f>
        <v/>
      </c>
      <c r="BI120" s="2025"/>
      <c r="BJ120" s="2025" t="str">
        <f>IF(INT(BX120/100),MOD(INT(BX120/100),10),"")</f>
        <v/>
      </c>
      <c r="BK120" s="2025"/>
      <c r="BL120" s="2025" t="str">
        <f>IF(INT(BX120/10),MOD(INT(BX120/10),10),"")</f>
        <v/>
      </c>
      <c r="BM120" s="2025"/>
      <c r="BN120" s="2025" t="str">
        <f>IF(INT(BX120/1),MOD(INT(BX120/1),10),"")</f>
        <v/>
      </c>
      <c r="BO120" s="2025"/>
      <c r="BP120" s="2140" t="s">
        <v>15</v>
      </c>
      <c r="BQ120" s="2141"/>
      <c r="BR120" s="2017"/>
      <c r="BS120" s="2420"/>
      <c r="BT120" s="2420"/>
      <c r="BU120" s="2420"/>
      <c r="BW120" s="2028">
        <f>ROUNDDOWN('２表'!$Z$37*BW118,0)</f>
        <v>0</v>
      </c>
      <c r="BX120" s="2046">
        <f>ROUNDDOWN('２表'!$Z$37*BX118,0)</f>
        <v>0</v>
      </c>
      <c r="BZ120" s="2134"/>
    </row>
    <row r="121" spans="1:78" s="1095" customFormat="1" ht="13.5" customHeight="1">
      <c r="A121" s="1094"/>
      <c r="B121" s="1094"/>
      <c r="C121" s="2263"/>
      <c r="D121" s="2263"/>
      <c r="E121" s="2263"/>
      <c r="G121" s="2158"/>
      <c r="H121" s="1084"/>
      <c r="I121" s="2189" t="s">
        <v>1194</v>
      </c>
      <c r="J121" s="2189"/>
      <c r="K121" s="2189"/>
      <c r="L121" s="2189"/>
      <c r="M121" s="1086"/>
      <c r="N121" s="2122" t="s">
        <v>1191</v>
      </c>
      <c r="O121" s="2123"/>
      <c r="P121" s="2124"/>
      <c r="Q121" s="2081"/>
      <c r="R121" s="2057"/>
      <c r="S121" s="2025"/>
      <c r="T121" s="2025"/>
      <c r="U121" s="2025"/>
      <c r="V121" s="2025"/>
      <c r="W121" s="2025"/>
      <c r="X121" s="2025"/>
      <c r="Y121" s="2025"/>
      <c r="Z121" s="2025"/>
      <c r="AA121" s="2025"/>
      <c r="AB121" s="2025"/>
      <c r="AC121" s="2025"/>
      <c r="AD121" s="2025"/>
      <c r="AE121" s="2025"/>
      <c r="AF121" s="2025"/>
      <c r="AG121" s="2025"/>
      <c r="AH121" s="2025"/>
      <c r="AI121" s="2025"/>
      <c r="AJ121" s="2025"/>
      <c r="AK121" s="2025"/>
      <c r="AL121" s="2025"/>
      <c r="AM121" s="2025"/>
      <c r="AN121" s="2025"/>
      <c r="AO121" s="2027"/>
      <c r="AP121" s="2140"/>
      <c r="AQ121" s="2141"/>
      <c r="AR121" s="2057"/>
      <c r="AS121" s="2025"/>
      <c r="AT121" s="2025"/>
      <c r="AU121" s="2025"/>
      <c r="AV121" s="2025"/>
      <c r="AW121" s="2025"/>
      <c r="AX121" s="2025"/>
      <c r="AY121" s="2025"/>
      <c r="AZ121" s="2025"/>
      <c r="BA121" s="2025"/>
      <c r="BB121" s="2025"/>
      <c r="BC121" s="2025"/>
      <c r="BD121" s="2025"/>
      <c r="BE121" s="2025"/>
      <c r="BF121" s="2025"/>
      <c r="BG121" s="2025"/>
      <c r="BH121" s="2025"/>
      <c r="BI121" s="2025"/>
      <c r="BJ121" s="2025"/>
      <c r="BK121" s="2025"/>
      <c r="BL121" s="2025"/>
      <c r="BM121" s="2025"/>
      <c r="BN121" s="2025"/>
      <c r="BO121" s="2025"/>
      <c r="BP121" s="2140"/>
      <c r="BQ121" s="2141"/>
      <c r="BR121" s="2017"/>
      <c r="BS121" s="2420"/>
      <c r="BT121" s="2420"/>
      <c r="BU121" s="2420"/>
      <c r="BW121" s="2029"/>
      <c r="BX121" s="2031"/>
      <c r="BZ121" s="2134"/>
    </row>
    <row r="122" spans="1:78" s="1095" customFormat="1" ht="6" customHeight="1">
      <c r="A122" s="1094"/>
      <c r="B122" s="1094"/>
      <c r="C122" s="1111"/>
      <c r="D122" s="1111"/>
      <c r="E122" s="1111"/>
      <c r="G122" s="2158"/>
      <c r="H122" s="1062"/>
      <c r="I122" s="2190" t="s">
        <v>1190</v>
      </c>
      <c r="J122" s="2190"/>
      <c r="K122" s="2190"/>
      <c r="L122" s="2191"/>
      <c r="M122" s="1083"/>
      <c r="N122" s="2146" t="s">
        <v>1218</v>
      </c>
      <c r="O122" s="2147"/>
      <c r="P122" s="2148"/>
      <c r="Q122" s="2065" t="s">
        <v>9</v>
      </c>
      <c r="R122" s="2057" t="str">
        <f t="shared" ref="R122" si="310">IF(INT(BW122/100000000000),MOD(INT(BW122/100000000000),10),"")</f>
        <v/>
      </c>
      <c r="S122" s="2025"/>
      <c r="T122" s="2025" t="str">
        <f t="shared" ref="T122" si="311">IF(INT(BW122/10000000000),MOD(INT(BW122/10000000000),10),"")</f>
        <v/>
      </c>
      <c r="U122" s="2025"/>
      <c r="V122" s="2025" t="str">
        <f t="shared" ref="V122" si="312">IF(INT(BW122/1000000000),MOD(INT(BW122/1000000000),10),"")</f>
        <v/>
      </c>
      <c r="W122" s="2025"/>
      <c r="X122" s="2128" t="str">
        <f t="shared" ref="X122" si="313">IF(INT(BW122/100000000),MOD(INT(BW122/100000000),10),"")</f>
        <v/>
      </c>
      <c r="Y122" s="2025"/>
      <c r="Z122" s="2025" t="str">
        <f t="shared" ref="Z122" si="314">IF(INT(BW122/10000000),MOD(INT(BW122/10000000),10),"")</f>
        <v/>
      </c>
      <c r="AA122" s="2025"/>
      <c r="AB122" s="2025" t="str">
        <f t="shared" ref="AB122" si="315">IF(INT(BW122/1000000),MOD(INT(BW122/1000000),10),"")</f>
        <v/>
      </c>
      <c r="AC122" s="2025"/>
      <c r="AD122" s="2025" t="str">
        <f t="shared" ref="AD122" si="316">IF(INT(BW122/100000),MOD(INT(BW122/100000),10),"")</f>
        <v/>
      </c>
      <c r="AE122" s="2025"/>
      <c r="AF122" s="2025" t="str">
        <f t="shared" ref="AF122" si="317">IF(INT(BW122/10000),MOD(INT(BW122/10000),10),"")</f>
        <v/>
      </c>
      <c r="AG122" s="2025"/>
      <c r="AH122" s="2025" t="str">
        <f t="shared" ref="AH122" si="318">IF(INT(BW122/1000),MOD(INT(BW122/1000),10),"")</f>
        <v/>
      </c>
      <c r="AI122" s="2025"/>
      <c r="AJ122" s="2025" t="str">
        <f t="shared" ref="AJ122" si="319">IF(INT(BW122/100),MOD(INT(BW122/100),10),"")</f>
        <v/>
      </c>
      <c r="AK122" s="2025"/>
      <c r="AL122" s="2025" t="str">
        <f t="shared" ref="AL122" si="320">IF(INT(BW122/10),MOD(INT(BW122/10),10),"")</f>
        <v/>
      </c>
      <c r="AM122" s="2025"/>
      <c r="AN122" s="2025" t="str">
        <f t="shared" ref="AN122" si="321">IF(INT(BW122/1),MOD(INT(BW122/1),10),"")</f>
        <v/>
      </c>
      <c r="AO122" s="2027"/>
      <c r="AP122" s="2129"/>
      <c r="AQ122" s="2130"/>
      <c r="AR122" s="2057" t="str">
        <f t="shared" ref="AR122" si="322">IF(INT(BX122/100000000000),MOD(INT(BX122/100000000000),10),"")</f>
        <v/>
      </c>
      <c r="AS122" s="2025"/>
      <c r="AT122" s="2025" t="str">
        <f t="shared" ref="AT122" si="323">IF(INT(BX122/10000000000),MOD(INT(BX122/10000000000),10),"")</f>
        <v/>
      </c>
      <c r="AU122" s="2025"/>
      <c r="AV122" s="2025" t="str">
        <f t="shared" ref="AV122" si="324">IF(INT(BX122/1000000000),MOD(INT(BX122/1000000000),10),"")</f>
        <v/>
      </c>
      <c r="AW122" s="2025"/>
      <c r="AX122" s="2025" t="str">
        <f t="shared" ref="AX122" si="325">IF(INT(BX122/100000000),MOD(INT(BX122/100000000),10),"")</f>
        <v/>
      </c>
      <c r="AY122" s="2025"/>
      <c r="AZ122" s="2025" t="str">
        <f t="shared" ref="AZ122" si="326">IF(INT(BX122/10000000),MOD(INT(BX122/10000000),10),"")</f>
        <v/>
      </c>
      <c r="BA122" s="2025"/>
      <c r="BB122" s="2025" t="str">
        <f t="shared" ref="BB122" si="327">IF(INT(BX122/1000000),MOD(INT(BX122/1000000),10),"")</f>
        <v/>
      </c>
      <c r="BC122" s="2025"/>
      <c r="BD122" s="2025" t="str">
        <f t="shared" ref="BD122" si="328">IF(INT(BX122/100000),MOD(INT(BX122/100000),10),"")</f>
        <v/>
      </c>
      <c r="BE122" s="2025"/>
      <c r="BF122" s="2025" t="str">
        <f t="shared" ref="BF122" si="329">IF(INT(BX122/10000),MOD(INT(BX122/10000),10),"")</f>
        <v/>
      </c>
      <c r="BG122" s="2025"/>
      <c r="BH122" s="2025" t="str">
        <f t="shared" ref="BH122" si="330">IF(INT(BX122/1000),MOD(INT(BX122/1000),10),"")</f>
        <v/>
      </c>
      <c r="BI122" s="2025"/>
      <c r="BJ122" s="2025" t="str">
        <f t="shared" ref="BJ122" si="331">IF(INT(BX122/100),MOD(INT(BX122/100),10),"")</f>
        <v/>
      </c>
      <c r="BK122" s="2025"/>
      <c r="BL122" s="2025" t="str">
        <f t="shared" ref="BL122" si="332">IF(INT(BX122/10),MOD(INT(BX122/10),10),"")</f>
        <v/>
      </c>
      <c r="BM122" s="2025"/>
      <c r="BN122" s="2025" t="str">
        <f t="shared" ref="BN122" si="333">IF(INT(BX122/1),MOD(INT(BX122/1),10),"")</f>
        <v/>
      </c>
      <c r="BO122" s="2025"/>
      <c r="BP122" s="2140"/>
      <c r="BQ122" s="2141"/>
      <c r="BR122" s="2017"/>
      <c r="BS122" s="2420"/>
      <c r="BT122" s="2420"/>
      <c r="BU122" s="2420"/>
      <c r="BW122" s="2061"/>
      <c r="BX122" s="2062"/>
      <c r="BZ122" s="2134"/>
    </row>
    <row r="123" spans="1:78" s="1095" customFormat="1" ht="13.5" customHeight="1">
      <c r="A123" s="1094"/>
      <c r="B123" s="1094"/>
      <c r="C123" s="1111"/>
      <c r="D123" s="1111"/>
      <c r="E123" s="1111"/>
      <c r="G123" s="2158"/>
      <c r="H123" s="1084"/>
      <c r="I123" s="2192"/>
      <c r="J123" s="2192"/>
      <c r="K123" s="2192"/>
      <c r="L123" s="2192"/>
      <c r="M123" s="1086"/>
      <c r="N123" s="2122" t="s">
        <v>1192</v>
      </c>
      <c r="O123" s="2123"/>
      <c r="P123" s="2124"/>
      <c r="Q123" s="2081"/>
      <c r="R123" s="2057"/>
      <c r="S123" s="2025"/>
      <c r="T123" s="2025"/>
      <c r="U123" s="2025"/>
      <c r="V123" s="2025"/>
      <c r="W123" s="2025"/>
      <c r="X123" s="2025"/>
      <c r="Y123" s="2025"/>
      <c r="Z123" s="2025"/>
      <c r="AA123" s="2025"/>
      <c r="AB123" s="2025"/>
      <c r="AC123" s="2025"/>
      <c r="AD123" s="2025"/>
      <c r="AE123" s="2025"/>
      <c r="AF123" s="2025"/>
      <c r="AG123" s="2025"/>
      <c r="AH123" s="2025"/>
      <c r="AI123" s="2025"/>
      <c r="AJ123" s="2025"/>
      <c r="AK123" s="2025"/>
      <c r="AL123" s="2025"/>
      <c r="AM123" s="2025"/>
      <c r="AN123" s="2025"/>
      <c r="AO123" s="2027"/>
      <c r="AP123" s="2131"/>
      <c r="AQ123" s="2132"/>
      <c r="AR123" s="2057"/>
      <c r="AS123" s="2025"/>
      <c r="AT123" s="2025"/>
      <c r="AU123" s="2025"/>
      <c r="AV123" s="2025"/>
      <c r="AW123" s="2025"/>
      <c r="AX123" s="2025"/>
      <c r="AY123" s="2025"/>
      <c r="AZ123" s="2025"/>
      <c r="BA123" s="2025"/>
      <c r="BB123" s="2025"/>
      <c r="BC123" s="2025"/>
      <c r="BD123" s="2025"/>
      <c r="BE123" s="2025"/>
      <c r="BF123" s="2025"/>
      <c r="BG123" s="2025"/>
      <c r="BH123" s="2025"/>
      <c r="BI123" s="2025"/>
      <c r="BJ123" s="2025"/>
      <c r="BK123" s="2025"/>
      <c r="BL123" s="2025"/>
      <c r="BM123" s="2025"/>
      <c r="BN123" s="2025"/>
      <c r="BO123" s="2025"/>
      <c r="BP123" s="2186"/>
      <c r="BQ123" s="2187"/>
      <c r="BR123" s="2017"/>
      <c r="BS123" s="2420"/>
      <c r="BT123" s="2420"/>
      <c r="BU123" s="2420"/>
      <c r="BW123" s="2056"/>
      <c r="BX123" s="2060"/>
      <c r="BZ123" s="2134"/>
    </row>
    <row r="124" spans="1:78" s="1095" customFormat="1" ht="14.25" customHeight="1">
      <c r="A124" s="1094"/>
      <c r="B124" s="1094"/>
      <c r="C124" s="1111"/>
      <c r="D124" s="1111"/>
      <c r="E124" s="1111"/>
      <c r="G124" s="2158"/>
      <c r="H124" s="1062"/>
      <c r="I124" s="2125" t="s">
        <v>1195</v>
      </c>
      <c r="J124" s="2125"/>
      <c r="K124" s="2125"/>
      <c r="L124" s="2126"/>
      <c r="M124" s="2126"/>
      <c r="N124" s="2126"/>
      <c r="O124" s="2126"/>
      <c r="P124" s="1075"/>
      <c r="Q124" s="2065" t="s">
        <v>21</v>
      </c>
      <c r="R124" s="2057" t="str">
        <f t="shared" ref="R124" si="334">IF(INT(BW124/100000000000),MOD(INT(BW124/100000000000),10),"")</f>
        <v/>
      </c>
      <c r="S124" s="2025"/>
      <c r="T124" s="2025" t="str">
        <f t="shared" ref="T124" si="335">IF(INT(BW124/10000000000),MOD(INT(BW124/10000000000),10),"")</f>
        <v/>
      </c>
      <c r="U124" s="2025"/>
      <c r="V124" s="2025" t="str">
        <f t="shared" ref="V124" si="336">IF(INT(BW124/1000000000),MOD(INT(BW124/1000000000),10),"")</f>
        <v/>
      </c>
      <c r="W124" s="2025"/>
      <c r="X124" s="2025" t="str">
        <f t="shared" ref="X124" si="337">IF(INT(BW124/100000000),MOD(INT(BW124/100000000),10),"")</f>
        <v/>
      </c>
      <c r="Y124" s="2025"/>
      <c r="Z124" s="2025" t="str">
        <f t="shared" ref="Z124" si="338">IF(INT(BW124/10000000),MOD(INT(BW124/10000000),10),"")</f>
        <v/>
      </c>
      <c r="AA124" s="2025"/>
      <c r="AB124" s="2025" t="str">
        <f t="shared" ref="AB124" si="339">IF(INT(BW124/1000000),MOD(INT(BW124/1000000),10),"")</f>
        <v/>
      </c>
      <c r="AC124" s="2025"/>
      <c r="AD124" s="2025" t="str">
        <f t="shared" ref="AD124" si="340">IF(INT(BW124/100000),MOD(INT(BW124/100000),10),"")</f>
        <v/>
      </c>
      <c r="AE124" s="2025"/>
      <c r="AF124" s="2025" t="str">
        <f t="shared" ref="AF124" si="341">IF(INT(BW124/10000),MOD(INT(BW124/10000),10),"")</f>
        <v/>
      </c>
      <c r="AG124" s="2025"/>
      <c r="AH124" s="2025" t="str">
        <f t="shared" ref="AH124" si="342">IF(INT(BW124/1000),MOD(INT(BW124/1000),10),"")</f>
        <v/>
      </c>
      <c r="AI124" s="2025"/>
      <c r="AJ124" s="2025" t="str">
        <f t="shared" ref="AJ124" si="343">IF(INT(BW124/100),MOD(INT(BW124/100),10),"")</f>
        <v/>
      </c>
      <c r="AK124" s="2025"/>
      <c r="AL124" s="2025" t="str">
        <f t="shared" ref="AL124" si="344">IF(INT(BW124/10),MOD(INT(BW124/10),10),"")</f>
        <v/>
      </c>
      <c r="AM124" s="2025"/>
      <c r="AN124" s="2025" t="str">
        <f t="shared" ref="AN124" si="345">IF(INT(BW124/1),MOD(INT(BW124/1),10),"")</f>
        <v/>
      </c>
      <c r="AO124" s="2027"/>
      <c r="AP124" s="2092" t="s">
        <v>15</v>
      </c>
      <c r="AQ124" s="2093"/>
      <c r="AR124" s="2057" t="str">
        <f t="shared" ref="AR124" si="346">IF(INT(BX124/100000000000),MOD(INT(BX124/100000000000),10),"")</f>
        <v/>
      </c>
      <c r="AS124" s="2025"/>
      <c r="AT124" s="2025" t="str">
        <f t="shared" ref="AT124" si="347">IF(INT(BX124/10000000000),MOD(INT(BX124/10000000000),10),"")</f>
        <v/>
      </c>
      <c r="AU124" s="2025"/>
      <c r="AV124" s="2025" t="str">
        <f t="shared" ref="AV124" si="348">IF(INT(BX124/1000000000),MOD(INT(BX124/1000000000),10),"")</f>
        <v/>
      </c>
      <c r="AW124" s="2025"/>
      <c r="AX124" s="2025" t="str">
        <f t="shared" ref="AX124" si="349">IF(INT(BX124/100000000),MOD(INT(BX124/100000000),10),"")</f>
        <v/>
      </c>
      <c r="AY124" s="2025"/>
      <c r="AZ124" s="2025" t="str">
        <f t="shared" ref="AZ124" si="350">IF(INT(BX124/10000000),MOD(INT(BX124/10000000),10),"")</f>
        <v/>
      </c>
      <c r="BA124" s="2025"/>
      <c r="BB124" s="2025" t="str">
        <f t="shared" ref="BB124" si="351">IF(INT(BX124/1000000),MOD(INT(BX124/1000000),10),"")</f>
        <v/>
      </c>
      <c r="BC124" s="2025"/>
      <c r="BD124" s="2025" t="str">
        <f t="shared" ref="BD124" si="352">IF(INT(BX124/100000),MOD(INT(BX124/100000),10),"")</f>
        <v/>
      </c>
      <c r="BE124" s="2025"/>
      <c r="BF124" s="2025" t="str">
        <f t="shared" ref="BF124" si="353">IF(INT(BX124/10000),MOD(INT(BX124/10000),10),"")</f>
        <v/>
      </c>
      <c r="BG124" s="2025"/>
      <c r="BH124" s="2025" t="str">
        <f t="shared" ref="BH124" si="354">IF(INT(BX124/1000),MOD(INT(BX124/1000),10),"")</f>
        <v/>
      </c>
      <c r="BI124" s="2025"/>
      <c r="BJ124" s="2025" t="str">
        <f t="shared" ref="BJ124" si="355">IF(INT(BX124/100),MOD(INT(BX124/100),10),"")</f>
        <v/>
      </c>
      <c r="BK124" s="2025"/>
      <c r="BL124" s="2025" t="str">
        <f t="shared" ref="BL124" si="356">IF(INT(BX124/10),MOD(INT(BX124/10),10),"")</f>
        <v/>
      </c>
      <c r="BM124" s="2025"/>
      <c r="BN124" s="2025" t="str">
        <f t="shared" ref="BN124" si="357">IF(INT(BX124/1),MOD(INT(BX124/1),10),"")</f>
        <v/>
      </c>
      <c r="BO124" s="2025"/>
      <c r="BP124" s="2092" t="s">
        <v>15</v>
      </c>
      <c r="BQ124" s="2093"/>
      <c r="BR124" s="2017"/>
      <c r="BS124" s="2420"/>
      <c r="BT124" s="2420"/>
      <c r="BU124" s="2420"/>
      <c r="BW124" s="2028">
        <f>IF(入力シート!T7=FALSE,0,VLOOKUP(BW114,'４表'!$AC$57:$AD$63,2,FALSE))</f>
        <v>0</v>
      </c>
      <c r="BX124" s="2030">
        <f>IF(入力シート!T8=FALSE,0,VLOOKUP(BX114,'４表'!$AC$57:$AD$63,2,FALSE))</f>
        <v>0</v>
      </c>
      <c r="BZ124" s="2134"/>
    </row>
    <row r="125" spans="1:78" s="1095" customFormat="1" ht="6" customHeight="1">
      <c r="A125" s="1094"/>
      <c r="B125" s="1094"/>
      <c r="C125" s="1111"/>
      <c r="D125" s="1111"/>
      <c r="E125" s="1111"/>
      <c r="G125" s="2159"/>
      <c r="H125" s="1069"/>
      <c r="I125" s="2096" t="s">
        <v>1647</v>
      </c>
      <c r="J125" s="2096"/>
      <c r="K125" s="2096"/>
      <c r="L125" s="2096"/>
      <c r="M125" s="2096"/>
      <c r="N125" s="2096"/>
      <c r="O125" s="2096"/>
      <c r="P125" s="1070"/>
      <c r="Q125" s="2039"/>
      <c r="R125" s="2058"/>
      <c r="S125" s="2043"/>
      <c r="T125" s="2043"/>
      <c r="U125" s="2043"/>
      <c r="V125" s="2043"/>
      <c r="W125" s="2043"/>
      <c r="X125" s="2043"/>
      <c r="Y125" s="2043"/>
      <c r="Z125" s="2043"/>
      <c r="AA125" s="2043"/>
      <c r="AB125" s="2043"/>
      <c r="AC125" s="2043"/>
      <c r="AD125" s="2043"/>
      <c r="AE125" s="2043"/>
      <c r="AF125" s="2043"/>
      <c r="AG125" s="2043"/>
      <c r="AH125" s="2043"/>
      <c r="AI125" s="2043"/>
      <c r="AJ125" s="2043"/>
      <c r="AK125" s="2043"/>
      <c r="AL125" s="2043"/>
      <c r="AM125" s="2043"/>
      <c r="AN125" s="2043"/>
      <c r="AO125" s="2127"/>
      <c r="AP125" s="2094"/>
      <c r="AQ125" s="2095"/>
      <c r="AR125" s="2058"/>
      <c r="AS125" s="2043"/>
      <c r="AT125" s="2043"/>
      <c r="AU125" s="2043"/>
      <c r="AV125" s="2043"/>
      <c r="AW125" s="2043"/>
      <c r="AX125" s="2043"/>
      <c r="AY125" s="2043"/>
      <c r="AZ125" s="2043"/>
      <c r="BA125" s="2043"/>
      <c r="BB125" s="2043"/>
      <c r="BC125" s="2043"/>
      <c r="BD125" s="2043"/>
      <c r="BE125" s="2043"/>
      <c r="BF125" s="2043"/>
      <c r="BG125" s="2043"/>
      <c r="BH125" s="2043"/>
      <c r="BI125" s="2043"/>
      <c r="BJ125" s="2043"/>
      <c r="BK125" s="2043"/>
      <c r="BL125" s="2043"/>
      <c r="BM125" s="2043"/>
      <c r="BN125" s="2043"/>
      <c r="BO125" s="2043"/>
      <c r="BP125" s="2094"/>
      <c r="BQ125" s="2095"/>
      <c r="BR125" s="2017"/>
      <c r="BS125" s="2420"/>
      <c r="BT125" s="2420"/>
      <c r="BU125" s="2420"/>
      <c r="BW125" s="2049"/>
      <c r="BX125" s="2047"/>
      <c r="BZ125" s="2134"/>
    </row>
    <row r="126" spans="1:78" s="1095" customFormat="1" ht="14.25" customHeight="1">
      <c r="A126" s="1094"/>
      <c r="B126" s="1094"/>
      <c r="C126" s="1111"/>
      <c r="D126" s="1111"/>
      <c r="E126" s="1111"/>
      <c r="G126" s="2097" t="s">
        <v>1197</v>
      </c>
      <c r="H126" s="2100" t="s">
        <v>171</v>
      </c>
      <c r="I126" s="2101"/>
      <c r="J126" s="1076"/>
      <c r="K126" s="2106" t="s">
        <v>1199</v>
      </c>
      <c r="L126" s="2106"/>
      <c r="M126" s="2106"/>
      <c r="N126" s="2106"/>
      <c r="O126" s="2106"/>
      <c r="P126" s="1075"/>
      <c r="Q126" s="2065" t="s">
        <v>48</v>
      </c>
      <c r="R126" s="2057" t="str">
        <f t="shared" ref="R126" si="358">IF(INT(BW126/100000000000),MOD(INT(BW126/100000000000),10),"")</f>
        <v/>
      </c>
      <c r="S126" s="2025"/>
      <c r="T126" s="2025" t="str">
        <f t="shared" ref="T126" si="359">IF(INT(BW126/10000000000),MOD(INT(BW126/10000000000),10),"")</f>
        <v/>
      </c>
      <c r="U126" s="2025"/>
      <c r="V126" s="2025" t="str">
        <f t="shared" ref="V126" si="360">IF(INT(BW126/1000000000),MOD(INT(BW126/1000000000),10),"")</f>
        <v/>
      </c>
      <c r="W126" s="2025"/>
      <c r="X126" s="2025" t="str">
        <f t="shared" ref="X126" si="361">IF(INT(BW126/100000000),MOD(INT(BW126/100000000),10),"")</f>
        <v/>
      </c>
      <c r="Y126" s="2025"/>
      <c r="Z126" s="2025" t="str">
        <f t="shared" ref="Z126" si="362">IF(INT(BW126/10000000),MOD(INT(BW126/10000000),10),"")</f>
        <v/>
      </c>
      <c r="AA126" s="2025"/>
      <c r="AB126" s="2025" t="str">
        <f t="shared" ref="AB126" si="363">IF(INT(BW126/1000000),MOD(INT(BW126/1000000),10),"")</f>
        <v/>
      </c>
      <c r="AC126" s="2025"/>
      <c r="AD126" s="2025" t="str">
        <f t="shared" ref="AD126" si="364">IF(INT(BW126/100000),MOD(INT(BW126/100000),10),"")</f>
        <v/>
      </c>
      <c r="AE126" s="2025"/>
      <c r="AF126" s="2025" t="str">
        <f t="shared" ref="AF126" si="365">IF(INT(BW126/10000),MOD(INT(BW126/10000),10),"")</f>
        <v/>
      </c>
      <c r="AG126" s="2025"/>
      <c r="AH126" s="2025" t="str">
        <f t="shared" ref="AH126" si="366">IF(INT(BW126/1000),MOD(INT(BW126/1000),10),"")</f>
        <v/>
      </c>
      <c r="AI126" s="2025"/>
      <c r="AJ126" s="2025" t="str">
        <f t="shared" ref="AJ126" si="367">IF(INT(BW126/100),MOD(INT(BW126/100),10),"")</f>
        <v/>
      </c>
      <c r="AK126" s="2025"/>
      <c r="AL126" s="2025" t="str">
        <f t="shared" ref="AL126" si="368">IF(INT(BW126/10),MOD(INT(BW126/10),10),"")</f>
        <v/>
      </c>
      <c r="AM126" s="2025"/>
      <c r="AN126" s="2025" t="str">
        <f t="shared" ref="AN126" si="369">IF(INT(BW126/1),MOD(INT(BW126/1),10),"")</f>
        <v/>
      </c>
      <c r="AO126" s="2025"/>
      <c r="AP126" s="2070"/>
      <c r="AQ126" s="2071"/>
      <c r="AR126" s="2057" t="str">
        <f t="shared" ref="AR126" si="370">IF(INT(BX126/100000000000),MOD(INT(BX126/100000000000),10),"")</f>
        <v/>
      </c>
      <c r="AS126" s="2025"/>
      <c r="AT126" s="2025" t="str">
        <f t="shared" ref="AT126" si="371">IF(INT(BX126/10000000000),MOD(INT(BX126/10000000000),10),"")</f>
        <v/>
      </c>
      <c r="AU126" s="2025"/>
      <c r="AV126" s="2025" t="str">
        <f t="shared" ref="AV126" si="372">IF(INT(BX126/1000000000),MOD(INT(BX126/1000000000),10),"")</f>
        <v/>
      </c>
      <c r="AW126" s="2025"/>
      <c r="AX126" s="2025" t="str">
        <f t="shared" ref="AX126" si="373">IF(INT(BX126/100000000),MOD(INT(BX126/100000000),10),"")</f>
        <v/>
      </c>
      <c r="AY126" s="2025"/>
      <c r="AZ126" s="2025" t="str">
        <f t="shared" ref="AZ126" si="374">IF(INT(BX126/10000000),MOD(INT(BX126/10000000),10),"")</f>
        <v/>
      </c>
      <c r="BA126" s="2025"/>
      <c r="BB126" s="2025" t="str">
        <f t="shared" ref="BB126" si="375">IF(INT(BX126/1000000),MOD(INT(BX126/1000000),10),"")</f>
        <v/>
      </c>
      <c r="BC126" s="2025"/>
      <c r="BD126" s="2025" t="str">
        <f t="shared" ref="BD126" si="376">IF(INT(BX126/100000),MOD(INT(BX126/100000),10),"")</f>
        <v/>
      </c>
      <c r="BE126" s="2025"/>
      <c r="BF126" s="2025" t="str">
        <f t="shared" ref="BF126" si="377">IF(INT(BX126/10000),MOD(INT(BX126/10000),10),"")</f>
        <v/>
      </c>
      <c r="BG126" s="2025"/>
      <c r="BH126" s="2025" t="str">
        <f t="shared" ref="BH126" si="378">IF(INT(BX126/1000),MOD(INT(BX126/1000),10),"")</f>
        <v/>
      </c>
      <c r="BI126" s="2025"/>
      <c r="BJ126" s="2025" t="str">
        <f t="shared" ref="BJ126" si="379">IF(INT(BX126/100),MOD(INT(BX126/100),10),"")</f>
        <v/>
      </c>
      <c r="BK126" s="2025"/>
      <c r="BL126" s="2025" t="str">
        <f t="shared" ref="BL126" si="380">IF(INT(BX126/10),MOD(INT(BX126/10),10),"")</f>
        <v/>
      </c>
      <c r="BM126" s="2025"/>
      <c r="BN126" s="2025" t="str">
        <f t="shared" ref="BN126" si="381">IF(INT(BX126/1),MOD(INT(BX126/1),10),"")</f>
        <v/>
      </c>
      <c r="BO126" s="2025"/>
      <c r="BP126" s="2070"/>
      <c r="BQ126" s="2071"/>
      <c r="BR126" s="2017"/>
      <c r="BS126" s="2420"/>
      <c r="BT126" s="2420"/>
      <c r="BU126" s="2420"/>
      <c r="BW126" s="2053">
        <f>VLOOKUP(BW114,'４表の２'!$AK$8:$AL$16,2,FALSE)</f>
        <v>0</v>
      </c>
      <c r="BX126" s="2030">
        <f>VLOOKUP(BX114,'４表の２'!$AK$8:$AL$16,2,FALSE)</f>
        <v>0</v>
      </c>
      <c r="BZ126" s="2134"/>
    </row>
    <row r="127" spans="1:78" s="1095" customFormat="1" ht="6" customHeight="1">
      <c r="A127" s="1094"/>
      <c r="B127" s="1094"/>
      <c r="C127" s="1111"/>
      <c r="D127" s="1111"/>
      <c r="E127" s="1111"/>
      <c r="G127" s="2098"/>
      <c r="H127" s="2102"/>
      <c r="I127" s="2103"/>
      <c r="J127" s="1077"/>
      <c r="K127" s="2089" t="s">
        <v>1551</v>
      </c>
      <c r="L127" s="2089"/>
      <c r="M127" s="2089"/>
      <c r="N127" s="2089"/>
      <c r="O127" s="2089"/>
      <c r="P127" s="1086"/>
      <c r="Q127" s="2081"/>
      <c r="R127" s="2057"/>
      <c r="S127" s="2025"/>
      <c r="T127" s="2025"/>
      <c r="U127" s="2025"/>
      <c r="V127" s="2025"/>
      <c r="W127" s="2025"/>
      <c r="X127" s="2025"/>
      <c r="Y127" s="2025"/>
      <c r="Z127" s="2025"/>
      <c r="AA127" s="2025"/>
      <c r="AB127" s="2025"/>
      <c r="AC127" s="2025"/>
      <c r="AD127" s="2025"/>
      <c r="AE127" s="2025"/>
      <c r="AF127" s="2025"/>
      <c r="AG127" s="2025"/>
      <c r="AH127" s="2025"/>
      <c r="AI127" s="2025"/>
      <c r="AJ127" s="2025"/>
      <c r="AK127" s="2025"/>
      <c r="AL127" s="2025"/>
      <c r="AM127" s="2025"/>
      <c r="AN127" s="2025"/>
      <c r="AO127" s="2025"/>
      <c r="AP127" s="2072"/>
      <c r="AQ127" s="2073"/>
      <c r="AR127" s="2057"/>
      <c r="AS127" s="2025"/>
      <c r="AT127" s="2025"/>
      <c r="AU127" s="2025"/>
      <c r="AV127" s="2025"/>
      <c r="AW127" s="2025"/>
      <c r="AX127" s="2025"/>
      <c r="AY127" s="2025"/>
      <c r="AZ127" s="2025"/>
      <c r="BA127" s="2025"/>
      <c r="BB127" s="2025"/>
      <c r="BC127" s="2025"/>
      <c r="BD127" s="2025"/>
      <c r="BE127" s="2025"/>
      <c r="BF127" s="2025"/>
      <c r="BG127" s="2025"/>
      <c r="BH127" s="2025"/>
      <c r="BI127" s="2025"/>
      <c r="BJ127" s="2025"/>
      <c r="BK127" s="2025"/>
      <c r="BL127" s="2025"/>
      <c r="BM127" s="2025"/>
      <c r="BN127" s="2025"/>
      <c r="BO127" s="2025"/>
      <c r="BP127" s="2072"/>
      <c r="BQ127" s="2073"/>
      <c r="BR127" s="2017"/>
      <c r="BS127" s="2420"/>
      <c r="BT127" s="2420"/>
      <c r="BU127" s="2420"/>
      <c r="BW127" s="2054"/>
      <c r="BX127" s="2031"/>
      <c r="BZ127" s="2134"/>
    </row>
    <row r="128" spans="1:78" s="1095" customFormat="1" ht="9.75" customHeight="1">
      <c r="A128" s="1094"/>
      <c r="B128" s="1094"/>
      <c r="C128" s="1111"/>
      <c r="D128" s="1111"/>
      <c r="E128" s="1111"/>
      <c r="G128" s="2098"/>
      <c r="H128" s="2102"/>
      <c r="I128" s="2103"/>
      <c r="J128" s="1076"/>
      <c r="K128" s="2090" t="s">
        <v>1010</v>
      </c>
      <c r="L128" s="2090"/>
      <c r="M128" s="2090"/>
      <c r="N128" s="2090"/>
      <c r="O128" s="2090"/>
      <c r="P128" s="1075"/>
      <c r="Q128" s="2065" t="s">
        <v>50</v>
      </c>
      <c r="R128" s="2057"/>
      <c r="S128" s="2025"/>
      <c r="T128" s="2025"/>
      <c r="U128" s="2025"/>
      <c r="V128" s="2025"/>
      <c r="W128" s="2025"/>
      <c r="X128" s="2025"/>
      <c r="Y128" s="2025"/>
      <c r="Z128" s="2025"/>
      <c r="AA128" s="2025"/>
      <c r="AB128" s="2025"/>
      <c r="AC128" s="2025"/>
      <c r="AD128" s="2025"/>
      <c r="AE128" s="2025"/>
      <c r="AF128" s="2025"/>
      <c r="AG128" s="2025"/>
      <c r="AH128" s="2025"/>
      <c r="AI128" s="2025"/>
      <c r="AJ128" s="2025"/>
      <c r="AK128" s="2025"/>
      <c r="AL128" s="2025"/>
      <c r="AM128" s="2025"/>
      <c r="AN128" s="2025"/>
      <c r="AO128" s="2025"/>
      <c r="AP128" s="2072"/>
      <c r="AQ128" s="2073"/>
      <c r="AR128" s="2057"/>
      <c r="AS128" s="2025"/>
      <c r="AT128" s="2025"/>
      <c r="AU128" s="2025"/>
      <c r="AV128" s="2025"/>
      <c r="AW128" s="2025"/>
      <c r="AX128" s="2025"/>
      <c r="AY128" s="2025"/>
      <c r="AZ128" s="2025"/>
      <c r="BA128" s="2025"/>
      <c r="BB128" s="2025"/>
      <c r="BC128" s="2025"/>
      <c r="BD128" s="2025"/>
      <c r="BE128" s="2025"/>
      <c r="BF128" s="2025"/>
      <c r="BG128" s="2025"/>
      <c r="BH128" s="2025"/>
      <c r="BI128" s="2025"/>
      <c r="BJ128" s="2025"/>
      <c r="BK128" s="2025"/>
      <c r="BL128" s="2025"/>
      <c r="BM128" s="2025"/>
      <c r="BN128" s="2025"/>
      <c r="BO128" s="2025"/>
      <c r="BP128" s="2072"/>
      <c r="BQ128" s="2073"/>
      <c r="BR128" s="2017"/>
      <c r="BS128" s="2420"/>
      <c r="BT128" s="2420"/>
      <c r="BU128" s="2420"/>
      <c r="BW128" s="2061"/>
      <c r="BX128" s="2062"/>
      <c r="BZ128" s="2134"/>
    </row>
    <row r="129" spans="1:78" s="1095" customFormat="1" ht="9.75" customHeight="1">
      <c r="A129" s="1094"/>
      <c r="B129" s="1094"/>
      <c r="C129" s="1111"/>
      <c r="D129" s="1111"/>
      <c r="E129" s="1111"/>
      <c r="G129" s="2098"/>
      <c r="H129" s="2102"/>
      <c r="I129" s="2103"/>
      <c r="J129" s="1077"/>
      <c r="K129" s="2082" t="s">
        <v>185</v>
      </c>
      <c r="L129" s="2082"/>
      <c r="M129" s="2082"/>
      <c r="N129" s="2082"/>
      <c r="O129" s="2082"/>
      <c r="P129" s="1086"/>
      <c r="Q129" s="2081"/>
      <c r="R129" s="2057"/>
      <c r="S129" s="2025"/>
      <c r="T129" s="2025"/>
      <c r="U129" s="2025"/>
      <c r="V129" s="2025"/>
      <c r="W129" s="2025"/>
      <c r="X129" s="2025"/>
      <c r="Y129" s="2025"/>
      <c r="Z129" s="2025"/>
      <c r="AA129" s="2025"/>
      <c r="AB129" s="2025"/>
      <c r="AC129" s="2025"/>
      <c r="AD129" s="2025"/>
      <c r="AE129" s="2025"/>
      <c r="AF129" s="2025"/>
      <c r="AG129" s="2025"/>
      <c r="AH129" s="2025"/>
      <c r="AI129" s="2025"/>
      <c r="AJ129" s="2025"/>
      <c r="AK129" s="2025"/>
      <c r="AL129" s="2025"/>
      <c r="AM129" s="2025"/>
      <c r="AN129" s="2025"/>
      <c r="AO129" s="2025"/>
      <c r="AP129" s="2072"/>
      <c r="AQ129" s="2073"/>
      <c r="AR129" s="2057"/>
      <c r="AS129" s="2025"/>
      <c r="AT129" s="2025"/>
      <c r="AU129" s="2025"/>
      <c r="AV129" s="2025"/>
      <c r="AW129" s="2025"/>
      <c r="AX129" s="2025"/>
      <c r="AY129" s="2025"/>
      <c r="AZ129" s="2025"/>
      <c r="BA129" s="2025"/>
      <c r="BB129" s="2025"/>
      <c r="BC129" s="2025"/>
      <c r="BD129" s="2025"/>
      <c r="BE129" s="2025"/>
      <c r="BF129" s="2025"/>
      <c r="BG129" s="2025"/>
      <c r="BH129" s="2025"/>
      <c r="BI129" s="2025"/>
      <c r="BJ129" s="2025"/>
      <c r="BK129" s="2025"/>
      <c r="BL129" s="2025"/>
      <c r="BM129" s="2025"/>
      <c r="BN129" s="2025"/>
      <c r="BO129" s="2025"/>
      <c r="BP129" s="2072"/>
      <c r="BQ129" s="2073"/>
      <c r="BR129" s="2017"/>
      <c r="BS129" s="2420"/>
      <c r="BT129" s="2420"/>
      <c r="BU129" s="2420"/>
      <c r="BW129" s="2056"/>
      <c r="BX129" s="2060"/>
      <c r="BZ129" s="2134"/>
    </row>
    <row r="130" spans="1:78" s="1095" customFormat="1" ht="9.75" customHeight="1">
      <c r="A130" s="1094"/>
      <c r="B130" s="1094"/>
      <c r="C130" s="1111"/>
      <c r="D130" s="1111"/>
      <c r="E130" s="1111"/>
      <c r="G130" s="2098"/>
      <c r="H130" s="2102"/>
      <c r="I130" s="2103"/>
      <c r="J130" s="1076"/>
      <c r="K130" s="2090" t="s">
        <v>1201</v>
      </c>
      <c r="L130" s="2090"/>
      <c r="M130" s="2090"/>
      <c r="N130" s="2090"/>
      <c r="O130" s="2090"/>
      <c r="P130" s="1075"/>
      <c r="Q130" s="2065" t="s">
        <v>51</v>
      </c>
      <c r="R130" s="2057" t="str">
        <f t="shared" ref="R130" si="382">IF(INT(BW130/100000000000),MOD(INT(BW130/100000000000),10),"")</f>
        <v/>
      </c>
      <c r="S130" s="2025"/>
      <c r="T130" s="2025" t="str">
        <f t="shared" ref="T130" si="383">IF(INT(BW130/10000000000),MOD(INT(BW130/10000000000),10),"")</f>
        <v/>
      </c>
      <c r="U130" s="2025"/>
      <c r="V130" s="2025" t="str">
        <f t="shared" ref="V130" si="384">IF(INT(BW130/1000000000),MOD(INT(BW130/1000000000),10),"")</f>
        <v/>
      </c>
      <c r="W130" s="2025"/>
      <c r="X130" s="2025" t="str">
        <f t="shared" ref="X130" si="385">IF(INT(BW130/100000000),MOD(INT(BW130/100000000),10),"")</f>
        <v/>
      </c>
      <c r="Y130" s="2025"/>
      <c r="Z130" s="2025" t="str">
        <f t="shared" ref="Z130" si="386">IF(INT(BW130/10000000),MOD(INT(BW130/10000000),10),"")</f>
        <v/>
      </c>
      <c r="AA130" s="2025"/>
      <c r="AB130" s="2025" t="str">
        <f t="shared" ref="AB130" si="387">IF(INT(BW130/1000000),MOD(INT(BW130/1000000),10),"")</f>
        <v/>
      </c>
      <c r="AC130" s="2025"/>
      <c r="AD130" s="2025" t="str">
        <f t="shared" ref="AD130" si="388">IF(INT(BW130/100000),MOD(INT(BW130/100000),10),"")</f>
        <v/>
      </c>
      <c r="AE130" s="2025"/>
      <c r="AF130" s="2025" t="str">
        <f t="shared" ref="AF130" si="389">IF(INT(BW130/10000),MOD(INT(BW130/10000),10),"")</f>
        <v/>
      </c>
      <c r="AG130" s="2025"/>
      <c r="AH130" s="2025" t="str">
        <f t="shared" ref="AH130" si="390">IF(INT(BW130/1000),MOD(INT(BW130/1000),10),"")</f>
        <v/>
      </c>
      <c r="AI130" s="2025"/>
      <c r="AJ130" s="2025" t="str">
        <f t="shared" ref="AJ130" si="391">IF(INT(BW130/100),MOD(INT(BW130/100),10),"")</f>
        <v/>
      </c>
      <c r="AK130" s="2025"/>
      <c r="AL130" s="2025" t="str">
        <f t="shared" ref="AL130" si="392">IF(INT(BW130/10),MOD(INT(BW130/10),10),"")</f>
        <v/>
      </c>
      <c r="AM130" s="2025"/>
      <c r="AN130" s="2025" t="str">
        <f t="shared" ref="AN130" si="393">IF(INT(BW130/1),MOD(INT(BW130/1),10),"")</f>
        <v/>
      </c>
      <c r="AO130" s="2025"/>
      <c r="AP130" s="2072"/>
      <c r="AQ130" s="2073"/>
      <c r="AR130" s="2057" t="str">
        <f t="shared" ref="AR130" si="394">IF(INT(BX130/100000000000),MOD(INT(BX130/100000000000),10),"")</f>
        <v/>
      </c>
      <c r="AS130" s="2025"/>
      <c r="AT130" s="2025" t="str">
        <f t="shared" ref="AT130" si="395">IF(INT(BX130/10000000000),MOD(INT(BX130/10000000000),10),"")</f>
        <v/>
      </c>
      <c r="AU130" s="2025"/>
      <c r="AV130" s="2025" t="str">
        <f t="shared" ref="AV130" si="396">IF(INT(BX130/1000000000),MOD(INT(BX130/1000000000),10),"")</f>
        <v/>
      </c>
      <c r="AW130" s="2025"/>
      <c r="AX130" s="2025" t="str">
        <f t="shared" ref="AX130" si="397">IF(INT(BX130/100000000),MOD(INT(BX130/100000000),10),"")</f>
        <v/>
      </c>
      <c r="AY130" s="2025"/>
      <c r="AZ130" s="2025" t="str">
        <f t="shared" ref="AZ130" si="398">IF(INT(BX130/10000000),MOD(INT(BX130/10000000),10),"")</f>
        <v/>
      </c>
      <c r="BA130" s="2025"/>
      <c r="BB130" s="2025" t="str">
        <f t="shared" ref="BB130" si="399">IF(INT(BX130/1000000),MOD(INT(BX130/1000000),10),"")</f>
        <v/>
      </c>
      <c r="BC130" s="2025"/>
      <c r="BD130" s="2025" t="str">
        <f t="shared" ref="BD130" si="400">IF(INT(BX130/100000),MOD(INT(BX130/100000),10),"")</f>
        <v/>
      </c>
      <c r="BE130" s="2025"/>
      <c r="BF130" s="2025" t="str">
        <f t="shared" ref="BF130" si="401">IF(INT(BX130/10000),MOD(INT(BX130/10000),10),"")</f>
        <v/>
      </c>
      <c r="BG130" s="2025"/>
      <c r="BH130" s="2025" t="str">
        <f t="shared" ref="BH130" si="402">IF(INT(BX130/1000),MOD(INT(BX130/1000),10),"")</f>
        <v/>
      </c>
      <c r="BI130" s="2025"/>
      <c r="BJ130" s="2025" t="str">
        <f t="shared" ref="BJ130" si="403">IF(INT(BX130/100),MOD(INT(BX130/100),10),"")</f>
        <v/>
      </c>
      <c r="BK130" s="2025"/>
      <c r="BL130" s="2025" t="str">
        <f t="shared" ref="BL130" si="404">IF(INT(BX130/10),MOD(INT(BX130/10),10),"")</f>
        <v/>
      </c>
      <c r="BM130" s="2025"/>
      <c r="BN130" s="2025" t="str">
        <f t="shared" ref="BN130" si="405">IF(INT(BX130/1),MOD(INT(BX130/1),10),"")</f>
        <v/>
      </c>
      <c r="BO130" s="2025"/>
      <c r="BP130" s="2072"/>
      <c r="BQ130" s="2073"/>
      <c r="BR130" s="2017"/>
      <c r="BS130" s="2420"/>
      <c r="BT130" s="2420"/>
      <c r="BU130" s="2420"/>
      <c r="BW130" s="2048">
        <f>IF(相続年月日&lt;DATE(2022,4,1),IF(入力シート!U7=FALSE,VLOOKUP(BW114,'６表'!$AE$25:$AH$31,4,FALSE),VLOOKUP(BW114,'６表'!$AE$11:$AI$14,5,FALSE)), IF(入力シート!U7=FALSE,VLOOKUP(BW114,'６表 (４年４月以降用）'!$AE$25:$AH$31,4,FALSE),VLOOKUP(BW114,'６表 (４年４月以降用）'!$AE$11:$AI$14,5,FALSE)))</f>
        <v>0</v>
      </c>
      <c r="BX130" s="2046">
        <f>IF(相続年月日&lt;DATE(2022,4,1),IF(入力シート!U8=FALSE,VLOOKUP(BX114,'６表'!$AE$25:$AH$31,4,FALSE),VLOOKUP(BX114,'６表'!$AE$11:$AI$14,5,FALSE)), IF(入力シート!U8=FALSE,VLOOKUP(BX114,'６表 (４年４月以降用）'!$AE$25:$AH$31,4,FALSE),VLOOKUP(BX114,'６表 (４年４月以降用）'!$AE$11:$AI$14,5,FALSE)))</f>
        <v>0</v>
      </c>
      <c r="BZ130" s="2134"/>
    </row>
    <row r="131" spans="1:78" s="1095" customFormat="1" ht="9.75" customHeight="1">
      <c r="A131" s="1094"/>
      <c r="B131" s="1094"/>
      <c r="C131" s="1111"/>
      <c r="D131" s="1111"/>
      <c r="E131" s="1111"/>
      <c r="G131" s="2098"/>
      <c r="H131" s="2102"/>
      <c r="I131" s="2103"/>
      <c r="J131" s="1077"/>
      <c r="K131" s="2089" t="s">
        <v>186</v>
      </c>
      <c r="L131" s="2089"/>
      <c r="M131" s="2089"/>
      <c r="N131" s="2089"/>
      <c r="O131" s="2089"/>
      <c r="P131" s="1086"/>
      <c r="Q131" s="2081"/>
      <c r="R131" s="2057"/>
      <c r="S131" s="2025"/>
      <c r="T131" s="2025"/>
      <c r="U131" s="2025"/>
      <c r="V131" s="2025"/>
      <c r="W131" s="2025"/>
      <c r="X131" s="2025"/>
      <c r="Y131" s="2025"/>
      <c r="Z131" s="2025"/>
      <c r="AA131" s="2025"/>
      <c r="AB131" s="2025"/>
      <c r="AC131" s="2025"/>
      <c r="AD131" s="2025"/>
      <c r="AE131" s="2025"/>
      <c r="AF131" s="2025"/>
      <c r="AG131" s="2025"/>
      <c r="AH131" s="2025"/>
      <c r="AI131" s="2025"/>
      <c r="AJ131" s="2025"/>
      <c r="AK131" s="2025"/>
      <c r="AL131" s="2025"/>
      <c r="AM131" s="2025"/>
      <c r="AN131" s="2025"/>
      <c r="AO131" s="2025"/>
      <c r="AP131" s="2072"/>
      <c r="AQ131" s="2073"/>
      <c r="AR131" s="2057"/>
      <c r="AS131" s="2025"/>
      <c r="AT131" s="2025"/>
      <c r="AU131" s="2025"/>
      <c r="AV131" s="2025"/>
      <c r="AW131" s="2025"/>
      <c r="AX131" s="2025"/>
      <c r="AY131" s="2025"/>
      <c r="AZ131" s="2025"/>
      <c r="BA131" s="2025"/>
      <c r="BB131" s="2025"/>
      <c r="BC131" s="2025"/>
      <c r="BD131" s="2025"/>
      <c r="BE131" s="2025"/>
      <c r="BF131" s="2025"/>
      <c r="BG131" s="2025"/>
      <c r="BH131" s="2025"/>
      <c r="BI131" s="2025"/>
      <c r="BJ131" s="2025"/>
      <c r="BK131" s="2025"/>
      <c r="BL131" s="2025"/>
      <c r="BM131" s="2025"/>
      <c r="BN131" s="2025"/>
      <c r="BO131" s="2025"/>
      <c r="BP131" s="2072"/>
      <c r="BQ131" s="2073"/>
      <c r="BR131" s="2017"/>
      <c r="BS131" s="2420"/>
      <c r="BT131" s="2420"/>
      <c r="BU131" s="2420"/>
      <c r="BW131" s="2029"/>
      <c r="BX131" s="2031"/>
      <c r="BZ131" s="2135"/>
    </row>
    <row r="132" spans="1:78" s="1095" customFormat="1" ht="9.75" customHeight="1">
      <c r="A132" s="1094"/>
      <c r="B132" s="1094"/>
      <c r="C132" s="1045"/>
      <c r="D132" s="1045"/>
      <c r="E132" s="1045"/>
      <c r="G132" s="2098"/>
      <c r="H132" s="2102"/>
      <c r="I132" s="2103"/>
      <c r="J132" s="1076"/>
      <c r="K132" s="2090" t="s">
        <v>1204</v>
      </c>
      <c r="L132" s="2090"/>
      <c r="M132" s="2090"/>
      <c r="N132" s="2090"/>
      <c r="O132" s="2090"/>
      <c r="P132" s="1075"/>
      <c r="Q132" s="2065" t="s">
        <v>54</v>
      </c>
      <c r="R132" s="2057" t="str">
        <f t="shared" ref="R132" si="406">IF(INT(BW132/100000000000),MOD(INT(BW132/100000000000),10),"")</f>
        <v/>
      </c>
      <c r="S132" s="2025"/>
      <c r="T132" s="2025" t="str">
        <f t="shared" ref="T132" si="407">IF(INT(BW132/10000000000),MOD(INT(BW132/10000000000),10),"")</f>
        <v/>
      </c>
      <c r="U132" s="2025"/>
      <c r="V132" s="2025" t="str">
        <f t="shared" ref="V132" si="408">IF(INT(BW132/1000000000),MOD(INT(BW132/1000000000),10),"")</f>
        <v/>
      </c>
      <c r="W132" s="2025"/>
      <c r="X132" s="2025" t="str">
        <f t="shared" ref="X132" si="409">IF(INT(BW132/100000000),MOD(INT(BW132/100000000),10),"")</f>
        <v/>
      </c>
      <c r="Y132" s="2025"/>
      <c r="Z132" s="2025" t="str">
        <f t="shared" ref="Z132" si="410">IF(INT(BW132/10000000),MOD(INT(BW132/10000000),10),"")</f>
        <v/>
      </c>
      <c r="AA132" s="2025"/>
      <c r="AB132" s="2025" t="str">
        <f t="shared" ref="AB132" si="411">IF(INT(BW132/1000000),MOD(INT(BW132/1000000),10),"")</f>
        <v/>
      </c>
      <c r="AC132" s="2025"/>
      <c r="AD132" s="2025" t="str">
        <f t="shared" ref="AD132" si="412">IF(INT(BW132/100000),MOD(INT(BW132/100000),10),"")</f>
        <v/>
      </c>
      <c r="AE132" s="2025"/>
      <c r="AF132" s="2025" t="str">
        <f t="shared" ref="AF132" si="413">IF(INT(BW132/10000),MOD(INT(BW132/10000),10),"")</f>
        <v/>
      </c>
      <c r="AG132" s="2025"/>
      <c r="AH132" s="2025" t="str">
        <f t="shared" ref="AH132" si="414">IF(INT(BW132/1000),MOD(INT(BW132/1000),10),"")</f>
        <v/>
      </c>
      <c r="AI132" s="2025"/>
      <c r="AJ132" s="2025" t="str">
        <f t="shared" ref="AJ132" si="415">IF(INT(BW132/100),MOD(INT(BW132/100),10),"")</f>
        <v/>
      </c>
      <c r="AK132" s="2025"/>
      <c r="AL132" s="2025" t="str">
        <f t="shared" ref="AL132" si="416">IF(INT(BW132/10),MOD(INT(BW132/10),10),"")</f>
        <v/>
      </c>
      <c r="AM132" s="2025"/>
      <c r="AN132" s="2025" t="str">
        <f t="shared" ref="AN132" si="417">IF(INT(BW132/1),MOD(INT(BW132/1),10),"")</f>
        <v/>
      </c>
      <c r="AO132" s="2025"/>
      <c r="AP132" s="2072"/>
      <c r="AQ132" s="2073"/>
      <c r="AR132" s="2057" t="str">
        <f t="shared" ref="AR132" si="418">IF(INT(BX132/100000000000),MOD(INT(BX132/100000000000),10),"")</f>
        <v/>
      </c>
      <c r="AS132" s="2025"/>
      <c r="AT132" s="2025" t="str">
        <f t="shared" ref="AT132" si="419">IF(INT(BX132/10000000000),MOD(INT(BX132/10000000000),10),"")</f>
        <v/>
      </c>
      <c r="AU132" s="2025"/>
      <c r="AV132" s="2025" t="str">
        <f t="shared" ref="AV132" si="420">IF(INT(BX132/1000000000),MOD(INT(BX132/1000000000),10),"")</f>
        <v/>
      </c>
      <c r="AW132" s="2025"/>
      <c r="AX132" s="2025" t="str">
        <f t="shared" ref="AX132" si="421">IF(INT(BX132/100000000),MOD(INT(BX132/100000000),10),"")</f>
        <v/>
      </c>
      <c r="AY132" s="2025"/>
      <c r="AZ132" s="2025" t="str">
        <f t="shared" ref="AZ132" si="422">IF(INT(BX132/10000000),MOD(INT(BX132/10000000),10),"")</f>
        <v/>
      </c>
      <c r="BA132" s="2025"/>
      <c r="BB132" s="2025" t="str">
        <f t="shared" ref="BB132" si="423">IF(INT(BX132/1000000),MOD(INT(BX132/1000000),10),"")</f>
        <v/>
      </c>
      <c r="BC132" s="2025"/>
      <c r="BD132" s="2025" t="str">
        <f t="shared" ref="BD132" si="424">IF(INT(BX132/100000),MOD(INT(BX132/100000),10),"")</f>
        <v/>
      </c>
      <c r="BE132" s="2025"/>
      <c r="BF132" s="2025" t="str">
        <f t="shared" ref="BF132" si="425">IF(INT(BX132/10000),MOD(INT(BX132/10000),10),"")</f>
        <v/>
      </c>
      <c r="BG132" s="2025"/>
      <c r="BH132" s="2025" t="str">
        <f t="shared" ref="BH132" si="426">IF(INT(BX132/1000),MOD(INT(BX132/1000),10),"")</f>
        <v/>
      </c>
      <c r="BI132" s="2025"/>
      <c r="BJ132" s="2025" t="str">
        <f t="shared" ref="BJ132" si="427">IF(INT(BX132/100),MOD(INT(BX132/100),10),"")</f>
        <v/>
      </c>
      <c r="BK132" s="2025"/>
      <c r="BL132" s="2025" t="str">
        <f t="shared" ref="BL132" si="428">IF(INT(BX132/10),MOD(INT(BX132/10),10),"")</f>
        <v/>
      </c>
      <c r="BM132" s="2025"/>
      <c r="BN132" s="2025" t="str">
        <f t="shared" ref="BN132" si="429">IF(INT(BX132/1),MOD(INT(BX132/1),10),"")</f>
        <v/>
      </c>
      <c r="BO132" s="2025"/>
      <c r="BP132" s="2072"/>
      <c r="BQ132" s="2073"/>
      <c r="BR132" s="2017"/>
      <c r="BS132" s="2420"/>
      <c r="BT132" s="2420"/>
      <c r="BU132" s="2420"/>
      <c r="BW132" s="2048">
        <f xml:space="preserve"> IF(相続年月日&lt;DATE(2022,4,1),IF(AND(OR(入力シート!$V7=TRUE,入力シート!$W7=TRUE),入力シート!$R7=FALSE), VLOOKUP(BW114,'６表'!$AE$43:$AI$48,5,FALSE),VLOOKUP(BW114,'６表'!$AE$56:$AH$62,4,FALSE)), IF(AND(OR(入力シート!$V7=TRUE,入力シート!$W7=TRUE),入力シート!$R7=FALSE), VLOOKUP(BW114,'６表 (４年４月以降用）'!$AE$43:$AI$48,5,FALSE),VLOOKUP(BW114,'６表 (４年４月以降用）'!$AE$56:$AH$62,4,FALSE)))</f>
        <v>0</v>
      </c>
      <c r="BX132" s="2046">
        <f xml:space="preserve"> IF(相続年月日&lt;DATE(2022,4,1),IF(AND(OR(入力シート!$V8=TRUE,入力シート!$W8=TRUE),入力シート!$R8=FALSE), VLOOKUP(BX114,'６表'!$AE$43:$AI$48,5,FALSE),VLOOKUP(BX114,'６表'!$AE$56:$AH$62,4,FALSE)), IF(AND(OR(入力シート!$V8=TRUE,入力シート!$W8=TRUE),入力シート!$R8=FALSE), VLOOKUP(BX114,'６表 (４年４月以降用）'!$AE$43:$AI$48,5,FALSE),VLOOKUP(BX114,'６表 (４年４月以降用）'!$AE$56:$AH$62,4,FALSE)))</f>
        <v>0</v>
      </c>
    </row>
    <row r="133" spans="1:78" s="1095" customFormat="1" ht="9.75" customHeight="1">
      <c r="A133" s="1094"/>
      <c r="B133" s="1094"/>
      <c r="C133" s="1045"/>
      <c r="D133" s="1045"/>
      <c r="E133" s="1045"/>
      <c r="G133" s="2098"/>
      <c r="H133" s="2102"/>
      <c r="I133" s="2103"/>
      <c r="J133" s="1077"/>
      <c r="K133" s="2091" t="s">
        <v>187</v>
      </c>
      <c r="L133" s="2091"/>
      <c r="M133" s="2091"/>
      <c r="N133" s="2091"/>
      <c r="O133" s="2091"/>
      <c r="P133" s="1086"/>
      <c r="Q133" s="2081"/>
      <c r="R133" s="2057"/>
      <c r="S133" s="2025"/>
      <c r="T133" s="2025"/>
      <c r="U133" s="2025"/>
      <c r="V133" s="2025"/>
      <c r="W133" s="2025"/>
      <c r="X133" s="2025"/>
      <c r="Y133" s="2025"/>
      <c r="Z133" s="2025"/>
      <c r="AA133" s="2025"/>
      <c r="AB133" s="2025"/>
      <c r="AC133" s="2025"/>
      <c r="AD133" s="2025"/>
      <c r="AE133" s="2025"/>
      <c r="AF133" s="2025"/>
      <c r="AG133" s="2025"/>
      <c r="AH133" s="2025"/>
      <c r="AI133" s="2025"/>
      <c r="AJ133" s="2025"/>
      <c r="AK133" s="2025"/>
      <c r="AL133" s="2025"/>
      <c r="AM133" s="2025"/>
      <c r="AN133" s="2025"/>
      <c r="AO133" s="2025"/>
      <c r="AP133" s="2072"/>
      <c r="AQ133" s="2073"/>
      <c r="AR133" s="2057"/>
      <c r="AS133" s="2025"/>
      <c r="AT133" s="2025"/>
      <c r="AU133" s="2025"/>
      <c r="AV133" s="2025"/>
      <c r="AW133" s="2025"/>
      <c r="AX133" s="2025"/>
      <c r="AY133" s="2025"/>
      <c r="AZ133" s="2025"/>
      <c r="BA133" s="2025"/>
      <c r="BB133" s="2025"/>
      <c r="BC133" s="2025"/>
      <c r="BD133" s="2025"/>
      <c r="BE133" s="2025"/>
      <c r="BF133" s="2025"/>
      <c r="BG133" s="2025"/>
      <c r="BH133" s="2025"/>
      <c r="BI133" s="2025"/>
      <c r="BJ133" s="2025"/>
      <c r="BK133" s="2025"/>
      <c r="BL133" s="2025"/>
      <c r="BM133" s="2025"/>
      <c r="BN133" s="2025"/>
      <c r="BO133" s="2025"/>
      <c r="BP133" s="2072"/>
      <c r="BQ133" s="2073"/>
      <c r="BR133" s="2017"/>
      <c r="BS133" s="2420"/>
      <c r="BT133" s="2420"/>
      <c r="BU133" s="2420"/>
      <c r="BW133" s="2029"/>
      <c r="BX133" s="2031"/>
    </row>
    <row r="134" spans="1:78" s="1095" customFormat="1" ht="9.75" customHeight="1">
      <c r="A134" s="1094"/>
      <c r="B134" s="1094"/>
      <c r="C134" s="1045"/>
      <c r="D134" s="1045"/>
      <c r="E134" s="1045"/>
      <c r="G134" s="2098"/>
      <c r="H134" s="2102"/>
      <c r="I134" s="2103"/>
      <c r="J134" s="1076"/>
      <c r="K134" s="2090" t="s">
        <v>1206</v>
      </c>
      <c r="L134" s="2090"/>
      <c r="M134" s="2090"/>
      <c r="N134" s="2090"/>
      <c r="O134" s="2090"/>
      <c r="P134" s="1075"/>
      <c r="Q134" s="2065" t="s">
        <v>56</v>
      </c>
      <c r="R134" s="2057" t="str">
        <f t="shared" ref="R134" si="430">IF(INT(BW134/100000000000),MOD(INT(BW134/100000000000),10),"")</f>
        <v/>
      </c>
      <c r="S134" s="2025"/>
      <c r="T134" s="2025" t="str">
        <f t="shared" ref="T134" si="431">IF(INT(BW134/10000000000),MOD(INT(BW134/10000000000),10),"")</f>
        <v/>
      </c>
      <c r="U134" s="2025"/>
      <c r="V134" s="2025" t="str">
        <f t="shared" ref="V134" si="432">IF(INT(BW134/1000000000),MOD(INT(BW134/1000000000),10),"")</f>
        <v/>
      </c>
      <c r="W134" s="2025"/>
      <c r="X134" s="2025" t="str">
        <f t="shared" ref="X134" si="433">IF(INT(BW134/100000000),MOD(INT(BW134/100000000),10),"")</f>
        <v/>
      </c>
      <c r="Y134" s="2025"/>
      <c r="Z134" s="2025" t="str">
        <f t="shared" ref="Z134" si="434">IF(INT(BW134/10000000),MOD(INT(BW134/10000000),10),"")</f>
        <v/>
      </c>
      <c r="AA134" s="2025"/>
      <c r="AB134" s="2025" t="str">
        <f t="shared" ref="AB134" si="435">IF(INT(BW134/1000000),MOD(INT(BW134/1000000),10),"")</f>
        <v/>
      </c>
      <c r="AC134" s="2025"/>
      <c r="AD134" s="2025" t="str">
        <f t="shared" ref="AD134" si="436">IF(INT(BW134/100000),MOD(INT(BW134/100000),10),"")</f>
        <v/>
      </c>
      <c r="AE134" s="2025"/>
      <c r="AF134" s="2025" t="str">
        <f t="shared" ref="AF134" si="437">IF(INT(BW134/10000),MOD(INT(BW134/10000),10),"")</f>
        <v/>
      </c>
      <c r="AG134" s="2025"/>
      <c r="AH134" s="2025" t="str">
        <f t="shared" ref="AH134" si="438">IF(INT(BW134/1000),MOD(INT(BW134/1000),10),"")</f>
        <v/>
      </c>
      <c r="AI134" s="2025"/>
      <c r="AJ134" s="2025" t="str">
        <f t="shared" ref="AJ134" si="439">IF(INT(BW134/100),MOD(INT(BW134/100),10),"")</f>
        <v/>
      </c>
      <c r="AK134" s="2025"/>
      <c r="AL134" s="2025" t="str">
        <f t="shared" ref="AL134" si="440">IF(INT(BW134/10),MOD(INT(BW134/10),10),"")</f>
        <v/>
      </c>
      <c r="AM134" s="2025"/>
      <c r="AN134" s="2025" t="str">
        <f t="shared" ref="AN134" si="441">IF(INT(BW134/1),MOD(INT(BW134/1),10),"")</f>
        <v/>
      </c>
      <c r="AO134" s="2025"/>
      <c r="AP134" s="2072"/>
      <c r="AQ134" s="2073"/>
      <c r="AR134" s="2057" t="str">
        <f t="shared" ref="AR134" si="442">IF(INT(BX134/100000000000),MOD(INT(BX134/100000000000),10),"")</f>
        <v/>
      </c>
      <c r="AS134" s="2025"/>
      <c r="AT134" s="2025" t="str">
        <f t="shared" ref="AT134" si="443">IF(INT(BX134/10000000000),MOD(INT(BX134/10000000000),10),"")</f>
        <v/>
      </c>
      <c r="AU134" s="2025"/>
      <c r="AV134" s="2025" t="str">
        <f t="shared" ref="AV134" si="444">IF(INT(BX134/1000000000),MOD(INT(BX134/1000000000),10),"")</f>
        <v/>
      </c>
      <c r="AW134" s="2025"/>
      <c r="AX134" s="2025" t="str">
        <f t="shared" ref="AX134" si="445">IF(INT(BX134/100000000),MOD(INT(BX134/100000000),10),"")</f>
        <v/>
      </c>
      <c r="AY134" s="2025"/>
      <c r="AZ134" s="2025" t="str">
        <f t="shared" ref="AZ134" si="446">IF(INT(BX134/10000000),MOD(INT(BX134/10000000),10),"")</f>
        <v/>
      </c>
      <c r="BA134" s="2025"/>
      <c r="BB134" s="2025" t="str">
        <f t="shared" ref="BB134" si="447">IF(INT(BX134/1000000),MOD(INT(BX134/1000000),10),"")</f>
        <v/>
      </c>
      <c r="BC134" s="2025"/>
      <c r="BD134" s="2025" t="str">
        <f t="shared" ref="BD134" si="448">IF(INT(BX134/100000),MOD(INT(BX134/100000),10),"")</f>
        <v/>
      </c>
      <c r="BE134" s="2025"/>
      <c r="BF134" s="2025" t="str">
        <f t="shared" ref="BF134" si="449">IF(INT(BX134/10000),MOD(INT(BX134/10000),10),"")</f>
        <v/>
      </c>
      <c r="BG134" s="2025"/>
      <c r="BH134" s="2025" t="str">
        <f t="shared" ref="BH134" si="450">IF(INT(BX134/1000),MOD(INT(BX134/1000),10),"")</f>
        <v/>
      </c>
      <c r="BI134" s="2025"/>
      <c r="BJ134" s="2025" t="str">
        <f t="shared" ref="BJ134" si="451">IF(INT(BX134/100),MOD(INT(BX134/100),10),"")</f>
        <v/>
      </c>
      <c r="BK134" s="2025"/>
      <c r="BL134" s="2025" t="str">
        <f t="shared" ref="BL134" si="452">IF(INT(BX134/10),MOD(INT(BX134/10),10),"")</f>
        <v/>
      </c>
      <c r="BM134" s="2025"/>
      <c r="BN134" s="2025" t="str">
        <f t="shared" ref="BN134" si="453">IF(INT(BX134/1),MOD(INT(BX134/1),10),"")</f>
        <v/>
      </c>
      <c r="BO134" s="2025"/>
      <c r="BP134" s="2072"/>
      <c r="BQ134" s="2073"/>
      <c r="BR134" s="2017"/>
      <c r="BS134" s="2420"/>
      <c r="BT134" s="2420"/>
      <c r="BU134" s="2420"/>
      <c r="BW134" s="2048">
        <f>IF('７表'!$B$19="",0,IFERROR(VLOOKUP(BW114,'７表'!$AT$29:$AV$35,3,FALSE),0))</f>
        <v>0</v>
      </c>
      <c r="BX134" s="2046">
        <f>IF('７表'!$B$19="",0,IFERROR(VLOOKUP(BX114,'７表'!$AT$29:$AV$35,3,FALSE),0))</f>
        <v>0</v>
      </c>
    </row>
    <row r="135" spans="1:78" s="1095" customFormat="1" ht="9.75" customHeight="1">
      <c r="A135" s="1094"/>
      <c r="B135" s="1094"/>
      <c r="C135" s="1045"/>
      <c r="D135" s="1045"/>
      <c r="E135" s="1045"/>
      <c r="G135" s="2098"/>
      <c r="H135" s="2102"/>
      <c r="I135" s="2103"/>
      <c r="J135" s="1077"/>
      <c r="K135" s="2082" t="s">
        <v>188</v>
      </c>
      <c r="L135" s="2082"/>
      <c r="M135" s="2082"/>
      <c r="N135" s="2082"/>
      <c r="O135" s="2082"/>
      <c r="P135" s="1086"/>
      <c r="Q135" s="2081"/>
      <c r="R135" s="2057"/>
      <c r="S135" s="2025"/>
      <c r="T135" s="2025"/>
      <c r="U135" s="2025"/>
      <c r="V135" s="2025"/>
      <c r="W135" s="2025"/>
      <c r="X135" s="2025"/>
      <c r="Y135" s="2025"/>
      <c r="Z135" s="2025"/>
      <c r="AA135" s="2025"/>
      <c r="AB135" s="2025"/>
      <c r="AC135" s="2025"/>
      <c r="AD135" s="2025"/>
      <c r="AE135" s="2025"/>
      <c r="AF135" s="2025"/>
      <c r="AG135" s="2025"/>
      <c r="AH135" s="2025"/>
      <c r="AI135" s="2025"/>
      <c r="AJ135" s="2025"/>
      <c r="AK135" s="2025"/>
      <c r="AL135" s="2025"/>
      <c r="AM135" s="2025"/>
      <c r="AN135" s="2025"/>
      <c r="AO135" s="2025"/>
      <c r="AP135" s="2072"/>
      <c r="AQ135" s="2073"/>
      <c r="AR135" s="2057"/>
      <c r="AS135" s="2025"/>
      <c r="AT135" s="2025"/>
      <c r="AU135" s="2025"/>
      <c r="AV135" s="2025"/>
      <c r="AW135" s="2025"/>
      <c r="AX135" s="2025"/>
      <c r="AY135" s="2025"/>
      <c r="AZ135" s="2025"/>
      <c r="BA135" s="2025"/>
      <c r="BB135" s="2025"/>
      <c r="BC135" s="2025"/>
      <c r="BD135" s="2025"/>
      <c r="BE135" s="2025"/>
      <c r="BF135" s="2025"/>
      <c r="BG135" s="2025"/>
      <c r="BH135" s="2025"/>
      <c r="BI135" s="2025"/>
      <c r="BJ135" s="2025"/>
      <c r="BK135" s="2025"/>
      <c r="BL135" s="2025"/>
      <c r="BM135" s="2025"/>
      <c r="BN135" s="2025"/>
      <c r="BO135" s="2025"/>
      <c r="BP135" s="2072"/>
      <c r="BQ135" s="2073"/>
      <c r="BR135" s="2017"/>
      <c r="BS135" s="2420"/>
      <c r="BT135" s="2420"/>
      <c r="BU135" s="2420"/>
      <c r="BW135" s="2029"/>
      <c r="BX135" s="2031"/>
    </row>
    <row r="136" spans="1:78" s="1095" customFormat="1" ht="9.75" customHeight="1">
      <c r="A136" s="1094"/>
      <c r="B136" s="1094"/>
      <c r="C136" s="1045"/>
      <c r="D136" s="1045"/>
      <c r="E136" s="1045"/>
      <c r="G136" s="2098"/>
      <c r="H136" s="2102"/>
      <c r="I136" s="2103"/>
      <c r="J136" s="1076"/>
      <c r="K136" s="2090" t="s">
        <v>1208</v>
      </c>
      <c r="L136" s="2090"/>
      <c r="M136" s="2090"/>
      <c r="N136" s="2090"/>
      <c r="O136" s="2090"/>
      <c r="P136" s="1075"/>
      <c r="Q136" s="2065" t="s">
        <v>57</v>
      </c>
      <c r="R136" s="2057" t="str">
        <f t="shared" ref="R136" si="454">IF(INT(BW136/100000000000),MOD(INT(BW136/100000000000),10),"")</f>
        <v/>
      </c>
      <c r="S136" s="2025"/>
      <c r="T136" s="2025" t="str">
        <f t="shared" ref="T136" si="455">IF(INT(BW136/10000000000),MOD(INT(BW136/10000000000),10),"")</f>
        <v/>
      </c>
      <c r="U136" s="2025"/>
      <c r="V136" s="2025" t="str">
        <f t="shared" ref="V136" si="456">IF(INT(BW136/1000000000),MOD(INT(BW136/1000000000),10),"")</f>
        <v/>
      </c>
      <c r="W136" s="2025"/>
      <c r="X136" s="2025" t="str">
        <f t="shared" ref="X136" si="457">IF(INT(BW136/100000000),MOD(INT(BW136/100000000),10),"")</f>
        <v/>
      </c>
      <c r="Y136" s="2025"/>
      <c r="Z136" s="2025" t="str">
        <f t="shared" ref="Z136" si="458">IF(INT(BW136/10000000),MOD(INT(BW136/10000000),10),"")</f>
        <v/>
      </c>
      <c r="AA136" s="2025"/>
      <c r="AB136" s="2025" t="str">
        <f t="shared" ref="AB136" si="459">IF(INT(BW136/1000000),MOD(INT(BW136/1000000),10),"")</f>
        <v/>
      </c>
      <c r="AC136" s="2025"/>
      <c r="AD136" s="2025" t="str">
        <f t="shared" ref="AD136" si="460">IF(INT(BW136/100000),MOD(INT(BW136/100000),10),"")</f>
        <v/>
      </c>
      <c r="AE136" s="2025"/>
      <c r="AF136" s="2025" t="str">
        <f t="shared" ref="AF136" si="461">IF(INT(BW136/10000),MOD(INT(BW136/10000),10),"")</f>
        <v/>
      </c>
      <c r="AG136" s="2025"/>
      <c r="AH136" s="2025" t="str">
        <f t="shared" ref="AH136" si="462">IF(INT(BW136/1000),MOD(INT(BW136/1000),10),"")</f>
        <v/>
      </c>
      <c r="AI136" s="2025"/>
      <c r="AJ136" s="2025" t="str">
        <f t="shared" ref="AJ136" si="463">IF(INT(BW136/100),MOD(INT(BW136/100),10),"")</f>
        <v/>
      </c>
      <c r="AK136" s="2025"/>
      <c r="AL136" s="2025" t="str">
        <f t="shared" ref="AL136" si="464">IF(INT(BW136/10),MOD(INT(BW136/10),10),"")</f>
        <v/>
      </c>
      <c r="AM136" s="2025"/>
      <c r="AN136" s="2025" t="str">
        <f t="shared" ref="AN136" si="465">IF(INT(BW136/1),MOD(INT(BW136/1),10),"")</f>
        <v/>
      </c>
      <c r="AO136" s="2025"/>
      <c r="AP136" s="2072"/>
      <c r="AQ136" s="2073"/>
      <c r="AR136" s="2057" t="str">
        <f t="shared" ref="AR136" si="466">IF(INT(BX136/100000000000),MOD(INT(BX136/100000000000),10),"")</f>
        <v/>
      </c>
      <c r="AS136" s="2025"/>
      <c r="AT136" s="2025" t="str">
        <f t="shared" ref="AT136" si="467">IF(INT(BX136/10000000000),MOD(INT(BX136/10000000000),10),"")</f>
        <v/>
      </c>
      <c r="AU136" s="2025"/>
      <c r="AV136" s="2025" t="str">
        <f t="shared" ref="AV136" si="468">IF(INT(BX136/1000000000),MOD(INT(BX136/1000000000),10),"")</f>
        <v/>
      </c>
      <c r="AW136" s="2025"/>
      <c r="AX136" s="2025" t="str">
        <f t="shared" ref="AX136" si="469">IF(INT(BX136/100000000),MOD(INT(BX136/100000000),10),"")</f>
        <v/>
      </c>
      <c r="AY136" s="2025"/>
      <c r="AZ136" s="2025" t="str">
        <f t="shared" ref="AZ136" si="470">IF(INT(BX136/10000000),MOD(INT(BX136/10000000),10),"")</f>
        <v/>
      </c>
      <c r="BA136" s="2025"/>
      <c r="BB136" s="2025" t="str">
        <f t="shared" ref="BB136" si="471">IF(INT(BX136/1000000),MOD(INT(BX136/1000000),10),"")</f>
        <v/>
      </c>
      <c r="BC136" s="2025"/>
      <c r="BD136" s="2025" t="str">
        <f t="shared" ref="BD136" si="472">IF(INT(BX136/100000),MOD(INT(BX136/100000),10),"")</f>
        <v/>
      </c>
      <c r="BE136" s="2025"/>
      <c r="BF136" s="2025" t="str">
        <f t="shared" ref="BF136" si="473">IF(INT(BX136/10000),MOD(INT(BX136/10000),10),"")</f>
        <v/>
      </c>
      <c r="BG136" s="2025"/>
      <c r="BH136" s="2025" t="str">
        <f t="shared" ref="BH136" si="474">IF(INT(BX136/1000),MOD(INT(BX136/1000),10),"")</f>
        <v/>
      </c>
      <c r="BI136" s="2025"/>
      <c r="BJ136" s="2025" t="str">
        <f t="shared" ref="BJ136" si="475">IF(INT(BX136/100),MOD(INT(BX136/100),10),"")</f>
        <v/>
      </c>
      <c r="BK136" s="2025"/>
      <c r="BL136" s="2025" t="str">
        <f t="shared" ref="BL136" si="476">IF(INT(BX136/10),MOD(INT(BX136/10),10),"")</f>
        <v/>
      </c>
      <c r="BM136" s="2025"/>
      <c r="BN136" s="2025" t="str">
        <f t="shared" ref="BN136" si="477">IF(INT(BX136/1),MOD(INT(BX136/1),10),"")</f>
        <v/>
      </c>
      <c r="BO136" s="2025"/>
      <c r="BP136" s="2072"/>
      <c r="BQ136" s="2073"/>
      <c r="BR136" s="2017"/>
      <c r="BS136" s="2420"/>
      <c r="BT136" s="2420"/>
      <c r="BU136" s="2420"/>
      <c r="BW136" s="2061"/>
      <c r="BX136" s="2062"/>
    </row>
    <row r="137" spans="1:78" s="1095" customFormat="1" ht="9.75" customHeight="1">
      <c r="A137" s="1094"/>
      <c r="B137" s="1094"/>
      <c r="C137" s="1045"/>
      <c r="D137" s="1045"/>
      <c r="E137" s="1045"/>
      <c r="G137" s="2098"/>
      <c r="H137" s="2102"/>
      <c r="I137" s="2103"/>
      <c r="J137" s="1076"/>
      <c r="K137" s="2082" t="s">
        <v>189</v>
      </c>
      <c r="L137" s="2082"/>
      <c r="M137" s="2082"/>
      <c r="N137" s="2082"/>
      <c r="O137" s="2082"/>
      <c r="P137" s="1075"/>
      <c r="Q137" s="2081"/>
      <c r="R137" s="2057"/>
      <c r="S137" s="2025"/>
      <c r="T137" s="2025"/>
      <c r="U137" s="2025"/>
      <c r="V137" s="2025"/>
      <c r="W137" s="2025"/>
      <c r="X137" s="2025"/>
      <c r="Y137" s="2025"/>
      <c r="Z137" s="2025"/>
      <c r="AA137" s="2025"/>
      <c r="AB137" s="2025"/>
      <c r="AC137" s="2025"/>
      <c r="AD137" s="2025"/>
      <c r="AE137" s="2025"/>
      <c r="AF137" s="2025"/>
      <c r="AG137" s="2025"/>
      <c r="AH137" s="2025"/>
      <c r="AI137" s="2025"/>
      <c r="AJ137" s="2025"/>
      <c r="AK137" s="2025"/>
      <c r="AL137" s="2025"/>
      <c r="AM137" s="2025"/>
      <c r="AN137" s="2025"/>
      <c r="AO137" s="2025"/>
      <c r="AP137" s="2072"/>
      <c r="AQ137" s="2073"/>
      <c r="AR137" s="2057"/>
      <c r="AS137" s="2025"/>
      <c r="AT137" s="2025"/>
      <c r="AU137" s="2025"/>
      <c r="AV137" s="2025"/>
      <c r="AW137" s="2025"/>
      <c r="AX137" s="2025"/>
      <c r="AY137" s="2025"/>
      <c r="AZ137" s="2025"/>
      <c r="BA137" s="2025"/>
      <c r="BB137" s="2025"/>
      <c r="BC137" s="2025"/>
      <c r="BD137" s="2025"/>
      <c r="BE137" s="2025"/>
      <c r="BF137" s="2025"/>
      <c r="BG137" s="2025"/>
      <c r="BH137" s="2025"/>
      <c r="BI137" s="2025"/>
      <c r="BJ137" s="2025"/>
      <c r="BK137" s="2025"/>
      <c r="BL137" s="2025"/>
      <c r="BM137" s="2025"/>
      <c r="BN137" s="2025"/>
      <c r="BO137" s="2025"/>
      <c r="BP137" s="2072"/>
      <c r="BQ137" s="2073"/>
      <c r="BR137" s="2017"/>
      <c r="BS137" s="2420"/>
      <c r="BT137" s="2420"/>
      <c r="BU137" s="2420"/>
      <c r="BW137" s="2056"/>
      <c r="BX137" s="2060"/>
    </row>
    <row r="138" spans="1:78" s="1095" customFormat="1">
      <c r="A138" s="1094"/>
      <c r="B138" s="1094"/>
      <c r="C138" s="1045"/>
      <c r="D138" s="1045"/>
      <c r="E138" s="2418" t="s">
        <v>1152</v>
      </c>
      <c r="G138" s="2098"/>
      <c r="H138" s="2102"/>
      <c r="I138" s="2103"/>
      <c r="J138" s="2083" t="s">
        <v>40</v>
      </c>
      <c r="K138" s="2084"/>
      <c r="L138" s="2084"/>
      <c r="M138" s="2084"/>
      <c r="N138" s="2084"/>
      <c r="O138" s="2084"/>
      <c r="P138" s="2085"/>
      <c r="Q138" s="2065" t="s">
        <v>58</v>
      </c>
      <c r="R138" s="2057" t="str">
        <f t="shared" ref="R138" si="478">IF(INT(BW138/100000000000),MOD(INT(BW138/100000000000),10),"")</f>
        <v/>
      </c>
      <c r="S138" s="2025"/>
      <c r="T138" s="2025" t="str">
        <f t="shared" ref="T138" si="479">IF(INT(BW138/10000000000),MOD(INT(BW138/10000000000),10),"")</f>
        <v/>
      </c>
      <c r="U138" s="2025"/>
      <c r="V138" s="2025" t="str">
        <f t="shared" ref="V138" si="480">IF(INT(BW138/1000000000),MOD(INT(BW138/1000000000),10),"")</f>
        <v/>
      </c>
      <c r="W138" s="2025"/>
      <c r="X138" s="2025" t="str">
        <f t="shared" ref="X138" si="481">IF(INT(BW138/100000000),MOD(INT(BW138/100000000),10),"")</f>
        <v/>
      </c>
      <c r="Y138" s="2025"/>
      <c r="Z138" s="2025" t="str">
        <f t="shared" ref="Z138" si="482">IF(INT(BW138/10000000),MOD(INT(BW138/10000000),10),"")</f>
        <v/>
      </c>
      <c r="AA138" s="2025"/>
      <c r="AB138" s="2025" t="str">
        <f t="shared" ref="AB138" si="483">IF(INT(BW138/1000000),MOD(INT(BW138/1000000),10),"")</f>
        <v/>
      </c>
      <c r="AC138" s="2025"/>
      <c r="AD138" s="2025" t="str">
        <f t="shared" ref="AD138" si="484">IF(INT(BW138/100000),MOD(INT(BW138/100000),10),"")</f>
        <v/>
      </c>
      <c r="AE138" s="2025"/>
      <c r="AF138" s="2025" t="str">
        <f t="shared" ref="AF138" si="485">IF(INT(BW138/10000),MOD(INT(BW138/10000),10),"")</f>
        <v/>
      </c>
      <c r="AG138" s="2025"/>
      <c r="AH138" s="2025" t="str">
        <f t="shared" ref="AH138" si="486">IF(INT(BW138/1000),MOD(INT(BW138/1000),10),"")</f>
        <v/>
      </c>
      <c r="AI138" s="2025"/>
      <c r="AJ138" s="2025" t="str">
        <f t="shared" ref="AJ138" si="487">IF(INT(BW138/100),MOD(INT(BW138/100),10),"")</f>
        <v/>
      </c>
      <c r="AK138" s="2025"/>
      <c r="AL138" s="2025" t="str">
        <f t="shared" ref="AL138" si="488">IF(INT(BW138/10),MOD(INT(BW138/10),10),"")</f>
        <v/>
      </c>
      <c r="AM138" s="2025"/>
      <c r="AN138" s="2025" t="str">
        <f t="shared" ref="AN138" si="489">IF(INT(BW138/1),MOD(INT(BW138/1),10),"")</f>
        <v/>
      </c>
      <c r="AO138" s="2025"/>
      <c r="AP138" s="2072"/>
      <c r="AQ138" s="2073"/>
      <c r="AR138" s="2057" t="str">
        <f t="shared" ref="AR138" si="490">IF(INT(BX138/100000000000),MOD(INT(BX138/100000000000),10),"")</f>
        <v/>
      </c>
      <c r="AS138" s="2025"/>
      <c r="AT138" s="2025" t="str">
        <f t="shared" ref="AT138" si="491">IF(INT(BX138/10000000000),MOD(INT(BX138/10000000000),10),"")</f>
        <v/>
      </c>
      <c r="AU138" s="2025"/>
      <c r="AV138" s="2025" t="str">
        <f t="shared" ref="AV138" si="492">IF(INT(BX138/1000000000),MOD(INT(BX138/1000000000),10),"")</f>
        <v/>
      </c>
      <c r="AW138" s="2025"/>
      <c r="AX138" s="2025" t="str">
        <f t="shared" ref="AX138" si="493">IF(INT(BX138/100000000),MOD(INT(BX138/100000000),10),"")</f>
        <v/>
      </c>
      <c r="AY138" s="2025"/>
      <c r="AZ138" s="2025" t="str">
        <f t="shared" ref="AZ138" si="494">IF(INT(BX138/10000000),MOD(INT(BX138/10000000),10),"")</f>
        <v/>
      </c>
      <c r="BA138" s="2025"/>
      <c r="BB138" s="2025" t="str">
        <f t="shared" ref="BB138" si="495">IF(INT(BX138/1000000),MOD(INT(BX138/1000000),10),"")</f>
        <v/>
      </c>
      <c r="BC138" s="2025"/>
      <c r="BD138" s="2025" t="str">
        <f t="shared" ref="BD138" si="496">IF(INT(BX138/100000),MOD(INT(BX138/100000),10),"")</f>
        <v/>
      </c>
      <c r="BE138" s="2025"/>
      <c r="BF138" s="2025" t="str">
        <f t="shared" ref="BF138" si="497">IF(INT(BX138/10000),MOD(INT(BX138/10000),10),"")</f>
        <v/>
      </c>
      <c r="BG138" s="2025"/>
      <c r="BH138" s="2025" t="str">
        <f t="shared" ref="BH138" si="498">IF(INT(BX138/1000),MOD(INT(BX138/1000),10),"")</f>
        <v/>
      </c>
      <c r="BI138" s="2025"/>
      <c r="BJ138" s="2025" t="str">
        <f t="shared" ref="BJ138" si="499">IF(INT(BX138/100),MOD(INT(BX138/100),10),"")</f>
        <v/>
      </c>
      <c r="BK138" s="2025"/>
      <c r="BL138" s="2025" t="str">
        <f t="shared" ref="BL138" si="500">IF(INT(BX138/10),MOD(INT(BX138/10),10),"")</f>
        <v/>
      </c>
      <c r="BM138" s="2025"/>
      <c r="BN138" s="2025" t="str">
        <f t="shared" ref="BN138" si="501">IF(INT(BX138/1),MOD(INT(BX138/1),10),"")</f>
        <v/>
      </c>
      <c r="BO138" s="2025"/>
      <c r="BP138" s="2072"/>
      <c r="BQ138" s="2073"/>
      <c r="BR138" s="2017"/>
      <c r="BS138" s="2420"/>
      <c r="BT138" s="2420"/>
      <c r="BU138" s="2420"/>
      <c r="BW138" s="2048">
        <f>SUM(BW126:BW137)</f>
        <v>0</v>
      </c>
      <c r="BX138" s="2046">
        <f>SUM(BX126:BX137)</f>
        <v>0</v>
      </c>
    </row>
    <row r="139" spans="1:78" s="1095" customFormat="1">
      <c r="A139" s="1094"/>
      <c r="B139" s="1094"/>
      <c r="C139" s="1045"/>
      <c r="D139" s="1045"/>
      <c r="E139" s="2418"/>
      <c r="G139" s="2098"/>
      <c r="H139" s="2104"/>
      <c r="I139" s="2105"/>
      <c r="J139" s="2086"/>
      <c r="K139" s="2087"/>
      <c r="L139" s="2087"/>
      <c r="M139" s="2087"/>
      <c r="N139" s="2087"/>
      <c r="O139" s="2087"/>
      <c r="P139" s="2088"/>
      <c r="Q139" s="2039"/>
      <c r="R139" s="2058"/>
      <c r="S139" s="2043"/>
      <c r="T139" s="2043"/>
      <c r="U139" s="2043"/>
      <c r="V139" s="2043"/>
      <c r="W139" s="2043"/>
      <c r="X139" s="2043"/>
      <c r="Y139" s="2043"/>
      <c r="Z139" s="2043"/>
      <c r="AA139" s="2043"/>
      <c r="AB139" s="2043"/>
      <c r="AC139" s="2043"/>
      <c r="AD139" s="2043"/>
      <c r="AE139" s="2043"/>
      <c r="AF139" s="2043"/>
      <c r="AG139" s="2043"/>
      <c r="AH139" s="2043"/>
      <c r="AI139" s="2043"/>
      <c r="AJ139" s="2043"/>
      <c r="AK139" s="2043"/>
      <c r="AL139" s="2043"/>
      <c r="AM139" s="2043"/>
      <c r="AN139" s="2043"/>
      <c r="AO139" s="2043"/>
      <c r="AP139" s="2074"/>
      <c r="AQ139" s="2075"/>
      <c r="AR139" s="2058"/>
      <c r="AS139" s="2043"/>
      <c r="AT139" s="2043"/>
      <c r="AU139" s="2043"/>
      <c r="AV139" s="2043"/>
      <c r="AW139" s="2043"/>
      <c r="AX139" s="2043"/>
      <c r="AY139" s="2043"/>
      <c r="AZ139" s="2043"/>
      <c r="BA139" s="2043"/>
      <c r="BB139" s="2043"/>
      <c r="BC139" s="2043"/>
      <c r="BD139" s="2043"/>
      <c r="BE139" s="2043"/>
      <c r="BF139" s="2043"/>
      <c r="BG139" s="2043"/>
      <c r="BH139" s="2043"/>
      <c r="BI139" s="2043"/>
      <c r="BJ139" s="2043"/>
      <c r="BK139" s="2043"/>
      <c r="BL139" s="2043"/>
      <c r="BM139" s="2043"/>
      <c r="BN139" s="2043"/>
      <c r="BO139" s="2043"/>
      <c r="BP139" s="2074"/>
      <c r="BQ139" s="2075"/>
      <c r="BR139" s="2017"/>
      <c r="BS139" s="2420"/>
      <c r="BT139" s="2420"/>
      <c r="BU139" s="2420"/>
      <c r="BW139" s="2049"/>
      <c r="BX139" s="2047"/>
    </row>
    <row r="140" spans="1:78" s="1095" customFormat="1" ht="14.25" customHeight="1">
      <c r="A140" s="1094"/>
      <c r="B140" s="1094"/>
      <c r="C140" s="1045"/>
      <c r="D140" s="1045"/>
      <c r="E140" s="2418"/>
      <c r="G140" s="2098"/>
      <c r="H140" s="1062"/>
      <c r="I140" s="2078" t="s">
        <v>1557</v>
      </c>
      <c r="J140" s="2079"/>
      <c r="K140" s="2079"/>
      <c r="L140" s="2079"/>
      <c r="M140" s="2079"/>
      <c r="N140" s="2079"/>
      <c r="O140" s="2079"/>
      <c r="P140" s="1075"/>
      <c r="Q140" s="2065" t="s">
        <v>59</v>
      </c>
      <c r="R140" s="2057" t="str">
        <f t="shared" ref="R140" si="502">IF(INT(BW140/100000000000),MOD(INT(BW140/100000000000),10),"")</f>
        <v/>
      </c>
      <c r="S140" s="2025"/>
      <c r="T140" s="2025" t="str">
        <f t="shared" ref="T140" si="503">IF(INT(BW140/10000000000),MOD(INT(BW140/10000000000),10),"")</f>
        <v/>
      </c>
      <c r="U140" s="2025"/>
      <c r="V140" s="2025" t="str">
        <f t="shared" ref="V140" si="504">IF(INT(BW140/1000000000),MOD(INT(BW140/1000000000),10),"")</f>
        <v/>
      </c>
      <c r="W140" s="2025"/>
      <c r="X140" s="2025" t="str">
        <f t="shared" ref="X140" si="505">IF(INT(BW140/100000000),MOD(INT(BW140/100000000),10),"")</f>
        <v/>
      </c>
      <c r="Y140" s="2025"/>
      <c r="Z140" s="2025" t="str">
        <f t="shared" ref="Z140" si="506">IF(INT(BW140/10000000),MOD(INT(BW140/10000000),10),"")</f>
        <v/>
      </c>
      <c r="AA140" s="2025"/>
      <c r="AB140" s="2025" t="str">
        <f t="shared" ref="AB140" si="507">IF(INT(BW140/1000000),MOD(INT(BW140/1000000),10),"")</f>
        <v/>
      </c>
      <c r="AC140" s="2025"/>
      <c r="AD140" s="2025" t="str">
        <f t="shared" ref="AD140" si="508">IF(INT(BW140/100000),MOD(INT(BW140/100000),10),"")</f>
        <v/>
      </c>
      <c r="AE140" s="2025"/>
      <c r="AF140" s="2025" t="str">
        <f t="shared" ref="AF140" si="509">IF(INT(BW140/10000),MOD(INT(BW140/10000),10),"")</f>
        <v/>
      </c>
      <c r="AG140" s="2025"/>
      <c r="AH140" s="2025" t="str">
        <f t="shared" ref="AH140" si="510">IF(INT(BW140/1000),MOD(INT(BW140/1000),10),"")</f>
        <v/>
      </c>
      <c r="AI140" s="2025"/>
      <c r="AJ140" s="2025" t="str">
        <f t="shared" ref="AJ140" si="511">IF(INT(BW140/100),MOD(INT(BW140/100),10),"")</f>
        <v/>
      </c>
      <c r="AK140" s="2025"/>
      <c r="AL140" s="2025" t="str">
        <f t="shared" ref="AL140" si="512">IF(INT(BW140/10),MOD(INT(BW140/10),10),"")</f>
        <v/>
      </c>
      <c r="AM140" s="2025"/>
      <c r="AN140" s="2025" t="str">
        <f>IF(BW140=0,"0",IF(INT(BW140/1),MOD(INT(BW140/1),10),""))</f>
        <v>0</v>
      </c>
      <c r="AO140" s="2025"/>
      <c r="AP140" s="2070"/>
      <c r="AQ140" s="2071"/>
      <c r="AR140" s="2025" t="str">
        <f t="shared" ref="AR140" si="513">IF(INT(BX140/100000000000),MOD(INT(BX140/100000000000),10),"")</f>
        <v/>
      </c>
      <c r="AS140" s="2025"/>
      <c r="AT140" s="2025" t="str">
        <f t="shared" ref="AT140" si="514">IF(INT(BX140/10000000000),MOD(INT(BX140/10000000000),10),"")</f>
        <v/>
      </c>
      <c r="AU140" s="2025"/>
      <c r="AV140" s="2025" t="str">
        <f t="shared" ref="AV140" si="515">IF(INT(BX140/1000000000),MOD(INT(BX140/1000000000),10),"")</f>
        <v/>
      </c>
      <c r="AW140" s="2025"/>
      <c r="AX140" s="2025" t="str">
        <f t="shared" ref="AX140" si="516">IF(INT(BX140/100000000),MOD(INT(BX140/100000000),10),"")</f>
        <v/>
      </c>
      <c r="AY140" s="2025"/>
      <c r="AZ140" s="2025" t="str">
        <f t="shared" ref="AZ140" si="517">IF(INT(BX140/10000000),MOD(INT(BX140/10000000),10),"")</f>
        <v/>
      </c>
      <c r="BA140" s="2025"/>
      <c r="BB140" s="2025" t="str">
        <f t="shared" ref="BB140" si="518">IF(INT(BX140/1000000),MOD(INT(BX140/1000000),10),"")</f>
        <v/>
      </c>
      <c r="BC140" s="2025"/>
      <c r="BD140" s="2025" t="str">
        <f t="shared" ref="BD140" si="519">IF(INT(BX140/100000),MOD(INT(BX140/100000),10),"")</f>
        <v/>
      </c>
      <c r="BE140" s="2025"/>
      <c r="BF140" s="2025" t="str">
        <f t="shared" ref="BF140" si="520">IF(INT(BX140/10000),MOD(INT(BX140/10000),10),"")</f>
        <v/>
      </c>
      <c r="BG140" s="2025"/>
      <c r="BH140" s="2025" t="str">
        <f t="shared" ref="BH140" si="521">IF(INT(BX140/1000),MOD(INT(BX140/1000),10),"")</f>
        <v/>
      </c>
      <c r="BI140" s="2025"/>
      <c r="BJ140" s="2025" t="str">
        <f t="shared" ref="BJ140" si="522">IF(INT(BX140/100),MOD(INT(BX140/100),10),"")</f>
        <v/>
      </c>
      <c r="BK140" s="2025"/>
      <c r="BL140" s="2025" t="str">
        <f t="shared" ref="BL140" si="523">IF(INT(BX140/10),MOD(INT(BX140/10),10),"")</f>
        <v/>
      </c>
      <c r="BM140" s="2025"/>
      <c r="BN140" s="2025" t="str">
        <f>IF(BX140=0,"0",IF(INT(BX140/1),MOD(INT(BX140/1),10),""))</f>
        <v>0</v>
      </c>
      <c r="BO140" s="2025"/>
      <c r="BP140" s="2070"/>
      <c r="BQ140" s="2071"/>
      <c r="BR140" s="2017"/>
      <c r="BS140" s="2420"/>
      <c r="BT140" s="2420"/>
      <c r="BU140" s="2420"/>
      <c r="BW140" s="2053">
        <f>IF(BW122="",IF(BW120+BW124-BW138&lt;0,0,BW120+BW124-BW138),IF(BW122+BW124-BW138&lt;0,0,BW122+BW124-BW138))</f>
        <v>0</v>
      </c>
      <c r="BX140" s="2052">
        <f>IF(BX122="",IF(BX120+BX124-BX138&lt;0,0,BX120+BX124-BX138),IF(BX122+BX124-BX138&lt;0,0,BX122+BX124-BX138))</f>
        <v>0</v>
      </c>
    </row>
    <row r="141" spans="1:78" s="1095" customFormat="1" ht="6" customHeight="1">
      <c r="A141" s="1094"/>
      <c r="B141" s="1094"/>
      <c r="C141" s="1045"/>
      <c r="D141" s="1045"/>
      <c r="E141" s="2418"/>
      <c r="G141" s="2098"/>
      <c r="H141" s="1069"/>
      <c r="I141" s="2080" t="s">
        <v>66</v>
      </c>
      <c r="J141" s="2080"/>
      <c r="K141" s="2080"/>
      <c r="L141" s="2080"/>
      <c r="M141" s="2080"/>
      <c r="N141" s="2080"/>
      <c r="O141" s="2080"/>
      <c r="P141" s="1070"/>
      <c r="Q141" s="2039"/>
      <c r="R141" s="2058"/>
      <c r="S141" s="2043"/>
      <c r="T141" s="2043"/>
      <c r="U141" s="2043"/>
      <c r="V141" s="2043"/>
      <c r="W141" s="2043"/>
      <c r="X141" s="2043"/>
      <c r="Y141" s="2043"/>
      <c r="Z141" s="2043"/>
      <c r="AA141" s="2043"/>
      <c r="AB141" s="2043"/>
      <c r="AC141" s="2043"/>
      <c r="AD141" s="2043"/>
      <c r="AE141" s="2043"/>
      <c r="AF141" s="2043"/>
      <c r="AG141" s="2043"/>
      <c r="AH141" s="2043"/>
      <c r="AI141" s="2043"/>
      <c r="AJ141" s="2043"/>
      <c r="AK141" s="2043"/>
      <c r="AL141" s="2043"/>
      <c r="AM141" s="2043"/>
      <c r="AN141" s="2043"/>
      <c r="AO141" s="2043"/>
      <c r="AP141" s="2072"/>
      <c r="AQ141" s="2073"/>
      <c r="AR141" s="2043"/>
      <c r="AS141" s="2043"/>
      <c r="AT141" s="2043"/>
      <c r="AU141" s="2043"/>
      <c r="AV141" s="2043"/>
      <c r="AW141" s="2043"/>
      <c r="AX141" s="2043"/>
      <c r="AY141" s="2043"/>
      <c r="AZ141" s="2043"/>
      <c r="BA141" s="2043"/>
      <c r="BB141" s="2043"/>
      <c r="BC141" s="2043"/>
      <c r="BD141" s="2043"/>
      <c r="BE141" s="2043"/>
      <c r="BF141" s="2043"/>
      <c r="BG141" s="2043"/>
      <c r="BH141" s="2043"/>
      <c r="BI141" s="2043"/>
      <c r="BJ141" s="2043"/>
      <c r="BK141" s="2043"/>
      <c r="BL141" s="2043"/>
      <c r="BM141" s="2043"/>
      <c r="BN141" s="2043"/>
      <c r="BO141" s="2043"/>
      <c r="BP141" s="2072"/>
      <c r="BQ141" s="2073"/>
      <c r="BR141" s="2017"/>
      <c r="BS141" s="2420"/>
      <c r="BT141" s="2420"/>
      <c r="BU141" s="2420"/>
      <c r="BW141" s="2049"/>
      <c r="BX141" s="2047"/>
    </row>
    <row r="142" spans="1:78" s="1095" customFormat="1" ht="14.25" customHeight="1">
      <c r="A142" s="1094"/>
      <c r="B142" s="1094"/>
      <c r="C142" s="1045"/>
      <c r="D142" s="1045"/>
      <c r="E142" s="2418"/>
      <c r="G142" s="2098"/>
      <c r="H142" s="1062"/>
      <c r="I142" s="2078" t="s">
        <v>1210</v>
      </c>
      <c r="J142" s="2079"/>
      <c r="K142" s="2079"/>
      <c r="L142" s="2079"/>
      <c r="M142" s="2079"/>
      <c r="N142" s="2079"/>
      <c r="O142" s="2079"/>
      <c r="P142" s="1075"/>
      <c r="Q142" s="2065" t="s">
        <v>60</v>
      </c>
      <c r="R142" s="2057" t="str">
        <f t="shared" ref="R142" si="524">IF(INT(BW142/100000000000),MOD(INT(BW142/100000000000),10),"")</f>
        <v/>
      </c>
      <c r="S142" s="2025"/>
      <c r="T142" s="2025" t="str">
        <f t="shared" ref="T142" si="525">IF(INT(BW142/10000000000),MOD(INT(BW142/10000000000),10),"")</f>
        <v/>
      </c>
      <c r="U142" s="2025"/>
      <c r="V142" s="2025" t="str">
        <f t="shared" ref="V142" si="526">IF(INT(BW142/1000000000),MOD(INT(BW142/1000000000),10),"")</f>
        <v/>
      </c>
      <c r="W142" s="2025"/>
      <c r="X142" s="2025" t="str">
        <f t="shared" ref="X142" si="527">IF(INT(BW142/100000000),MOD(INT(BW142/100000000),10),"")</f>
        <v/>
      </c>
      <c r="Y142" s="2025"/>
      <c r="Z142" s="2025" t="str">
        <f t="shared" ref="Z142" si="528">IF(INT(BW142/10000000),MOD(INT(BW142/10000000),10),"")</f>
        <v/>
      </c>
      <c r="AA142" s="2025"/>
      <c r="AB142" s="2025" t="str">
        <f t="shared" ref="AB142" si="529">IF(INT(BW142/1000000),MOD(INT(BW142/1000000),10),"")</f>
        <v/>
      </c>
      <c r="AC142" s="2025"/>
      <c r="AD142" s="2025" t="str">
        <f t="shared" ref="AD142" si="530">IF(INT(BW142/100000),MOD(INT(BW142/100000),10),"")</f>
        <v/>
      </c>
      <c r="AE142" s="2025"/>
      <c r="AF142" s="2025" t="str">
        <f t="shared" ref="AF142" si="531">IF(INT(BW142/10000),MOD(INT(BW142/10000),10),"")</f>
        <v/>
      </c>
      <c r="AG142" s="2025"/>
      <c r="AH142" s="2025" t="str">
        <f t="shared" ref="AH142" si="532">IF(INT(BW142/1000),MOD(INT(BW142/1000),10),"")</f>
        <v/>
      </c>
      <c r="AI142" s="2025"/>
      <c r="AJ142" s="2025" t="str">
        <f t="shared" ref="AJ142" si="533">IF(INT(BW142/100),MOD(INT(BW142/100),10),"")</f>
        <v/>
      </c>
      <c r="AK142" s="2025"/>
      <c r="AL142" s="2025" t="s">
        <v>1233</v>
      </c>
      <c r="AM142" s="2025"/>
      <c r="AN142" s="2025" t="s">
        <v>1233</v>
      </c>
      <c r="AO142" s="2025"/>
      <c r="AP142" s="2072"/>
      <c r="AQ142" s="2073"/>
      <c r="AR142" s="2025" t="str">
        <f t="shared" ref="AR142" si="534">IF(INT(BX142/100000000000),MOD(INT(BX142/100000000000),10),"")</f>
        <v/>
      </c>
      <c r="AS142" s="2025"/>
      <c r="AT142" s="2025" t="str">
        <f t="shared" ref="AT142" si="535">IF(INT(BX142/10000000000),MOD(INT(BX142/10000000000),10),"")</f>
        <v/>
      </c>
      <c r="AU142" s="2025"/>
      <c r="AV142" s="2025" t="str">
        <f t="shared" ref="AV142" si="536">IF(INT(BX142/1000000000),MOD(INT(BX142/1000000000),10),"")</f>
        <v/>
      </c>
      <c r="AW142" s="2025"/>
      <c r="AX142" s="2025" t="str">
        <f t="shared" ref="AX142" si="537">IF(INT(BX142/100000000),MOD(INT(BX142/100000000),10),"")</f>
        <v/>
      </c>
      <c r="AY142" s="2025"/>
      <c r="AZ142" s="2025" t="str">
        <f t="shared" ref="AZ142" si="538">IF(INT(BX142/10000000),MOD(INT(BX142/10000000),10),"")</f>
        <v/>
      </c>
      <c r="BA142" s="2025"/>
      <c r="BB142" s="2025" t="str">
        <f t="shared" ref="BB142" si="539">IF(INT(BX142/1000000),MOD(INT(BX142/1000000),10),"")</f>
        <v/>
      </c>
      <c r="BC142" s="2025"/>
      <c r="BD142" s="2025" t="str">
        <f t="shared" ref="BD142" si="540">IF(INT(BX142/100000),MOD(INT(BX142/100000),10),"")</f>
        <v/>
      </c>
      <c r="BE142" s="2025"/>
      <c r="BF142" s="2025" t="str">
        <f t="shared" ref="BF142" si="541">IF(INT(BX142/10000),MOD(INT(BX142/10000),10),"")</f>
        <v/>
      </c>
      <c r="BG142" s="2025"/>
      <c r="BH142" s="2025" t="str">
        <f t="shared" ref="BH142" si="542">IF(INT(BX142/1000),MOD(INT(BX142/1000),10),"")</f>
        <v/>
      </c>
      <c r="BI142" s="2025"/>
      <c r="BJ142" s="2025" t="str">
        <f t="shared" ref="BJ142" si="543">IF(INT(BX142/100),MOD(INT(BX142/100),10),"")</f>
        <v/>
      </c>
      <c r="BK142" s="2025"/>
      <c r="BL142" s="2025" t="s">
        <v>1233</v>
      </c>
      <c r="BM142" s="2025"/>
      <c r="BN142" s="2025" t="s">
        <v>1233</v>
      </c>
      <c r="BO142" s="2025"/>
      <c r="BP142" s="2072"/>
      <c r="BQ142" s="2073"/>
      <c r="BR142" s="2017"/>
      <c r="BS142" s="2420"/>
      <c r="BT142" s="2420"/>
      <c r="BU142" s="2420"/>
      <c r="BW142" s="2068"/>
      <c r="BX142" s="2050"/>
    </row>
    <row r="143" spans="1:78" s="1095" customFormat="1" ht="6" customHeight="1">
      <c r="A143" s="1094"/>
      <c r="B143" s="1094"/>
      <c r="C143" s="1045"/>
      <c r="D143" s="1045"/>
      <c r="E143" s="2418"/>
      <c r="G143" s="2098"/>
      <c r="H143" s="1069"/>
      <c r="I143" s="2076" t="s">
        <v>1640</v>
      </c>
      <c r="J143" s="2076"/>
      <c r="K143" s="2076"/>
      <c r="L143" s="2076"/>
      <c r="M143" s="2076"/>
      <c r="N143" s="2076"/>
      <c r="O143" s="2076"/>
      <c r="P143" s="1070"/>
      <c r="Q143" s="2039"/>
      <c r="R143" s="2058"/>
      <c r="S143" s="2043"/>
      <c r="T143" s="2043"/>
      <c r="U143" s="2043"/>
      <c r="V143" s="2043"/>
      <c r="W143" s="2043"/>
      <c r="X143" s="2043"/>
      <c r="Y143" s="2043"/>
      <c r="Z143" s="2043"/>
      <c r="AA143" s="2043"/>
      <c r="AB143" s="2043"/>
      <c r="AC143" s="2043"/>
      <c r="AD143" s="2043"/>
      <c r="AE143" s="2043"/>
      <c r="AF143" s="2043"/>
      <c r="AG143" s="2043"/>
      <c r="AH143" s="2043"/>
      <c r="AI143" s="2043"/>
      <c r="AJ143" s="2043"/>
      <c r="AK143" s="2043"/>
      <c r="AL143" s="2043"/>
      <c r="AM143" s="2043"/>
      <c r="AN143" s="2043"/>
      <c r="AO143" s="2043"/>
      <c r="AP143" s="2072"/>
      <c r="AQ143" s="2073"/>
      <c r="AR143" s="2043"/>
      <c r="AS143" s="2043"/>
      <c r="AT143" s="2043"/>
      <c r="AU143" s="2043"/>
      <c r="AV143" s="2043"/>
      <c r="AW143" s="2043"/>
      <c r="AX143" s="2043"/>
      <c r="AY143" s="2043"/>
      <c r="AZ143" s="2043"/>
      <c r="BA143" s="2043"/>
      <c r="BB143" s="2043"/>
      <c r="BC143" s="2043"/>
      <c r="BD143" s="2043"/>
      <c r="BE143" s="2043"/>
      <c r="BF143" s="2043"/>
      <c r="BG143" s="2043"/>
      <c r="BH143" s="2043"/>
      <c r="BI143" s="2043"/>
      <c r="BJ143" s="2043"/>
      <c r="BK143" s="2043"/>
      <c r="BL143" s="2043"/>
      <c r="BM143" s="2043"/>
      <c r="BN143" s="2043"/>
      <c r="BO143" s="2043"/>
      <c r="BP143" s="2072"/>
      <c r="BQ143" s="2073"/>
      <c r="BR143" s="2017"/>
      <c r="BS143" s="2420"/>
      <c r="BT143" s="2420"/>
      <c r="BU143" s="2420"/>
      <c r="BW143" s="2069"/>
      <c r="BX143" s="2051"/>
    </row>
    <row r="144" spans="1:78" s="1095" customFormat="1" ht="9.75" customHeight="1">
      <c r="A144" s="1094"/>
      <c r="B144" s="1094"/>
      <c r="C144" s="1045"/>
      <c r="D144" s="1045"/>
      <c r="E144" s="2418"/>
      <c r="G144" s="2098"/>
      <c r="H144" s="1062"/>
      <c r="I144" s="2077" t="s">
        <v>1209</v>
      </c>
      <c r="J144" s="2067"/>
      <c r="K144" s="2067"/>
      <c r="L144" s="2067"/>
      <c r="M144" s="2067"/>
      <c r="N144" s="2067"/>
      <c r="O144" s="2067"/>
      <c r="P144" s="1075"/>
      <c r="Q144" s="2065" t="s">
        <v>68</v>
      </c>
      <c r="R144" s="2057" t="str">
        <f t="shared" ref="R144" si="544">IF(INT(BW144/100000000000),MOD(INT(BW144/100000000000),10),"")</f>
        <v/>
      </c>
      <c r="S144" s="2025"/>
      <c r="T144" s="2025" t="str">
        <f t="shared" ref="T144" si="545">IF(INT(BW144/10000000000),MOD(INT(BW144/10000000000),10),"")</f>
        <v/>
      </c>
      <c r="U144" s="2025"/>
      <c r="V144" s="2025" t="str">
        <f t="shared" ref="V144" si="546">IF(INT(BW144/1000000000),MOD(INT(BW144/1000000000),10),"")</f>
        <v/>
      </c>
      <c r="W144" s="2025"/>
      <c r="X144" s="2025" t="str">
        <f t="shared" ref="X144" si="547">IF(INT(BW144/100000000),MOD(INT(BW144/100000000),10),"")</f>
        <v/>
      </c>
      <c r="Y144" s="2025"/>
      <c r="Z144" s="2025" t="str">
        <f t="shared" ref="Z144" si="548">IF(INT(BW144/10000000),MOD(INT(BW144/10000000),10),"")</f>
        <v/>
      </c>
      <c r="AA144" s="2025"/>
      <c r="AB144" s="2025" t="str">
        <f t="shared" ref="AB144" si="549">IF(INT(BW144/1000000),MOD(INT(BW144/1000000),10),"")</f>
        <v/>
      </c>
      <c r="AC144" s="2025"/>
      <c r="AD144" s="2025" t="str">
        <f t="shared" ref="AD144" si="550">IF(INT(BW144/100000),MOD(INT(BW144/100000),10),"")</f>
        <v/>
      </c>
      <c r="AE144" s="2025"/>
      <c r="AF144" s="2025" t="str">
        <f t="shared" ref="AF144" si="551">IF(INT(BW144/10000),MOD(INT(BW144/10000),10),"")</f>
        <v/>
      </c>
      <c r="AG144" s="2025"/>
      <c r="AH144" s="2025" t="str">
        <f t="shared" ref="AH144" si="552">IF(INT(BW144/1000),MOD(INT(BW144/1000),10),"")</f>
        <v/>
      </c>
      <c r="AI144" s="2025"/>
      <c r="AJ144" s="2025" t="str">
        <f t="shared" ref="AJ144" si="553">IF(INT(BW144/100),MOD(INT(BW144/100),10),"")</f>
        <v/>
      </c>
      <c r="AK144" s="2025"/>
      <c r="AL144" s="2025" t="str">
        <f t="shared" ref="AL144" si="554">IF(INT(BW144/10),MOD(INT(BW144/10),10),"")</f>
        <v/>
      </c>
      <c r="AM144" s="2025"/>
      <c r="AN144" s="2025" t="str">
        <f t="shared" ref="AN144" si="555">IF(INT(BW144/1),MOD(INT(BW144/1),10),"")</f>
        <v/>
      </c>
      <c r="AO144" s="2025"/>
      <c r="AP144" s="2072"/>
      <c r="AQ144" s="2073"/>
      <c r="AR144" s="2025" t="str">
        <f t="shared" ref="AR144" si="556">IF(INT(BX144/100000000000),MOD(INT(BX144/100000000000),10),"")</f>
        <v/>
      </c>
      <c r="AS144" s="2025"/>
      <c r="AT144" s="2025" t="str">
        <f t="shared" ref="AT144" si="557">IF(INT(BX144/10000000000),MOD(INT(BX144/10000000000),10),"")</f>
        <v/>
      </c>
      <c r="AU144" s="2025"/>
      <c r="AV144" s="2025" t="str">
        <f t="shared" ref="AV144" si="558">IF(INT(BX144/1000000000),MOD(INT(BX144/1000000000),10),"")</f>
        <v/>
      </c>
      <c r="AW144" s="2025"/>
      <c r="AX144" s="2025" t="str">
        <f t="shared" ref="AX144" si="559">IF(INT(BX144/100000000),MOD(INT(BX144/100000000),10),"")</f>
        <v/>
      </c>
      <c r="AY144" s="2025"/>
      <c r="AZ144" s="2025" t="str">
        <f t="shared" ref="AZ144" si="560">IF(INT(BX144/10000000),MOD(INT(BX144/10000000),10),"")</f>
        <v/>
      </c>
      <c r="BA144" s="2025"/>
      <c r="BB144" s="2025" t="str">
        <f t="shared" ref="BB144" si="561">IF(INT(BX144/1000000),MOD(INT(BX144/1000000),10),"")</f>
        <v/>
      </c>
      <c r="BC144" s="2025"/>
      <c r="BD144" s="2025" t="str">
        <f t="shared" ref="BD144" si="562">IF(INT(BX144/100000),MOD(INT(BX144/100000),10),"")</f>
        <v/>
      </c>
      <c r="BE144" s="2025"/>
      <c r="BF144" s="2025" t="str">
        <f t="shared" ref="BF144" si="563">IF(INT(BX144/10000),MOD(INT(BX144/10000),10),"")</f>
        <v/>
      </c>
      <c r="BG144" s="2025"/>
      <c r="BH144" s="2025" t="str">
        <f t="shared" ref="BH144" si="564">IF(INT(BX144/1000),MOD(INT(BX144/1000),10),"")</f>
        <v/>
      </c>
      <c r="BI144" s="2025"/>
      <c r="BJ144" s="2025" t="str">
        <f t="shared" ref="BJ144" si="565">IF(INT(BX144/100),MOD(INT(BX144/100),10),"")</f>
        <v/>
      </c>
      <c r="BK144" s="2025"/>
      <c r="BL144" s="2025" t="str">
        <f t="shared" ref="BL144" si="566">IF(INT(BX144/10),MOD(INT(BX144/10),10),"")</f>
        <v/>
      </c>
      <c r="BM144" s="2025"/>
      <c r="BN144" s="2025" t="str">
        <f t="shared" ref="BN144" si="567">IF(INT(BX144/1),MOD(INT(BX144/1),10),"")</f>
        <v/>
      </c>
      <c r="BO144" s="2025"/>
      <c r="BP144" s="2072"/>
      <c r="BQ144" s="2073"/>
      <c r="BR144" s="2017"/>
      <c r="BS144" s="2420"/>
      <c r="BT144" s="2420"/>
      <c r="BU144" s="2420"/>
      <c r="BW144" s="2061"/>
      <c r="BX144" s="2062"/>
    </row>
    <row r="145" spans="1:76" s="1095" customFormat="1" ht="9.75" customHeight="1">
      <c r="A145" s="1094"/>
      <c r="B145" s="1094"/>
      <c r="C145" s="1045"/>
      <c r="D145" s="1045"/>
      <c r="E145" s="2418"/>
      <c r="G145" s="2098"/>
      <c r="H145" s="1069"/>
      <c r="I145" s="2063" t="s">
        <v>1211</v>
      </c>
      <c r="J145" s="2063"/>
      <c r="K145" s="2063"/>
      <c r="L145" s="2063"/>
      <c r="M145" s="2063"/>
      <c r="N145" s="2063"/>
      <c r="O145" s="2063"/>
      <c r="P145" s="1070"/>
      <c r="Q145" s="2039"/>
      <c r="R145" s="2058"/>
      <c r="S145" s="2043"/>
      <c r="T145" s="2043"/>
      <c r="U145" s="2043"/>
      <c r="V145" s="2043"/>
      <c r="W145" s="2043"/>
      <c r="X145" s="2043"/>
      <c r="Y145" s="2043"/>
      <c r="Z145" s="2043"/>
      <c r="AA145" s="2043"/>
      <c r="AB145" s="2043"/>
      <c r="AC145" s="2043"/>
      <c r="AD145" s="2043"/>
      <c r="AE145" s="2043"/>
      <c r="AF145" s="2043"/>
      <c r="AG145" s="2043"/>
      <c r="AH145" s="2043"/>
      <c r="AI145" s="2043"/>
      <c r="AJ145" s="2043"/>
      <c r="AK145" s="2043"/>
      <c r="AL145" s="2043"/>
      <c r="AM145" s="2043"/>
      <c r="AN145" s="2043"/>
      <c r="AO145" s="2043"/>
      <c r="AP145" s="2072"/>
      <c r="AQ145" s="2073"/>
      <c r="AR145" s="2043"/>
      <c r="AS145" s="2043"/>
      <c r="AT145" s="2043"/>
      <c r="AU145" s="2043"/>
      <c r="AV145" s="2043"/>
      <c r="AW145" s="2043"/>
      <c r="AX145" s="2043"/>
      <c r="AY145" s="2043"/>
      <c r="AZ145" s="2043"/>
      <c r="BA145" s="2043"/>
      <c r="BB145" s="2043"/>
      <c r="BC145" s="2043"/>
      <c r="BD145" s="2043"/>
      <c r="BE145" s="2043"/>
      <c r="BF145" s="2043"/>
      <c r="BG145" s="2043"/>
      <c r="BH145" s="2043"/>
      <c r="BI145" s="2043"/>
      <c r="BJ145" s="2043"/>
      <c r="BK145" s="2043"/>
      <c r="BL145" s="2043"/>
      <c r="BM145" s="2043"/>
      <c r="BN145" s="2043"/>
      <c r="BO145" s="2043"/>
      <c r="BP145" s="2072"/>
      <c r="BQ145" s="2073"/>
      <c r="BR145" s="2017"/>
      <c r="BS145" s="2420"/>
      <c r="BT145" s="2420"/>
      <c r="BU145" s="2420"/>
      <c r="BW145" s="2056"/>
      <c r="BX145" s="2060"/>
    </row>
    <row r="146" spans="1:76" s="1095" customFormat="1">
      <c r="A146" s="1094"/>
      <c r="B146" s="1094"/>
      <c r="C146" s="1045"/>
      <c r="D146" s="1045"/>
      <c r="E146" s="2418"/>
      <c r="G146" s="2098"/>
      <c r="H146" s="1062"/>
      <c r="I146" s="2064" t="s">
        <v>1212</v>
      </c>
      <c r="J146" s="2064"/>
      <c r="K146" s="2064"/>
      <c r="L146" s="2064"/>
      <c r="M146" s="2064"/>
      <c r="N146" s="2064"/>
      <c r="O146" s="2064"/>
      <c r="P146" s="1075"/>
      <c r="Q146" s="2065" t="s">
        <v>69</v>
      </c>
      <c r="R146" s="2057" t="str">
        <f>IF(BW146&gt;=0,IF(INT(BW146/100000000000),MOD(INT(BW146/100000000000),10),""),"△")</f>
        <v/>
      </c>
      <c r="S146" s="2025"/>
      <c r="T146" s="2025" t="str">
        <f>IF(BW146&gt;=0,IF(INT(BW146/10000000000),MOD(INT(BW146/10000000000),10),""),IF(-BW146&lt;10000000000,"",IF((RIGHT(ROUNDDOWN(-BW146/10000000000,0),1))="0",0,RIGHT(ROUNDDOWN(-BW146/10000000000,0),1))))</f>
        <v/>
      </c>
      <c r="U146" s="2025"/>
      <c r="V146" s="2025" t="str">
        <f>IF(BW146&gt;=0,IF(INT(BW146/1000000000),MOD(INT(BW146/1000000000),10),""),IF(-BW146&lt;1000000000,"",IF((RIGHT(ROUNDDOWN(-BW146/1000000000,0),1))="0",0,RIGHT(ROUNDDOWN(-BW146/1000000000,0),1))))</f>
        <v/>
      </c>
      <c r="W146" s="2025"/>
      <c r="X146" s="2025" t="str">
        <f>IF(BW146&gt;=0,IF(INT(BW146/100000000),MOD(INT(BW146/100000000),10),""),IF(-BW146&lt;100000000,"",IF((RIGHT(ROUNDDOWN(-BW146/100000000,0),1))="0",0,RIGHT(ROUNDDOWN(-BW146/100000000,0),1))))</f>
        <v/>
      </c>
      <c r="Y146" s="2025"/>
      <c r="Z146" s="2025" t="str">
        <f>IF(BW146&gt;=0,IF(INT(BW146/10000000),MOD(INT(BW146/10000000),10),""),IF(-BW146&lt;10000000,"",IF((RIGHT(ROUNDDOWN(-BW146/10000000,0),1))="0",0,RIGHT(ROUNDDOWN(-BW146/10000000,0),1))))</f>
        <v/>
      </c>
      <c r="AA146" s="2025"/>
      <c r="AB146" s="2025" t="str">
        <f>IF(BW146&gt;=0,IF(INT(BW146/1000000),MOD(INT(BW146/1000000),10),""),IF(-BW146&lt;1000000,"",IF((RIGHT(ROUNDDOWN(-BW146/1000000,0),1))="0",0,RIGHT(ROUNDDOWN(-BW146/1000000,0),1))))</f>
        <v/>
      </c>
      <c r="AC146" s="2025"/>
      <c r="AD146" s="2025" t="str">
        <f>IF(BW146&gt;=0,IF(INT(BW146/100000),MOD(INT(BW146/100000),10),""),IF(-BW146&lt;100000,"",IF((RIGHT(ROUNDDOWN(-BW146/100000,0),1))="0",0,RIGHT(ROUNDDOWN(-BW146/100000,0),1))))</f>
        <v/>
      </c>
      <c r="AE146" s="2025"/>
      <c r="AF146" s="2025" t="str">
        <f>IF(BW146&gt;=0,IF(INT(BW146/10000),MOD(INT(BW146/10000),10),""),IF(-BW146&lt;10000,"",IF((RIGHT(ROUNDDOWN(-BW146/10000,0),1))="0",0,RIGHT(ROUNDDOWN(-BW146/10000,0),1))))</f>
        <v/>
      </c>
      <c r="AG146" s="2025"/>
      <c r="AH146" s="2025" t="str">
        <f>IF(BW146&gt;=0,IF(INT(BW146/1000),MOD(INT(BW146/1000),10),""),IF(-BW146&lt;1000,"",IF((RIGHT(ROUNDDOWN(-BW146/1000,0),1))="0",0,RIGHT(ROUNDDOWN(-BW146/1000,0),1))))</f>
        <v/>
      </c>
      <c r="AI146" s="2025"/>
      <c r="AJ146" s="2025" t="str">
        <f>IF(BW146&gt;=0,IF(INT(BW146/100),MOD(INT(BW146/100),10),""),IF(-BW146&lt;100,"",IF((RIGHT(ROUNDDOWN(-BW146/100,0),1))="0",0,RIGHT(ROUNDDOWN(-BW146/100,0),1))))</f>
        <v/>
      </c>
      <c r="AK146" s="2025"/>
      <c r="AL146" s="2025" t="str">
        <f>IF(BW146&gt;=0,IF(INT(BW146/10),MOD(INT(BW146/10),10),""),IF(-BW146&lt;10,"",IF((RIGHT(ROUNDDOWN(-BW146/10,0),1))="0",0,RIGHT(ROUNDDOWN(-BW146/10,0),1))))</f>
        <v/>
      </c>
      <c r="AM146" s="2025"/>
      <c r="AN146" s="2025" t="str">
        <f>IF(BW146=0,"0",IF(BW146&gt;0,IF(INT(BW146/1),MOD(INT(BW146/1),10),""),IF((RIGHT(ROUNDDOWN(-BW146,0),1))="0",0,RIGHT(ROUNDDOWN(-BW146,0),1))))</f>
        <v>0</v>
      </c>
      <c r="AO146" s="2025"/>
      <c r="AP146" s="2072"/>
      <c r="AQ146" s="2073"/>
      <c r="AR146" s="2025" t="str">
        <f>IF(BX146&gt;=0,IF(INT(BX146/100000000000),MOD(INT(BX146/100000000000),10),""),"△")</f>
        <v/>
      </c>
      <c r="AS146" s="2025"/>
      <c r="AT146" s="2025" t="str">
        <f>IF(BX146&gt;=0,IF(INT(BX146/10000000000),MOD(INT(BX146/10000000000),10),""),IF(-BX146&lt;10000000000,"",IF((RIGHT(ROUNDDOWN(-BX146/10000000000,0),1))="0",0,RIGHT(ROUNDDOWN(-BX146/10000000000,0),1))))</f>
        <v/>
      </c>
      <c r="AU146" s="2025"/>
      <c r="AV146" s="2025" t="str">
        <f>IF(BX146&gt;=0,IF(INT(BX146/1000000000),MOD(INT(BX146/1000000000),10),""),IF(-BX146&lt;1000000000,"",IF((RIGHT(ROUNDDOWN(-BX146/1000000000,0),1))="0",0,RIGHT(ROUNDDOWN(-BX146/1000000000,0),1))))</f>
        <v/>
      </c>
      <c r="AW146" s="2025"/>
      <c r="AX146" s="2025" t="str">
        <f>IF(BX146&gt;=0,IF(INT(BX146/100000000),MOD(INT(BX146/100000000),10),""),IF(-BX146&lt;100000000,"",IF((RIGHT(ROUNDDOWN(-BX146/100000000,0),1))="0",0,RIGHT(ROUNDDOWN(-BX146/100000000,0),1))))</f>
        <v/>
      </c>
      <c r="AY146" s="2025"/>
      <c r="AZ146" s="2025" t="str">
        <f>IF(BX146&gt;=0,IF(INT(BX146/10000000),MOD(INT(BX146/10000000),10),""),IF(-BX146&lt;10000000,"",IF((RIGHT(ROUNDDOWN(-BX146/10000000,0),1))="0",0,RIGHT(ROUNDDOWN(-BX146/10000000,0),1))))</f>
        <v/>
      </c>
      <c r="BA146" s="2025"/>
      <c r="BB146" s="2025" t="str">
        <f>IF(BX146&gt;=0,IF(INT(BX146/1000000),MOD(INT(BX146/1000000),10),""),IF(-BX146&lt;1000000,"",IF((RIGHT(ROUNDDOWN(-BX146/1000000,0),1))="0",0,RIGHT(ROUNDDOWN(-BX146/1000000,0),1))))</f>
        <v/>
      </c>
      <c r="BC146" s="2025"/>
      <c r="BD146" s="2025" t="str">
        <f>IF(BX146&gt;=0,IF(INT(BX146/100000),MOD(INT(BX146/100000),10),""),IF(-BX146&lt;100000,"",IF((RIGHT(ROUNDDOWN(-BX146/100000,0),1))="0",0,RIGHT(ROUNDDOWN(-BX146/100000,0),1))))</f>
        <v/>
      </c>
      <c r="BE146" s="2025"/>
      <c r="BF146" s="2025" t="str">
        <f>IF(BX146&gt;=0,IF(INT(BX146/10000),MOD(INT(BX146/10000),10),""),IF(-BX146&lt;10000,"",IF((RIGHT(ROUNDDOWN(-BX146/10000,0),1))="0",0,RIGHT(ROUNDDOWN(-BX146/10000,0),1))))</f>
        <v/>
      </c>
      <c r="BG146" s="2025"/>
      <c r="BH146" s="2025" t="str">
        <f>IF(BX146&gt;=0,IF(INT(BX146/1000),MOD(INT(BX146/1000),10),""),IF(-BX146&lt;1000,"",IF((RIGHT(ROUNDDOWN(-BX146/1000,0),1))="0",0,RIGHT(ROUNDDOWN(-BX146/1000,0),1))))</f>
        <v/>
      </c>
      <c r="BI146" s="2025"/>
      <c r="BJ146" s="2025" t="str">
        <f>IF(BX146&gt;=0,IF(INT(BX146/100),MOD(INT(BX146/100),10),""),IF(-BX146&lt;100,"",IF((RIGHT(ROUNDDOWN(-BX146/100,0),1))="0",0,RIGHT(ROUNDDOWN(-BX146/100,0),1))))</f>
        <v/>
      </c>
      <c r="BK146" s="2025"/>
      <c r="BL146" s="2025" t="str">
        <f>IF(BX146&gt;=0,IF(INT(BX146/10),MOD(INT(BX146/10),10),""),IF(-BX146&lt;10,"",IF((RIGHT(ROUNDDOWN(-BX146/10,0),1))="0",0,RIGHT(ROUNDDOWN(-BX146/10,0),1))))</f>
        <v/>
      </c>
      <c r="BM146" s="2025"/>
      <c r="BN146" s="2025" t="str">
        <f>IF(BX146=0,"0",IF(BX146&gt;0,IF(INT(BX146/1),MOD(INT(BX146/1),10),""),IF((RIGHT(ROUNDDOWN(-BX146,0),1))="0",0,RIGHT(ROUNDDOWN(-BX146,0),1))))</f>
        <v>0</v>
      </c>
      <c r="BO146" s="2025"/>
      <c r="BP146" s="2072"/>
      <c r="BQ146" s="2073"/>
      <c r="BS146" s="2420"/>
      <c r="BT146" s="2420"/>
      <c r="BU146" s="2420"/>
      <c r="BW146" s="2048">
        <f>IF(BW140-BW142-BW144&lt;0,BW140-BW142-BW144,ROUNDDOWN(BW140-BW142-BW144,-2))</f>
        <v>0</v>
      </c>
      <c r="BX146" s="2046">
        <f>IF(BX140-BX142-BX144&lt;0,BX140-BX142-BX144,ROUNDDOWN(BX140-BX142-BX144,-2))</f>
        <v>0</v>
      </c>
    </row>
    <row r="147" spans="1:76" s="1095" customFormat="1">
      <c r="A147" s="1094"/>
      <c r="B147" s="1094"/>
      <c r="C147" s="1045"/>
      <c r="D147" s="1045"/>
      <c r="E147" s="2418"/>
      <c r="G147" s="2098"/>
      <c r="H147" s="1069"/>
      <c r="I147" s="2066" t="s">
        <v>174</v>
      </c>
      <c r="J147" s="2066"/>
      <c r="K147" s="2066"/>
      <c r="L147" s="2066"/>
      <c r="M147" s="2066"/>
      <c r="N147" s="2066"/>
      <c r="O147" s="2066"/>
      <c r="P147" s="1070"/>
      <c r="Q147" s="2039"/>
      <c r="R147" s="2058"/>
      <c r="S147" s="2043"/>
      <c r="T147" s="2043"/>
      <c r="U147" s="2043"/>
      <c r="V147" s="2043"/>
      <c r="W147" s="2043"/>
      <c r="X147" s="2043"/>
      <c r="Y147" s="2043"/>
      <c r="Z147" s="2043"/>
      <c r="AA147" s="2043"/>
      <c r="AB147" s="2043"/>
      <c r="AC147" s="2043"/>
      <c r="AD147" s="2043"/>
      <c r="AE147" s="2043"/>
      <c r="AF147" s="2043"/>
      <c r="AG147" s="2043"/>
      <c r="AH147" s="2043"/>
      <c r="AI147" s="2043"/>
      <c r="AJ147" s="2043"/>
      <c r="AK147" s="2043"/>
      <c r="AL147" s="2043"/>
      <c r="AM147" s="2043"/>
      <c r="AN147" s="2043"/>
      <c r="AO147" s="2043"/>
      <c r="AP147" s="2072"/>
      <c r="AQ147" s="2073"/>
      <c r="AR147" s="2043"/>
      <c r="AS147" s="2043"/>
      <c r="AT147" s="2043"/>
      <c r="AU147" s="2043"/>
      <c r="AV147" s="2043"/>
      <c r="AW147" s="2043"/>
      <c r="AX147" s="2043"/>
      <c r="AY147" s="2043"/>
      <c r="AZ147" s="2043"/>
      <c r="BA147" s="2043"/>
      <c r="BB147" s="2043"/>
      <c r="BC147" s="2043"/>
      <c r="BD147" s="2043"/>
      <c r="BE147" s="2043"/>
      <c r="BF147" s="2043"/>
      <c r="BG147" s="2043"/>
      <c r="BH147" s="2043"/>
      <c r="BI147" s="2043"/>
      <c r="BJ147" s="2043"/>
      <c r="BK147" s="2043"/>
      <c r="BL147" s="2043"/>
      <c r="BM147" s="2043"/>
      <c r="BN147" s="2043"/>
      <c r="BO147" s="2043"/>
      <c r="BP147" s="2072"/>
      <c r="BQ147" s="2073"/>
      <c r="BS147" s="2420"/>
      <c r="BT147" s="2420"/>
      <c r="BU147" s="2420"/>
      <c r="BW147" s="2049"/>
      <c r="BX147" s="2047"/>
    </row>
    <row r="148" spans="1:76" s="1095" customFormat="1" ht="9.75" customHeight="1">
      <c r="A148" s="1094"/>
      <c r="B148" s="1094"/>
      <c r="C148" s="1045"/>
      <c r="D148" s="1045"/>
      <c r="E148" s="2418"/>
      <c r="G148" s="2098"/>
      <c r="H148" s="1424"/>
      <c r="I148" s="2067" t="s">
        <v>1638</v>
      </c>
      <c r="J148" s="2067"/>
      <c r="K148" s="2067"/>
      <c r="L148" s="2067"/>
      <c r="M148" s="2067"/>
      <c r="N148" s="2067"/>
      <c r="O148" s="2067"/>
      <c r="P148" s="1075"/>
      <c r="Q148" s="2065" t="s">
        <v>70</v>
      </c>
      <c r="R148" s="2057" t="str">
        <f t="shared" ref="R148" si="568">IF(INT(BW148/100000000000),MOD(INT(BW148/100000000000),10),"")</f>
        <v/>
      </c>
      <c r="S148" s="2025"/>
      <c r="T148" s="2025" t="str">
        <f t="shared" ref="T148" si="569">IF(INT(BW148/10000000000),MOD(INT(BW148/10000000000),10),"")</f>
        <v/>
      </c>
      <c r="U148" s="2025"/>
      <c r="V148" s="2025" t="str">
        <f t="shared" ref="V148" si="570">IF(INT(BW148/1000000000),MOD(INT(BW148/1000000000),10),"")</f>
        <v/>
      </c>
      <c r="W148" s="2025"/>
      <c r="X148" s="2025" t="str">
        <f t="shared" ref="X148" si="571">IF(INT(BW148/100000000),MOD(INT(BW148/100000000),10),"")</f>
        <v/>
      </c>
      <c r="Y148" s="2025"/>
      <c r="Z148" s="2025" t="str">
        <f t="shared" ref="Z148" si="572">IF(INT(BW148/10000000),MOD(INT(BW148/10000000),10),"")</f>
        <v/>
      </c>
      <c r="AA148" s="2025"/>
      <c r="AB148" s="2025" t="str">
        <f t="shared" ref="AB148" si="573">IF(INT(BW148/1000000),MOD(INT(BW148/1000000),10),"")</f>
        <v/>
      </c>
      <c r="AC148" s="2025"/>
      <c r="AD148" s="2025" t="str">
        <f t="shared" ref="AD148" si="574">IF(INT(BW148/100000),MOD(INT(BW148/100000),10),"")</f>
        <v/>
      </c>
      <c r="AE148" s="2025"/>
      <c r="AF148" s="2025" t="str">
        <f t="shared" ref="AF148" si="575">IF(INT(BW148/10000),MOD(INT(BW148/10000),10),"")</f>
        <v/>
      </c>
      <c r="AG148" s="2025"/>
      <c r="AH148" s="2025" t="str">
        <f t="shared" ref="AH148" si="576">IF(INT(BW148/1000),MOD(INT(BW148/1000),10),"")</f>
        <v/>
      </c>
      <c r="AI148" s="2025"/>
      <c r="AJ148" s="2025" t="str">
        <f t="shared" ref="AJ148" si="577">IF(INT(BW148/100),MOD(INT(BW148/100),10),"")</f>
        <v/>
      </c>
      <c r="AK148" s="2025"/>
      <c r="AL148" s="2025" t="s">
        <v>1233</v>
      </c>
      <c r="AM148" s="2025"/>
      <c r="AN148" s="2025" t="s">
        <v>1233</v>
      </c>
      <c r="AO148" s="2025"/>
      <c r="AP148" s="2072"/>
      <c r="AQ148" s="2073"/>
      <c r="AR148" s="2025" t="str">
        <f t="shared" ref="AR148" si="578">IF(INT(BX148/100000000000),MOD(INT(BX148/100000000000),10),"")</f>
        <v/>
      </c>
      <c r="AS148" s="2025"/>
      <c r="AT148" s="2025" t="str">
        <f t="shared" ref="AT148" si="579">IF(INT(BX148/10000000000),MOD(INT(BX148/10000000000),10),"")</f>
        <v/>
      </c>
      <c r="AU148" s="2025"/>
      <c r="AV148" s="2025" t="str">
        <f t="shared" ref="AV148" si="580">IF(INT(BX148/1000000000),MOD(INT(BX148/1000000000),10),"")</f>
        <v/>
      </c>
      <c r="AW148" s="2025"/>
      <c r="AX148" s="2025" t="str">
        <f t="shared" ref="AX148" si="581">IF(INT(BX148/100000000),MOD(INT(BX148/100000000),10),"")</f>
        <v/>
      </c>
      <c r="AY148" s="2025"/>
      <c r="AZ148" s="2025" t="str">
        <f t="shared" ref="AZ148" si="582">IF(INT(BX148/10000000),MOD(INT(BX148/10000000),10),"")</f>
        <v/>
      </c>
      <c r="BA148" s="2025"/>
      <c r="BB148" s="2025" t="str">
        <f t="shared" ref="BB148" si="583">IF(INT(BX148/1000000),MOD(INT(BX148/1000000),10),"")</f>
        <v/>
      </c>
      <c r="BC148" s="2025"/>
      <c r="BD148" s="2025" t="str">
        <f t="shared" ref="BD148" si="584">IF(INT(BX148/100000),MOD(INT(BX148/100000),10),"")</f>
        <v/>
      </c>
      <c r="BE148" s="2025"/>
      <c r="BF148" s="2025" t="str">
        <f t="shared" ref="BF148" si="585">IF(INT(BX148/10000),MOD(INT(BX148/10000),10),"")</f>
        <v/>
      </c>
      <c r="BG148" s="2025"/>
      <c r="BH148" s="2025" t="str">
        <f t="shared" ref="BH148" si="586">IF(INT(BX148/1000),MOD(INT(BX148/1000),10),"")</f>
        <v/>
      </c>
      <c r="BI148" s="2025"/>
      <c r="BJ148" s="2025" t="str">
        <f t="shared" ref="BJ148" si="587">IF(INT(BX148/100),MOD(INT(BX148/100),10),"")</f>
        <v/>
      </c>
      <c r="BK148" s="2025"/>
      <c r="BL148" s="2025" t="s">
        <v>1233</v>
      </c>
      <c r="BM148" s="2025"/>
      <c r="BN148" s="2025" t="s">
        <v>1233</v>
      </c>
      <c r="BO148" s="2025"/>
      <c r="BP148" s="2072"/>
      <c r="BQ148" s="2073"/>
      <c r="BS148" s="2420"/>
      <c r="BT148" s="2420"/>
      <c r="BU148" s="2420"/>
      <c r="BW148" s="2055"/>
      <c r="BX148" s="2059"/>
    </row>
    <row r="149" spans="1:76" s="1095" customFormat="1" ht="9.75" customHeight="1">
      <c r="A149" s="1094"/>
      <c r="B149" s="1094"/>
      <c r="C149" s="1045"/>
      <c r="D149" s="1045"/>
      <c r="E149" s="2418"/>
      <c r="G149" s="2098"/>
      <c r="H149" s="1069"/>
      <c r="I149" s="2036" t="s">
        <v>1639</v>
      </c>
      <c r="J149" s="2036"/>
      <c r="K149" s="2036"/>
      <c r="L149" s="2036"/>
      <c r="M149" s="2036"/>
      <c r="N149" s="2036"/>
      <c r="O149" s="2036"/>
      <c r="P149" s="1070"/>
      <c r="Q149" s="2039"/>
      <c r="R149" s="2058"/>
      <c r="S149" s="2043"/>
      <c r="T149" s="2043"/>
      <c r="U149" s="2043"/>
      <c r="V149" s="2043"/>
      <c r="W149" s="2043"/>
      <c r="X149" s="2043"/>
      <c r="Y149" s="2043"/>
      <c r="Z149" s="2043"/>
      <c r="AA149" s="2043"/>
      <c r="AB149" s="2043"/>
      <c r="AC149" s="2043"/>
      <c r="AD149" s="2043"/>
      <c r="AE149" s="2043"/>
      <c r="AF149" s="2043"/>
      <c r="AG149" s="2043"/>
      <c r="AH149" s="2043"/>
      <c r="AI149" s="2043"/>
      <c r="AJ149" s="2043"/>
      <c r="AK149" s="2043"/>
      <c r="AL149" s="2043"/>
      <c r="AM149" s="2043"/>
      <c r="AN149" s="2043"/>
      <c r="AO149" s="2043"/>
      <c r="AP149" s="2072"/>
      <c r="AQ149" s="2073"/>
      <c r="AR149" s="2043"/>
      <c r="AS149" s="2043"/>
      <c r="AT149" s="2043"/>
      <c r="AU149" s="2043"/>
      <c r="AV149" s="2043"/>
      <c r="AW149" s="2043"/>
      <c r="AX149" s="2043"/>
      <c r="AY149" s="2043"/>
      <c r="AZ149" s="2043"/>
      <c r="BA149" s="2043"/>
      <c r="BB149" s="2043"/>
      <c r="BC149" s="2043"/>
      <c r="BD149" s="2043"/>
      <c r="BE149" s="2043"/>
      <c r="BF149" s="2043"/>
      <c r="BG149" s="2043"/>
      <c r="BH149" s="2043"/>
      <c r="BI149" s="2043"/>
      <c r="BJ149" s="2043"/>
      <c r="BK149" s="2043"/>
      <c r="BL149" s="2043"/>
      <c r="BM149" s="2043"/>
      <c r="BN149" s="2043"/>
      <c r="BO149" s="2043"/>
      <c r="BP149" s="2072"/>
      <c r="BQ149" s="2073"/>
      <c r="BS149" s="2420"/>
      <c r="BT149" s="2420"/>
      <c r="BU149" s="2420"/>
      <c r="BW149" s="2056"/>
      <c r="BX149" s="2060"/>
    </row>
    <row r="150" spans="1:76" s="1095" customFormat="1" ht="9.75" customHeight="1">
      <c r="A150" s="1094"/>
      <c r="B150" s="1094"/>
      <c r="E150" s="2418"/>
      <c r="G150" s="2098"/>
      <c r="H150" s="2107" t="s">
        <v>1641</v>
      </c>
      <c r="I150" s="2108"/>
      <c r="J150" s="2108"/>
      <c r="K150" s="2109"/>
      <c r="L150" s="2116" t="s">
        <v>1213</v>
      </c>
      <c r="M150" s="2064"/>
      <c r="N150" s="2064"/>
      <c r="O150" s="2064"/>
      <c r="P150" s="2117"/>
      <c r="Q150" s="2120" t="s">
        <v>1637</v>
      </c>
      <c r="R150" s="2121" t="str">
        <f t="shared" ref="R150" si="588">IF(INT(BW150/100000000000),MOD(INT(BW150/100000000000),10),"")</f>
        <v/>
      </c>
      <c r="S150" s="2024"/>
      <c r="T150" s="2024" t="str">
        <f t="shared" ref="T150" si="589">IF(INT(BW150/10000000000),MOD(INT(BW150/10000000000),10),"")</f>
        <v/>
      </c>
      <c r="U150" s="2024"/>
      <c r="V150" s="2024" t="str">
        <f t="shared" ref="V150" si="590">IF(INT(BW150/1000000000),MOD(INT(BW150/1000000000),10),"")</f>
        <v/>
      </c>
      <c r="W150" s="2024"/>
      <c r="X150" s="2024" t="str">
        <f t="shared" ref="X150" si="591">IF(INT(BW150/100000000),MOD(INT(BW150/100000000),10),"")</f>
        <v/>
      </c>
      <c r="Y150" s="2024"/>
      <c r="Z150" s="2024" t="str">
        <f t="shared" ref="Z150" si="592">IF(INT(BW150/10000000),MOD(INT(BW150/10000000),10),"")</f>
        <v/>
      </c>
      <c r="AA150" s="2024"/>
      <c r="AB150" s="2024" t="str">
        <f t="shared" ref="AB150" si="593">IF(INT(BW150/1000000),MOD(INT(BW150/1000000),10),"")</f>
        <v/>
      </c>
      <c r="AC150" s="2024"/>
      <c r="AD150" s="2024" t="str">
        <f t="shared" ref="AD150" si="594">IF(INT(BW150/100000),MOD(INT(BW150/100000),10),"")</f>
        <v/>
      </c>
      <c r="AE150" s="2024"/>
      <c r="AF150" s="2024" t="str">
        <f t="shared" ref="AF150" si="595">IF(INT(BW150/10000),MOD(INT(BW150/10000),10),"")</f>
        <v/>
      </c>
      <c r="AG150" s="2024"/>
      <c r="AH150" s="2024" t="str">
        <f t="shared" ref="AH150" si="596">IF(INT(BW150/1000),MOD(INT(BW150/1000),10),"")</f>
        <v/>
      </c>
      <c r="AI150" s="2024"/>
      <c r="AJ150" s="2024" t="str">
        <f t="shared" ref="AJ150" si="597">IF(INT(BW150/100),MOD(INT(BW150/100),10),"")</f>
        <v/>
      </c>
      <c r="AK150" s="2024"/>
      <c r="AL150" s="2024" t="s">
        <v>1233</v>
      </c>
      <c r="AM150" s="2024"/>
      <c r="AN150" s="2024" t="s">
        <v>1233</v>
      </c>
      <c r="AO150" s="2026"/>
      <c r="AP150" s="2072"/>
      <c r="AQ150" s="2073"/>
      <c r="AR150" s="2024" t="str">
        <f t="shared" ref="AR150" si="598">IF(INT(BX150/100000000000),MOD(INT(BX150/100000000000),10),"")</f>
        <v/>
      </c>
      <c r="AS150" s="2024"/>
      <c r="AT150" s="2024" t="str">
        <f t="shared" ref="AT150" si="599">IF(INT(BX150/10000000000),MOD(INT(BX150/10000000000),10),"")</f>
        <v/>
      </c>
      <c r="AU150" s="2024"/>
      <c r="AV150" s="2024" t="str">
        <f t="shared" ref="AV150" si="600">IF(INT(BX150/1000000000),MOD(INT(BX150/1000000000),10),"")</f>
        <v/>
      </c>
      <c r="AW150" s="2024"/>
      <c r="AX150" s="2024" t="str">
        <f t="shared" ref="AX150" si="601">IF(INT(BX150/100000000),MOD(INT(BX150/100000000),10),"")</f>
        <v/>
      </c>
      <c r="AY150" s="2024"/>
      <c r="AZ150" s="2024" t="str">
        <f t="shared" ref="AZ150" si="602">IF(INT(BX150/10000000),MOD(INT(BX150/10000000),10),"")</f>
        <v/>
      </c>
      <c r="BA150" s="2024"/>
      <c r="BB150" s="2024" t="str">
        <f t="shared" ref="BB150" si="603">IF(INT(BX150/1000000),MOD(INT(BX150/1000000),10),"")</f>
        <v/>
      </c>
      <c r="BC150" s="2024"/>
      <c r="BD150" s="2024" t="str">
        <f t="shared" ref="BD150" si="604">IF(INT(BX150/100000),MOD(INT(BX150/100000),10),"")</f>
        <v/>
      </c>
      <c r="BE150" s="2024"/>
      <c r="BF150" s="2024" t="str">
        <f t="shared" ref="BF150" si="605">IF(INT(BX150/10000),MOD(INT(BX150/10000),10),"")</f>
        <v/>
      </c>
      <c r="BG150" s="2024"/>
      <c r="BH150" s="2024" t="str">
        <f t="shared" ref="BH150" si="606">IF(INT(BX150/1000),MOD(INT(BX150/1000),10),"")</f>
        <v/>
      </c>
      <c r="BI150" s="2024"/>
      <c r="BJ150" s="2024" t="str">
        <f t="shared" ref="BJ150" si="607">IF(INT(BX150/100),MOD(INT(BX150/100),10),"")</f>
        <v/>
      </c>
      <c r="BK150" s="2024"/>
      <c r="BL150" s="2024" t="s">
        <v>1233</v>
      </c>
      <c r="BM150" s="2024"/>
      <c r="BN150" s="2024" t="s">
        <v>1233</v>
      </c>
      <c r="BO150" s="2026"/>
      <c r="BP150" s="2072"/>
      <c r="BQ150" s="2073"/>
      <c r="BS150" s="2420"/>
      <c r="BT150" s="2420"/>
      <c r="BU150" s="2420"/>
      <c r="BW150" s="2028">
        <f>IF(BW146-BW148&gt;0,ROUNDDOWN(BW146-BW148,-2),0)</f>
        <v>0</v>
      </c>
      <c r="BX150" s="2030">
        <f>IF(BX146-BX148&gt;0,ROUNDDOWN(BX146-BX148,-2),0)</f>
        <v>0</v>
      </c>
    </row>
    <row r="151" spans="1:76" s="1095" customFormat="1" ht="10.5" customHeight="1">
      <c r="A151" s="1094"/>
      <c r="B151" s="1094"/>
      <c r="E151" s="2418"/>
      <c r="G151" s="2098"/>
      <c r="H151" s="2110"/>
      <c r="I151" s="2111"/>
      <c r="J151" s="2111"/>
      <c r="K151" s="2112"/>
      <c r="L151" s="2118"/>
      <c r="M151" s="2082"/>
      <c r="N151" s="2082"/>
      <c r="O151" s="2082"/>
      <c r="P151" s="2119"/>
      <c r="Q151" s="2081"/>
      <c r="R151" s="2057"/>
      <c r="S151" s="2025"/>
      <c r="T151" s="2025"/>
      <c r="U151" s="2025"/>
      <c r="V151" s="2025"/>
      <c r="W151" s="2025"/>
      <c r="X151" s="2025"/>
      <c r="Y151" s="2025"/>
      <c r="Z151" s="2025"/>
      <c r="AA151" s="2025"/>
      <c r="AB151" s="2025"/>
      <c r="AC151" s="2025"/>
      <c r="AD151" s="2025"/>
      <c r="AE151" s="2025"/>
      <c r="AF151" s="2025"/>
      <c r="AG151" s="2025"/>
      <c r="AH151" s="2025"/>
      <c r="AI151" s="2025"/>
      <c r="AJ151" s="2025"/>
      <c r="AK151" s="2025"/>
      <c r="AL151" s="2025"/>
      <c r="AM151" s="2025"/>
      <c r="AN151" s="2025"/>
      <c r="AO151" s="2027"/>
      <c r="AP151" s="2072"/>
      <c r="AQ151" s="2073"/>
      <c r="AR151" s="2025"/>
      <c r="AS151" s="2025"/>
      <c r="AT151" s="2025"/>
      <c r="AU151" s="2025"/>
      <c r="AV151" s="2025"/>
      <c r="AW151" s="2025"/>
      <c r="AX151" s="2025"/>
      <c r="AY151" s="2025"/>
      <c r="AZ151" s="2025"/>
      <c r="BA151" s="2025"/>
      <c r="BB151" s="2025"/>
      <c r="BC151" s="2025"/>
      <c r="BD151" s="2025"/>
      <c r="BE151" s="2025"/>
      <c r="BF151" s="2025"/>
      <c r="BG151" s="2025"/>
      <c r="BH151" s="2025"/>
      <c r="BI151" s="2025"/>
      <c r="BJ151" s="2025"/>
      <c r="BK151" s="2025"/>
      <c r="BL151" s="2025"/>
      <c r="BM151" s="2025"/>
      <c r="BN151" s="2025"/>
      <c r="BO151" s="2027"/>
      <c r="BP151" s="2072"/>
      <c r="BQ151" s="2073"/>
      <c r="BS151" s="2420"/>
      <c r="BT151" s="2420"/>
      <c r="BU151" s="2420"/>
      <c r="BW151" s="2029"/>
      <c r="BX151" s="2031"/>
    </row>
    <row r="152" spans="1:76" s="1095" customFormat="1" ht="9.75" customHeight="1">
      <c r="A152" s="1094"/>
      <c r="B152" s="1094"/>
      <c r="E152" s="2418"/>
      <c r="G152" s="2098"/>
      <c r="H152" s="2110"/>
      <c r="I152" s="2111"/>
      <c r="J152" s="2111"/>
      <c r="K152" s="2112"/>
      <c r="L152" s="2032" t="s">
        <v>175</v>
      </c>
      <c r="M152" s="2033"/>
      <c r="N152" s="2033"/>
      <c r="O152" s="2033"/>
      <c r="P152" s="2034"/>
      <c r="Q152" s="2038" t="s">
        <v>72</v>
      </c>
      <c r="R152" s="2040" t="s">
        <v>1234</v>
      </c>
      <c r="S152" s="2040"/>
      <c r="T152" s="2042" t="str">
        <f>IF(BW152&gt;=0,IF(INT(BW152/10000000000),MOD(INT(BW152/10000000000),10),""),IF(-BW152&lt;10000000000,"",IF((RIGHT(ROUNDDOWN(-BW152/10000000000,0),1))="0",0,RIGHT(ROUNDDOWN(-BW152/10000000000,0),1))))</f>
        <v/>
      </c>
      <c r="U152" s="2042"/>
      <c r="V152" s="2042" t="str">
        <f>IF(BW152&gt;=0,IF(INT(BW152/1000000000),MOD(INT(BW152/1000000000),10),""),IF(-BW152&lt;1000000000,"",IF((RIGHT(ROUNDDOWN(-BW152/1000000000,0),1))="0",0,RIGHT(ROUNDDOWN(-BW152/1000000000,0),1))))</f>
        <v/>
      </c>
      <c r="W152" s="2042"/>
      <c r="X152" s="2042" t="str">
        <f>IF(BW152&gt;=0,IF(INT(BW152/100000000),MOD(INT(BW152/100000000),10),""),IF(-BW152&lt;100000000,"",IF((RIGHT(ROUNDDOWN(-BW152/100000000,0),1))="0",0,RIGHT(ROUNDDOWN(-BW152/100000000,0),1))))</f>
        <v/>
      </c>
      <c r="Y152" s="2042"/>
      <c r="Z152" s="2042" t="str">
        <f>IF(BW152&gt;=0,IF(INT(BW152/10000000),MOD(INT(BW152/10000000),10),""),IF(-BW152&lt;10000000,"",IF((RIGHT(ROUNDDOWN(-BW152/10000000,0),1))="0",0,RIGHT(ROUNDDOWN(-BW152/10000000,0),1))))</f>
        <v/>
      </c>
      <c r="AA152" s="2042"/>
      <c r="AB152" s="2042" t="str">
        <f>IF(BW152&gt;=0,IF(INT(BW152/1000000),MOD(INT(BW152/1000000),10),""),IF(-BW152&lt;1000000,"",IF((RIGHT(ROUNDDOWN(-BW152/1000000,0),1))="0",0,RIGHT(ROUNDDOWN(-BW152/1000000,0),1))))</f>
        <v/>
      </c>
      <c r="AC152" s="2042"/>
      <c r="AD152" s="2042" t="str">
        <f>IF(BW152&gt;=0,IF(INT(BW152/100000),MOD(INT(BW152/100000),10),""),IF(-BW152&lt;100000,"",IF((RIGHT(ROUNDDOWN(-BW152/100000,0),1))="0",0,RIGHT(ROUNDDOWN(-BW152/100000,0),1))))</f>
        <v/>
      </c>
      <c r="AE152" s="2042"/>
      <c r="AF152" s="2042" t="str">
        <f>IF(BW152&gt;=0,IF(INT(BW152/10000),MOD(INT(BW152/10000),10),""),IF(-BW152&lt;10000,"",IF((RIGHT(ROUNDDOWN(-BW152/10000,0),1))="0",0,RIGHT(ROUNDDOWN(-BW152/10000,0),1))))</f>
        <v/>
      </c>
      <c r="AG152" s="2042"/>
      <c r="AH152" s="2042" t="str">
        <f>IF(BW152&gt;=0,IF(INT(BW152/1000),MOD(INT(BW152/1000),10),""),IF(-BW152&lt;1000,"",IF((RIGHT(ROUNDDOWN(-BW152/1000,0),1))="0",0,RIGHT(ROUNDDOWN(-BW152/1000,0),1))))</f>
        <v/>
      </c>
      <c r="AI152" s="2042"/>
      <c r="AJ152" s="2042" t="str">
        <f>IF(BW152&gt;=0,IF(INT(BW152/100),MOD(INT(BW152/100),10),""),IF(-BW152&lt;100,"",IF((RIGHT(ROUNDDOWN(-BW152/100,0),1))="0",0,RIGHT(ROUNDDOWN(-BW152/100,0),1))))</f>
        <v/>
      </c>
      <c r="AK152" s="2042"/>
      <c r="AL152" s="2042" t="str">
        <f>IF(BW152&gt;=0,IF(INT(BW152/10),MOD(INT(BW152/10),10),""),IF(-BW152&lt;10,"",IF((RIGHT(ROUNDDOWN(-BW152/10,0),1))="0",0,RIGHT(ROUNDDOWN(-BW152/10,0),1))))</f>
        <v/>
      </c>
      <c r="AM152" s="2042"/>
      <c r="AN152" s="2042" t="str">
        <f>IF(BW152&gt;=0,IF(INT(BW152/1),MOD(INT(BW152/1),10),""),IF((RIGHT(ROUNDDOWN(-BW152,0),1))="0",0,RIGHT(ROUNDDOWN(-BW152,0),1)))</f>
        <v/>
      </c>
      <c r="AO152" s="2042"/>
      <c r="AP152" s="2072"/>
      <c r="AQ152" s="2073"/>
      <c r="AR152" s="2040" t="s">
        <v>1234</v>
      </c>
      <c r="AS152" s="2040"/>
      <c r="AT152" s="2042" t="str">
        <f>IF(BX152&gt;=0,IF(INT(BX152/10000000000),MOD(INT(BX152/10000000000),10),""),IF(-BX152&lt;10000000000,"",IF((RIGHT(ROUNDDOWN(-BX152/10000000000,0),1))="0",0,RIGHT(ROUNDDOWN(-BX152/10000000000,0),1))))</f>
        <v/>
      </c>
      <c r="AU152" s="2042"/>
      <c r="AV152" s="2042" t="str">
        <f>IF(BX152&gt;=0,IF(INT(BX152/1000000000),MOD(INT(BX152/1000000000),10),""),IF(-BX152&lt;1000000000,"",IF((RIGHT(ROUNDDOWN(-BX152/1000000000,0),1))="0",0,RIGHT(ROUNDDOWN(-BX152/1000000000,0),1))))</f>
        <v/>
      </c>
      <c r="AW152" s="2042"/>
      <c r="AX152" s="2042" t="str">
        <f>IF(BX152&gt;=0,IF(INT(BX152/100000000),MOD(INT(BX152/100000000),10),""),IF(-BX152&lt;100000000,"",IF((RIGHT(ROUNDDOWN(-BX152/100000000,0),1))="0",0,RIGHT(ROUNDDOWN(-BX152/100000000,0),1))))</f>
        <v/>
      </c>
      <c r="AY152" s="2042"/>
      <c r="AZ152" s="2042" t="str">
        <f>IF(BX152&gt;=0,IF(INT(BX152/10000000),MOD(INT(BX152/10000000),10),""),IF(-BX152&lt;10000000,"",IF((RIGHT(ROUNDDOWN(-BX152/10000000,0),1))="0",0,RIGHT(ROUNDDOWN(-BX152/10000000,0),1))))</f>
        <v/>
      </c>
      <c r="BA152" s="2042"/>
      <c r="BB152" s="2042" t="str">
        <f>IF(BX152&gt;=0,IF(INT(BX152/1000000),MOD(INT(BX152/1000000),10),""),IF(-BX152&lt;1000000,"",IF((RIGHT(ROUNDDOWN(-BX152/1000000,0),1))="0",0,RIGHT(ROUNDDOWN(-BX152/1000000,0),1))))</f>
        <v/>
      </c>
      <c r="BC152" s="2042"/>
      <c r="BD152" s="2042" t="str">
        <f>IF(BX152&gt;=0,IF(INT(BX152/100000),MOD(INT(BX152/100000),10),""),IF(-BX152&lt;100000,"",IF((RIGHT(ROUNDDOWN(-BX152/100000,0),1))="0",0,RIGHT(ROUNDDOWN(-BX152/100000,0),1))))</f>
        <v/>
      </c>
      <c r="BE152" s="2042"/>
      <c r="BF152" s="2042" t="str">
        <f>IF(BX152&gt;=0,IF(INT(BX152/10000),MOD(INT(BX152/10000),10),""),IF(-BX152&lt;10000,"",IF((RIGHT(ROUNDDOWN(-BX152/10000,0),1))="0",0,RIGHT(ROUNDDOWN(-BX152/10000,0),1))))</f>
        <v/>
      </c>
      <c r="BG152" s="2042"/>
      <c r="BH152" s="2042" t="str">
        <f>IF(BX152&gt;=0,IF(INT(BX152/1000),MOD(INT(BX152/1000),10),""),IF(-BX152&lt;1000,"",IF((RIGHT(ROUNDDOWN(-BX152/1000,0),1))="0",0,RIGHT(ROUNDDOWN(-BX152/1000,0),1))))</f>
        <v/>
      </c>
      <c r="BI152" s="2042"/>
      <c r="BJ152" s="2042" t="str">
        <f>IF(BX152&gt;=0,IF(INT(BX152/100),MOD(INT(BX152/100),10),""),IF(-BX152&lt;100,"",IF((RIGHT(ROUNDDOWN(-BX152/100,0),1))="0",0,RIGHT(ROUNDDOWN(-BX152/100,0),1))))</f>
        <v/>
      </c>
      <c r="BK152" s="2042"/>
      <c r="BL152" s="2042" t="str">
        <f>IF(BX152&gt;=0,IF(INT(BX152/10),MOD(INT(BX152/10),10),""),IF(-BX152&lt;10,"",IF((RIGHT(ROUNDDOWN(-BX152/10,0),1))="0",0,RIGHT(ROUNDDOWN(-BX152/10,0),1))))</f>
        <v/>
      </c>
      <c r="BM152" s="2042"/>
      <c r="BN152" s="2042" t="str">
        <f>IF(BX152&gt;=0,IF(INT(BX152/1),MOD(INT(BX152/1),10),""),IF((RIGHT(ROUNDDOWN(-BX152,0),1))="0",0,RIGHT(ROUNDDOWN(-BX152,0),1)))</f>
        <v/>
      </c>
      <c r="BO152" s="2042"/>
      <c r="BP152" s="2072"/>
      <c r="BQ152" s="2073"/>
      <c r="BS152" s="2420"/>
      <c r="BT152" s="2420"/>
      <c r="BU152" s="2420"/>
      <c r="BW152" s="2048">
        <f>IF(BW146-BW148&lt;0,BW146-BW148,0)</f>
        <v>0</v>
      </c>
      <c r="BX152" s="2046">
        <f>IF(BX146-BX148&lt;0,BX146-BX148,0)</f>
        <v>0</v>
      </c>
    </row>
    <row r="153" spans="1:76" s="1095" customFormat="1" ht="10.5" customHeight="1">
      <c r="A153" s="1094"/>
      <c r="B153" s="1094"/>
      <c r="E153" s="2418"/>
      <c r="G153" s="2099"/>
      <c r="H153" s="2113"/>
      <c r="I153" s="2114"/>
      <c r="J153" s="2114"/>
      <c r="K153" s="2115"/>
      <c r="L153" s="2035"/>
      <c r="M153" s="2036"/>
      <c r="N153" s="2036"/>
      <c r="O153" s="2036"/>
      <c r="P153" s="2037"/>
      <c r="Q153" s="2039"/>
      <c r="R153" s="2041"/>
      <c r="S153" s="2041"/>
      <c r="T153" s="2043"/>
      <c r="U153" s="2043"/>
      <c r="V153" s="2043"/>
      <c r="W153" s="2043"/>
      <c r="X153" s="2043"/>
      <c r="Y153" s="2043"/>
      <c r="Z153" s="2043"/>
      <c r="AA153" s="2043"/>
      <c r="AB153" s="2043"/>
      <c r="AC153" s="2043"/>
      <c r="AD153" s="2043"/>
      <c r="AE153" s="2043"/>
      <c r="AF153" s="2043"/>
      <c r="AG153" s="2043"/>
      <c r="AH153" s="2043"/>
      <c r="AI153" s="2043"/>
      <c r="AJ153" s="2043"/>
      <c r="AK153" s="2043"/>
      <c r="AL153" s="2043"/>
      <c r="AM153" s="2043"/>
      <c r="AN153" s="2043"/>
      <c r="AO153" s="2043"/>
      <c r="AP153" s="2074"/>
      <c r="AQ153" s="2075"/>
      <c r="AR153" s="2041"/>
      <c r="AS153" s="2041"/>
      <c r="AT153" s="2043"/>
      <c r="AU153" s="2043"/>
      <c r="AV153" s="2043"/>
      <c r="AW153" s="2043"/>
      <c r="AX153" s="2043"/>
      <c r="AY153" s="2043"/>
      <c r="AZ153" s="2043"/>
      <c r="BA153" s="2043"/>
      <c r="BB153" s="2043"/>
      <c r="BC153" s="2043"/>
      <c r="BD153" s="2043"/>
      <c r="BE153" s="2043"/>
      <c r="BF153" s="2043"/>
      <c r="BG153" s="2043"/>
      <c r="BH153" s="2043"/>
      <c r="BI153" s="2043"/>
      <c r="BJ153" s="2043"/>
      <c r="BK153" s="2043"/>
      <c r="BL153" s="2043"/>
      <c r="BM153" s="2043"/>
      <c r="BN153" s="2043"/>
      <c r="BO153" s="2043"/>
      <c r="BP153" s="2074"/>
      <c r="BQ153" s="2075"/>
      <c r="BS153" s="2420"/>
      <c r="BT153" s="2420"/>
      <c r="BU153" s="2420"/>
      <c r="BW153" s="2049"/>
      <c r="BX153" s="2047"/>
    </row>
    <row r="154" spans="1:76" s="1427" customFormat="1" ht="18.75" customHeight="1">
      <c r="A154" s="1421"/>
      <c r="B154" s="1421"/>
      <c r="E154" s="2418"/>
      <c r="G154" s="1431"/>
      <c r="H154" s="1425"/>
      <c r="I154" s="1425"/>
      <c r="J154" s="1425"/>
      <c r="K154" s="1425"/>
      <c r="L154" s="1432"/>
      <c r="M154" s="1432"/>
      <c r="N154" s="1432"/>
      <c r="O154" s="1432"/>
      <c r="P154" s="1432"/>
      <c r="Q154" s="1433"/>
      <c r="R154" s="1434"/>
      <c r="S154" s="1434"/>
      <c r="T154" s="1435"/>
      <c r="U154" s="1435"/>
      <c r="V154" s="1435"/>
      <c r="W154" s="1435"/>
      <c r="X154" s="1435"/>
      <c r="Y154" s="1435"/>
      <c r="Z154" s="1435"/>
      <c r="AA154" s="1435"/>
      <c r="AB154" s="1435"/>
      <c r="AC154" s="1435"/>
      <c r="AD154" s="1435"/>
      <c r="AE154" s="1435"/>
      <c r="AF154" s="1435"/>
      <c r="AG154" s="1435"/>
      <c r="AH154" s="1435"/>
      <c r="AI154" s="1435"/>
      <c r="AJ154" s="1435"/>
      <c r="AK154" s="1435"/>
      <c r="AL154" s="1435"/>
      <c r="AM154" s="1435"/>
      <c r="AN154" s="1435"/>
      <c r="AO154" s="1435"/>
      <c r="AP154" s="1422"/>
      <c r="AQ154" s="1422"/>
      <c r="AR154" s="1434"/>
      <c r="AS154" s="1434"/>
      <c r="AT154" s="1435"/>
      <c r="AU154" s="1435"/>
      <c r="AV154" s="1435"/>
      <c r="AW154" s="1435"/>
      <c r="AX154" s="1435"/>
      <c r="AY154" s="1435"/>
      <c r="AZ154" s="1435"/>
      <c r="BA154" s="1435"/>
      <c r="BB154" s="1435"/>
      <c r="BC154" s="1435"/>
      <c r="BD154" s="1435"/>
      <c r="BE154" s="1435"/>
      <c r="BF154" s="1435"/>
      <c r="BG154" s="1435"/>
      <c r="BH154" s="1435"/>
      <c r="BI154" s="1435"/>
      <c r="BJ154" s="1435"/>
      <c r="BK154" s="1435"/>
      <c r="BL154" s="1435"/>
      <c r="BM154" s="1435"/>
      <c r="BN154" s="1435"/>
      <c r="BO154" s="1435"/>
      <c r="BP154" s="1422"/>
      <c r="BQ154" s="1422"/>
      <c r="BS154" s="2420"/>
      <c r="BT154" s="2420"/>
      <c r="BU154" s="2420"/>
      <c r="BW154" s="1438"/>
      <c r="BX154" s="1438"/>
    </row>
    <row r="155" spans="1:76" s="1095" customFormat="1" ht="18.75" customHeight="1">
      <c r="A155" s="1094"/>
      <c r="B155" s="1094"/>
      <c r="BW155" s="1046"/>
    </row>
    <row r="156" spans="1:76" s="1095" customFormat="1" ht="3" customHeight="1">
      <c r="A156" s="1094"/>
      <c r="B156" s="1094"/>
      <c r="G156" s="1087"/>
      <c r="H156" s="1109"/>
      <c r="I156" s="1109"/>
      <c r="J156" s="1109"/>
      <c r="K156" s="1109"/>
      <c r="L156" s="1109"/>
      <c r="M156" s="1109"/>
      <c r="N156" s="1109"/>
      <c r="O156" s="1109"/>
      <c r="P156" s="1109"/>
      <c r="Q156" s="1109"/>
      <c r="R156" s="1109"/>
      <c r="S156" s="1109"/>
      <c r="T156" s="1109"/>
      <c r="U156" s="1109"/>
      <c r="V156" s="1109"/>
      <c r="W156" s="1109"/>
      <c r="X156" s="1087"/>
      <c r="Y156" s="1087"/>
      <c r="Z156" s="1087"/>
      <c r="AA156" s="1087"/>
      <c r="AB156" s="1087"/>
      <c r="AC156" s="1087"/>
      <c r="AD156" s="1087"/>
      <c r="AE156" s="1087"/>
      <c r="AF156" s="1087"/>
      <c r="AG156" s="1087"/>
      <c r="AH156" s="1087"/>
      <c r="AI156" s="1087"/>
      <c r="AJ156" s="1087"/>
      <c r="AK156" s="1087"/>
      <c r="AL156" s="1087"/>
      <c r="AM156" s="1087"/>
      <c r="AN156" s="1087"/>
      <c r="AO156" s="1087"/>
      <c r="AP156" s="1087"/>
      <c r="AQ156" s="1087"/>
      <c r="AR156" s="1087"/>
      <c r="AS156" s="1087"/>
      <c r="AT156" s="1087"/>
      <c r="AU156" s="1087"/>
      <c r="AV156" s="1087"/>
      <c r="AW156" s="1087"/>
      <c r="AX156" s="1087"/>
      <c r="AY156" s="1087"/>
      <c r="AZ156" s="1087"/>
      <c r="BA156" s="1087"/>
      <c r="BB156" s="1087"/>
      <c r="BC156" s="1087"/>
      <c r="BD156" s="1087"/>
      <c r="BE156" s="1087"/>
      <c r="BF156" s="1087"/>
      <c r="BG156" s="1087"/>
      <c r="BH156" s="1087"/>
      <c r="BI156" s="1087"/>
      <c r="BJ156" s="1087"/>
      <c r="BK156" s="1087"/>
      <c r="BL156" s="1087"/>
      <c r="BM156" s="1087"/>
      <c r="BN156" s="1087"/>
      <c r="BO156" s="1087"/>
      <c r="BP156" s="1087"/>
      <c r="BQ156" s="1087"/>
    </row>
    <row r="157" spans="1:76" s="1095" customFormat="1" ht="27" customHeight="1">
      <c r="A157" s="1094"/>
      <c r="B157" s="1048"/>
      <c r="C157" s="1048"/>
      <c r="G157" s="1087"/>
      <c r="H157" s="1109"/>
      <c r="I157" s="1109"/>
      <c r="J157" s="1109"/>
      <c r="K157" s="1109"/>
      <c r="L157" s="1109"/>
      <c r="M157" s="1109"/>
      <c r="N157" s="1109"/>
      <c r="O157" s="1109"/>
      <c r="P157" s="1109"/>
      <c r="Q157" s="1109"/>
      <c r="R157" s="1109"/>
      <c r="S157" s="1109"/>
      <c r="T157" s="1109"/>
      <c r="U157" s="1109"/>
      <c r="V157" s="1109"/>
      <c r="W157" s="1109"/>
      <c r="X157" s="1087"/>
      <c r="Y157" s="1087"/>
      <c r="Z157" s="1087"/>
      <c r="AA157" s="1087"/>
      <c r="AB157" s="1087"/>
      <c r="AC157" s="1087"/>
      <c r="AD157" s="1087"/>
      <c r="AE157" s="1087"/>
      <c r="AF157" s="1087"/>
      <c r="AG157" s="1087"/>
      <c r="AH157" s="1087"/>
      <c r="AI157" s="1087"/>
      <c r="AJ157" s="1087"/>
      <c r="AK157" s="1087"/>
      <c r="AL157" s="1087"/>
      <c r="AM157" s="1087"/>
      <c r="AN157" s="1087"/>
      <c r="AO157" s="1087"/>
      <c r="AP157" s="1087"/>
      <c r="AQ157" s="1087"/>
      <c r="AR157" s="1087"/>
      <c r="AS157" s="1087"/>
      <c r="AT157" s="1087"/>
      <c r="AU157" s="1087"/>
      <c r="AV157" s="1087"/>
      <c r="AW157" s="1087"/>
      <c r="AX157" s="1087"/>
      <c r="AY157" s="1087"/>
      <c r="AZ157" s="1087"/>
      <c r="BA157" s="1062"/>
      <c r="BB157" s="1062"/>
      <c r="BC157" s="1062"/>
      <c r="BD157" s="1062"/>
      <c r="BE157" s="1062"/>
      <c r="BF157" s="1062"/>
      <c r="BG157" s="1062"/>
      <c r="BH157" s="1062"/>
      <c r="BI157" s="1062"/>
      <c r="BJ157" s="1062"/>
      <c r="BK157" s="1062"/>
      <c r="BL157" s="1062"/>
      <c r="BM157" s="1062"/>
      <c r="BN157" s="1062"/>
      <c r="BO157" s="1062"/>
      <c r="BP157" s="1062"/>
      <c r="BQ157" s="1062"/>
    </row>
    <row r="158" spans="1:76" s="1095" customFormat="1" ht="5.25" customHeight="1">
      <c r="A158" s="1094"/>
      <c r="B158" s="1353"/>
      <c r="C158" s="1353"/>
      <c r="G158" s="1087"/>
      <c r="H158" s="1087"/>
      <c r="I158" s="1087"/>
      <c r="J158" s="1087"/>
      <c r="K158" s="1087"/>
      <c r="L158" s="1087"/>
      <c r="M158" s="1087"/>
      <c r="N158" s="1087"/>
      <c r="O158" s="1087"/>
      <c r="P158" s="1087"/>
      <c r="Q158" s="1087"/>
      <c r="R158" s="1087"/>
      <c r="S158" s="1087"/>
      <c r="T158" s="1087"/>
      <c r="U158" s="1087"/>
      <c r="V158" s="1087"/>
      <c r="W158" s="1087"/>
      <c r="X158" s="1087"/>
      <c r="Y158" s="1087"/>
      <c r="Z158" s="1087"/>
      <c r="AA158" s="1087"/>
      <c r="AB158" s="1087"/>
      <c r="AC158" s="1087"/>
      <c r="AD158" s="1087"/>
      <c r="AE158" s="1087"/>
      <c r="AF158" s="1087"/>
      <c r="AG158" s="1087"/>
      <c r="AH158" s="1087"/>
      <c r="AI158" s="1087"/>
      <c r="AJ158" s="1087"/>
      <c r="AK158" s="1087"/>
      <c r="AL158" s="1087"/>
      <c r="AM158" s="1087"/>
      <c r="AN158" s="1087"/>
      <c r="AO158" s="1087"/>
      <c r="AP158" s="2022" t="s">
        <v>210</v>
      </c>
      <c r="AQ158" s="2022"/>
      <c r="AR158" s="2022"/>
      <c r="AS158" s="2022"/>
      <c r="AT158" s="2022"/>
      <c r="AU158" s="2022"/>
      <c r="AV158" s="2022"/>
      <c r="AW158" s="2022"/>
      <c r="AX158" s="2022"/>
      <c r="AY158" s="2022"/>
      <c r="AZ158" s="2022"/>
      <c r="BA158" s="2022"/>
      <c r="BB158" s="2022"/>
      <c r="BC158" s="2022"/>
      <c r="BD158" s="2022"/>
      <c r="BE158" s="2022"/>
      <c r="BF158" s="2023" t="s">
        <v>1965</v>
      </c>
      <c r="BG158" s="2023"/>
      <c r="BH158" s="2023"/>
      <c r="BI158" s="2023"/>
      <c r="BJ158" s="2023"/>
      <c r="BK158" s="2023"/>
      <c r="BL158" s="2023"/>
      <c r="BM158" s="2023"/>
      <c r="BN158" s="2023"/>
      <c r="BO158" s="2023"/>
      <c r="BP158" s="2023"/>
      <c r="BQ158" s="2023"/>
    </row>
    <row r="159" spans="1:76" s="1095" customFormat="1" ht="10.5" customHeight="1">
      <c r="A159" s="1094"/>
      <c r="B159" s="1094"/>
      <c r="AF159" s="1047"/>
      <c r="AG159" s="1047"/>
      <c r="AH159" s="1047"/>
      <c r="AI159" s="1047"/>
      <c r="AJ159" s="1047"/>
      <c r="AK159" s="1047"/>
      <c r="AL159" s="1047"/>
      <c r="AM159" s="1047"/>
      <c r="AO159" s="1047"/>
      <c r="AP159" s="2022"/>
      <c r="AQ159" s="2022"/>
      <c r="AR159" s="2022"/>
      <c r="AS159" s="2022"/>
      <c r="AT159" s="2022"/>
      <c r="AU159" s="2022"/>
      <c r="AV159" s="2022"/>
      <c r="AW159" s="2022"/>
      <c r="AX159" s="2022"/>
      <c r="AY159" s="2022"/>
      <c r="AZ159" s="2022"/>
      <c r="BA159" s="2022"/>
      <c r="BB159" s="2022"/>
      <c r="BC159" s="2022"/>
      <c r="BD159" s="2022"/>
      <c r="BE159" s="2022"/>
      <c r="BF159" s="2023"/>
      <c r="BG159" s="2023"/>
      <c r="BH159" s="2023"/>
      <c r="BI159" s="2023"/>
      <c r="BJ159" s="2023"/>
      <c r="BK159" s="2023"/>
      <c r="BL159" s="2023"/>
      <c r="BM159" s="2023"/>
      <c r="BN159" s="2023"/>
      <c r="BO159" s="2023"/>
      <c r="BP159" s="2023"/>
      <c r="BQ159" s="2023"/>
    </row>
    <row r="160" spans="1:76" s="1095" customFormat="1" ht="3" customHeight="1">
      <c r="A160" s="1094"/>
      <c r="B160" s="1029"/>
      <c r="C160" s="1030"/>
      <c r="BT160" s="931"/>
      <c r="BU160" s="931"/>
    </row>
    <row r="161" spans="1:73" s="1095" customFormat="1" ht="9.75" customHeight="1">
      <c r="A161" s="1094"/>
      <c r="B161" s="1029"/>
      <c r="C161" s="1030"/>
      <c r="G161" s="1112"/>
      <c r="H161" s="1112"/>
      <c r="I161" s="1112"/>
      <c r="J161" s="1112"/>
      <c r="K161" s="1112"/>
      <c r="L161" s="1112"/>
      <c r="M161" s="1112"/>
      <c r="N161" s="1112"/>
      <c r="O161" s="1112"/>
      <c r="P161" s="1112"/>
      <c r="S161" s="2280" t="s">
        <v>1229</v>
      </c>
      <c r="T161" s="2280"/>
      <c r="U161" s="2280"/>
      <c r="V161" s="2280"/>
      <c r="W161" s="2280"/>
      <c r="X161" s="2280"/>
      <c r="Y161" s="2280"/>
      <c r="Z161" s="2280"/>
      <c r="AA161" s="2280"/>
      <c r="AB161" s="2280"/>
      <c r="AC161" s="2280"/>
      <c r="AD161" s="2280"/>
      <c r="AE161" s="2280"/>
      <c r="AF161" s="2280"/>
      <c r="AG161" s="2280"/>
      <c r="AH161" s="2280"/>
      <c r="AI161" s="2280"/>
      <c r="AJ161" s="2280"/>
      <c r="AK161" s="2280"/>
      <c r="AL161" s="2280"/>
      <c r="AM161" s="2280"/>
      <c r="AN161" s="2280"/>
      <c r="AO161" s="2280"/>
      <c r="AP161" s="2280"/>
      <c r="AQ161" s="2280"/>
      <c r="AR161" s="2280"/>
      <c r="AS161" s="2280"/>
      <c r="AT161" s="2280"/>
      <c r="AU161" s="2280"/>
      <c r="BF161" s="2281" t="s">
        <v>1635</v>
      </c>
      <c r="BG161" s="2282"/>
      <c r="BH161" s="2282"/>
      <c r="BI161" s="2282"/>
      <c r="BJ161" s="2282"/>
      <c r="BK161" s="2282"/>
      <c r="BL161" s="2282"/>
      <c r="BM161" s="2282"/>
      <c r="BN161" s="2282"/>
      <c r="BO161" s="2282"/>
      <c r="BP161" s="2282"/>
      <c r="BQ161" s="2283"/>
      <c r="BT161" s="931"/>
      <c r="BU161" s="931"/>
    </row>
    <row r="162" spans="1:73" s="1095" customFormat="1" ht="9" customHeight="1">
      <c r="A162" s="1094"/>
      <c r="B162" s="1094"/>
      <c r="G162" s="1112"/>
      <c r="H162" s="1112"/>
      <c r="I162" s="1112"/>
      <c r="J162" s="1112"/>
      <c r="K162" s="1112"/>
      <c r="L162" s="1112"/>
      <c r="M162" s="1113"/>
      <c r="N162" s="1113"/>
      <c r="O162" s="1113"/>
      <c r="P162" s="1112"/>
      <c r="S162" s="2280"/>
      <c r="T162" s="2280"/>
      <c r="U162" s="2280"/>
      <c r="V162" s="2280"/>
      <c r="W162" s="2280"/>
      <c r="X162" s="2280"/>
      <c r="Y162" s="2280"/>
      <c r="Z162" s="2280"/>
      <c r="AA162" s="2280"/>
      <c r="AB162" s="2280"/>
      <c r="AC162" s="2280"/>
      <c r="AD162" s="2280"/>
      <c r="AE162" s="2280"/>
      <c r="AF162" s="2280"/>
      <c r="AG162" s="2280"/>
      <c r="AH162" s="2280"/>
      <c r="AI162" s="2280"/>
      <c r="AJ162" s="2280"/>
      <c r="AK162" s="2280"/>
      <c r="AL162" s="2280"/>
      <c r="AM162" s="2280"/>
      <c r="AN162" s="2280"/>
      <c r="AO162" s="2280"/>
      <c r="AP162" s="2280"/>
      <c r="AQ162" s="2280"/>
      <c r="AR162" s="2280"/>
      <c r="AS162" s="2280"/>
      <c r="AT162" s="2280"/>
      <c r="AU162" s="2280"/>
      <c r="BF162" s="2284"/>
      <c r="BG162" s="2285"/>
      <c r="BH162" s="2285"/>
      <c r="BI162" s="2285"/>
      <c r="BJ162" s="2285"/>
      <c r="BK162" s="2285"/>
      <c r="BL162" s="2285"/>
      <c r="BM162" s="2285"/>
      <c r="BN162" s="2285"/>
      <c r="BO162" s="2285"/>
      <c r="BP162" s="2285"/>
      <c r="BQ162" s="2286"/>
    </row>
    <row r="163" spans="1:73" s="1095" customFormat="1" ht="6.75" customHeight="1">
      <c r="A163" s="1094"/>
      <c r="B163" s="1094"/>
      <c r="G163" s="1112"/>
      <c r="H163" s="1112"/>
      <c r="I163" s="1112"/>
      <c r="J163" s="1112"/>
      <c r="K163" s="1112"/>
      <c r="L163" s="1112"/>
      <c r="M163" s="1112"/>
      <c r="N163" s="1112"/>
      <c r="O163" s="1112"/>
      <c r="P163" s="1112"/>
      <c r="S163" s="2280"/>
      <c r="T163" s="2280"/>
      <c r="U163" s="2280"/>
      <c r="V163" s="2280"/>
      <c r="W163" s="2280"/>
      <c r="X163" s="2280"/>
      <c r="Y163" s="2280"/>
      <c r="Z163" s="2280"/>
      <c r="AA163" s="2280"/>
      <c r="AB163" s="2280"/>
      <c r="AC163" s="2280"/>
      <c r="AD163" s="2280"/>
      <c r="AE163" s="2280"/>
      <c r="AF163" s="2280"/>
      <c r="AG163" s="2280"/>
      <c r="AH163" s="2280"/>
      <c r="AI163" s="2280"/>
      <c r="AJ163" s="2280"/>
      <c r="AK163" s="2280"/>
      <c r="AL163" s="2280"/>
      <c r="AM163" s="2280"/>
      <c r="AN163" s="2280"/>
      <c r="AO163" s="2280"/>
      <c r="AP163" s="2280"/>
      <c r="AQ163" s="2280"/>
      <c r="AR163" s="2280"/>
      <c r="AS163" s="2280"/>
      <c r="AT163" s="2280"/>
      <c r="AU163" s="2280"/>
    </row>
    <row r="164" spans="1:73" s="1095" customFormat="1" ht="3" customHeight="1">
      <c r="A164" s="1094"/>
      <c r="B164" s="1094"/>
      <c r="G164" s="1112"/>
      <c r="H164" s="1112"/>
      <c r="I164" s="1112"/>
      <c r="J164" s="1112"/>
      <c r="K164" s="1112"/>
      <c r="L164" s="1112"/>
      <c r="M164" s="1112"/>
      <c r="N164" s="1112"/>
      <c r="O164" s="1112"/>
      <c r="P164" s="1112"/>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row>
    <row r="165" spans="1:73" s="1095" customFormat="1" ht="9" customHeight="1">
      <c r="A165" s="1094"/>
      <c r="B165" s="1094"/>
      <c r="G165" s="1112"/>
      <c r="H165" s="1112"/>
      <c r="I165" s="1113"/>
      <c r="J165" s="1113"/>
      <c r="K165" s="1112"/>
      <c r="L165" s="1113"/>
      <c r="M165" s="1112"/>
      <c r="N165" s="1112"/>
      <c r="O165" s="1113"/>
      <c r="P165" s="1113"/>
      <c r="T165" s="1114"/>
      <c r="U165" s="1114"/>
      <c r="V165" s="1114"/>
      <c r="W165" s="1114"/>
      <c r="X165" s="2287" t="s">
        <v>1237</v>
      </c>
      <c r="Y165" s="2288"/>
      <c r="Z165" s="2288"/>
      <c r="AA165" s="2288"/>
      <c r="AB165" s="2288"/>
      <c r="AC165" s="2288"/>
      <c r="AD165" s="2288"/>
      <c r="AE165" s="2288"/>
      <c r="AF165" s="2289"/>
      <c r="AG165" s="2296"/>
      <c r="AH165" s="2297"/>
      <c r="AI165" s="2297"/>
      <c r="AJ165" s="2300" t="s">
        <v>138</v>
      </c>
      <c r="AK165" s="2297"/>
      <c r="AL165" s="2297"/>
      <c r="AM165" s="2300" t="s">
        <v>152</v>
      </c>
      <c r="AN165" s="2297"/>
      <c r="AO165" s="2297"/>
      <c r="AP165" s="2302" t="s">
        <v>1230</v>
      </c>
      <c r="AQ165" s="2303"/>
      <c r="AX165" s="2287" t="s">
        <v>1237</v>
      </c>
      <c r="AY165" s="2288"/>
      <c r="AZ165" s="2288"/>
      <c r="BA165" s="2288"/>
      <c r="BB165" s="2288"/>
      <c r="BC165" s="2288"/>
      <c r="BD165" s="2288"/>
      <c r="BE165" s="2288"/>
      <c r="BF165" s="2289"/>
      <c r="BG165" s="2296"/>
      <c r="BH165" s="2297"/>
      <c r="BI165" s="2297"/>
      <c r="BJ165" s="2300" t="s">
        <v>138</v>
      </c>
      <c r="BK165" s="2297"/>
      <c r="BL165" s="2297"/>
      <c r="BM165" s="2300" t="s">
        <v>152</v>
      </c>
      <c r="BN165" s="2297"/>
      <c r="BO165" s="2297"/>
      <c r="BP165" s="2308" t="s">
        <v>148</v>
      </c>
      <c r="BQ165" s="2309"/>
    </row>
    <row r="166" spans="1:73" s="1095" customFormat="1" ht="3.75" customHeight="1">
      <c r="A166" s="1094"/>
      <c r="B166" s="1094"/>
      <c r="T166" s="1087"/>
      <c r="U166" s="1087"/>
      <c r="V166" s="1087"/>
      <c r="W166" s="1087"/>
      <c r="X166" s="2290"/>
      <c r="Y166" s="2291"/>
      <c r="Z166" s="2291"/>
      <c r="AA166" s="2291"/>
      <c r="AB166" s="2291"/>
      <c r="AC166" s="2291"/>
      <c r="AD166" s="2291"/>
      <c r="AE166" s="2291"/>
      <c r="AF166" s="2292"/>
      <c r="AG166" s="2298"/>
      <c r="AH166" s="2299"/>
      <c r="AI166" s="2299"/>
      <c r="AJ166" s="2301"/>
      <c r="AK166" s="2299"/>
      <c r="AL166" s="2299"/>
      <c r="AM166" s="2301"/>
      <c r="AN166" s="2299"/>
      <c r="AO166" s="2299"/>
      <c r="AP166" s="2304"/>
      <c r="AQ166" s="2305"/>
      <c r="AX166" s="2290"/>
      <c r="AY166" s="2291"/>
      <c r="AZ166" s="2291"/>
      <c r="BA166" s="2291"/>
      <c r="BB166" s="2291"/>
      <c r="BC166" s="2291"/>
      <c r="BD166" s="2291"/>
      <c r="BE166" s="2291"/>
      <c r="BF166" s="2292"/>
      <c r="BG166" s="2298"/>
      <c r="BH166" s="2299"/>
      <c r="BI166" s="2299"/>
      <c r="BJ166" s="2301"/>
      <c r="BK166" s="2299"/>
      <c r="BL166" s="2299"/>
      <c r="BM166" s="2301"/>
      <c r="BN166" s="2299"/>
      <c r="BO166" s="2299"/>
      <c r="BP166" s="2310"/>
      <c r="BQ166" s="2311"/>
    </row>
    <row r="167" spans="1:73" s="1095" customFormat="1" ht="3" customHeight="1">
      <c r="A167" s="1094"/>
      <c r="B167" s="1094"/>
      <c r="X167" s="2293"/>
      <c r="Y167" s="2294"/>
      <c r="Z167" s="2294"/>
      <c r="AA167" s="2294"/>
      <c r="AB167" s="2294"/>
      <c r="AC167" s="2294"/>
      <c r="AD167" s="2294"/>
      <c r="AE167" s="2294"/>
      <c r="AF167" s="2295"/>
      <c r="AG167" s="2298"/>
      <c r="AH167" s="2299"/>
      <c r="AI167" s="2299"/>
      <c r="AJ167" s="2301"/>
      <c r="AK167" s="2299"/>
      <c r="AL167" s="2299"/>
      <c r="AM167" s="2301"/>
      <c r="AN167" s="2299"/>
      <c r="AO167" s="2299"/>
      <c r="AP167" s="2306"/>
      <c r="AQ167" s="2307"/>
      <c r="AX167" s="2293"/>
      <c r="AY167" s="2294"/>
      <c r="AZ167" s="2294"/>
      <c r="BA167" s="2294"/>
      <c r="BB167" s="2294"/>
      <c r="BC167" s="2294"/>
      <c r="BD167" s="2294"/>
      <c r="BE167" s="2294"/>
      <c r="BF167" s="2295"/>
      <c r="BG167" s="2298"/>
      <c r="BH167" s="2299"/>
      <c r="BI167" s="2299"/>
      <c r="BJ167" s="2301"/>
      <c r="BK167" s="2299"/>
      <c r="BL167" s="2299"/>
      <c r="BM167" s="2301"/>
      <c r="BN167" s="2299"/>
      <c r="BO167" s="2299"/>
      <c r="BP167" s="2310"/>
      <c r="BQ167" s="2311"/>
    </row>
    <row r="168" spans="1:73" s="1095" customFormat="1" ht="11.25" customHeight="1">
      <c r="A168" s="1094"/>
      <c r="B168" s="1094"/>
      <c r="G168" s="2261" t="s">
        <v>153</v>
      </c>
      <c r="H168" s="2261"/>
      <c r="I168" s="2261"/>
      <c r="J168" s="2261"/>
      <c r="K168" s="2261"/>
      <c r="L168" s="2261"/>
      <c r="M168" s="2261"/>
      <c r="N168" s="2261"/>
      <c r="O168" s="2261"/>
      <c r="P168" s="2261"/>
      <c r="Q168" s="2262"/>
      <c r="R168" s="1115"/>
      <c r="S168" s="1093"/>
      <c r="T168" s="2007" t="s">
        <v>155</v>
      </c>
      <c r="U168" s="2021"/>
      <c r="V168" s="2021"/>
      <c r="W168" s="2021"/>
      <c r="X168" s="2021"/>
      <c r="Y168" s="2021"/>
      <c r="Z168" s="2021"/>
      <c r="AA168" s="2021"/>
      <c r="AB168" s="2021"/>
      <c r="AC168" s="2021"/>
      <c r="AD168" s="2021"/>
      <c r="AE168" s="2021"/>
      <c r="AF168" s="2021"/>
      <c r="AG168" s="2021"/>
      <c r="AH168" s="2021"/>
      <c r="AI168" s="2021"/>
      <c r="AJ168" s="2021"/>
      <c r="AK168" s="1528"/>
      <c r="AL168" s="1528"/>
      <c r="AM168" s="2008" t="s">
        <v>1878</v>
      </c>
      <c r="AN168" s="2009"/>
      <c r="AO168" s="2009"/>
      <c r="AP168" s="2009"/>
      <c r="AQ168" s="2010"/>
      <c r="AR168" s="1035"/>
      <c r="AS168" s="1093"/>
      <c r="AT168" s="2007" t="s">
        <v>155</v>
      </c>
      <c r="AU168" s="2007"/>
      <c r="AV168" s="2007"/>
      <c r="AW168" s="2007"/>
      <c r="AX168" s="2007"/>
      <c r="AY168" s="2007"/>
      <c r="AZ168" s="2007"/>
      <c r="BA168" s="2007"/>
      <c r="BB168" s="2007"/>
      <c r="BC168" s="2007"/>
      <c r="BD168" s="2007"/>
      <c r="BE168" s="2007"/>
      <c r="BF168" s="2007"/>
      <c r="BG168" s="2007"/>
      <c r="BH168" s="2007"/>
      <c r="BI168" s="2007"/>
      <c r="BJ168" s="2007"/>
      <c r="BK168" s="1528"/>
      <c r="BL168" s="1528"/>
      <c r="BM168" s="2008" t="s">
        <v>1878</v>
      </c>
      <c r="BN168" s="2009"/>
      <c r="BO168" s="2009"/>
      <c r="BP168" s="2009"/>
      <c r="BQ168" s="2010"/>
      <c r="BS168" s="2413" t="s">
        <v>1232</v>
      </c>
      <c r="BT168" s="2413"/>
      <c r="BU168" s="2413"/>
    </row>
    <row r="169" spans="1:73" s="1095" customFormat="1" ht="15.75" customHeight="1">
      <c r="A169" s="1094"/>
      <c r="B169" s="1094"/>
      <c r="C169" s="2263" t="s">
        <v>1151</v>
      </c>
      <c r="D169" s="2263"/>
      <c r="E169" s="2263"/>
      <c r="G169" s="2264" t="s">
        <v>1173</v>
      </c>
      <c r="H169" s="2265"/>
      <c r="I169" s="2265"/>
      <c r="J169" s="2265"/>
      <c r="K169" s="2265"/>
      <c r="L169" s="2265"/>
      <c r="M169" s="2265"/>
      <c r="N169" s="2265"/>
      <c r="O169" s="2265"/>
      <c r="P169" s="2265"/>
      <c r="Q169" s="2265"/>
      <c r="R169" s="2003" t="str">
        <f>PHONETIC(氏名４)</f>
        <v/>
      </c>
      <c r="S169" s="2004"/>
      <c r="T169" s="2004"/>
      <c r="U169" s="2004"/>
      <c r="V169" s="2004"/>
      <c r="W169" s="2004"/>
      <c r="X169" s="2004"/>
      <c r="Y169" s="2004"/>
      <c r="Z169" s="2004"/>
      <c r="AA169" s="2004"/>
      <c r="AB169" s="2004"/>
      <c r="AC169" s="2004"/>
      <c r="AD169" s="2004"/>
      <c r="AE169" s="2004"/>
      <c r="AF169" s="2004"/>
      <c r="AG169" s="2004"/>
      <c r="AH169" s="2004"/>
      <c r="AI169" s="2004"/>
      <c r="AJ169" s="2004"/>
      <c r="AK169" s="2004"/>
      <c r="AL169" s="2004"/>
      <c r="AM169" s="2011"/>
      <c r="AN169" s="2012"/>
      <c r="AO169" s="2012"/>
      <c r="AP169" s="2012"/>
      <c r="AQ169" s="2013"/>
      <c r="AR169" s="2003" t="str">
        <f>PHONETIC(氏名５)</f>
        <v/>
      </c>
      <c r="AS169" s="2004"/>
      <c r="AT169" s="2004"/>
      <c r="AU169" s="2004"/>
      <c r="AV169" s="2004"/>
      <c r="AW169" s="2004"/>
      <c r="AX169" s="2004"/>
      <c r="AY169" s="2004"/>
      <c r="AZ169" s="2004"/>
      <c r="BA169" s="2004"/>
      <c r="BB169" s="2004"/>
      <c r="BC169" s="2004"/>
      <c r="BD169" s="2004"/>
      <c r="BE169" s="2004"/>
      <c r="BF169" s="2004"/>
      <c r="BG169" s="2004"/>
      <c r="BH169" s="2004"/>
      <c r="BI169" s="2004"/>
      <c r="BJ169" s="2004"/>
      <c r="BK169" s="2004"/>
      <c r="BL169" s="2004"/>
      <c r="BM169" s="2011"/>
      <c r="BN169" s="2012"/>
      <c r="BO169" s="2012"/>
      <c r="BP169" s="2012"/>
      <c r="BQ169" s="2013"/>
      <c r="BR169" s="1540"/>
      <c r="BS169" s="2413"/>
      <c r="BT169" s="2413"/>
      <c r="BU169" s="2413"/>
    </row>
    <row r="170" spans="1:73" s="1095" customFormat="1" ht="27.75" customHeight="1">
      <c r="A170" s="1094"/>
      <c r="B170" s="1094"/>
      <c r="C170" s="2263"/>
      <c r="D170" s="2263"/>
      <c r="E170" s="2263"/>
      <c r="G170" s="1056"/>
      <c r="H170" s="2143" t="s">
        <v>20</v>
      </c>
      <c r="I170" s="2143"/>
      <c r="J170" s="2143"/>
      <c r="K170" s="2143"/>
      <c r="L170" s="2143"/>
      <c r="M170" s="2143"/>
      <c r="N170" s="2143"/>
      <c r="O170" s="2143"/>
      <c r="P170" s="2143"/>
      <c r="Q170" s="1085"/>
      <c r="R170" s="2005" t="str">
        <f>IF(氏名４="","",氏名４)</f>
        <v/>
      </c>
      <c r="S170" s="2006"/>
      <c r="T170" s="2006"/>
      <c r="U170" s="2006"/>
      <c r="V170" s="2006"/>
      <c r="W170" s="2006"/>
      <c r="X170" s="2006"/>
      <c r="Y170" s="2006"/>
      <c r="Z170" s="2006"/>
      <c r="AA170" s="2006"/>
      <c r="AB170" s="2006"/>
      <c r="AC170" s="2006"/>
      <c r="AD170" s="2006"/>
      <c r="AE170" s="2006"/>
      <c r="AF170" s="2006"/>
      <c r="AG170" s="2006"/>
      <c r="AH170" s="2006"/>
      <c r="AI170" s="2006"/>
      <c r="AJ170" s="2006"/>
      <c r="AK170" s="2006"/>
      <c r="AL170" s="2006"/>
      <c r="AM170" s="2014" t="s">
        <v>1880</v>
      </c>
      <c r="AN170" s="2015"/>
      <c r="AO170" s="2015"/>
      <c r="AP170" s="2015"/>
      <c r="AQ170" s="2016"/>
      <c r="AR170" s="2005" t="str">
        <f>IF(氏名５="","",氏名５)</f>
        <v/>
      </c>
      <c r="AS170" s="2006"/>
      <c r="AT170" s="2006"/>
      <c r="AU170" s="2006"/>
      <c r="AV170" s="2006"/>
      <c r="AW170" s="2006"/>
      <c r="AX170" s="2006"/>
      <c r="AY170" s="2006"/>
      <c r="AZ170" s="2006"/>
      <c r="BA170" s="2006"/>
      <c r="BB170" s="2006"/>
      <c r="BC170" s="2006"/>
      <c r="BD170" s="2006"/>
      <c r="BE170" s="2006"/>
      <c r="BF170" s="2006"/>
      <c r="BG170" s="2006"/>
      <c r="BH170" s="2006"/>
      <c r="BI170" s="2006"/>
      <c r="BJ170" s="2006"/>
      <c r="BK170" s="2006"/>
      <c r="BL170" s="2006"/>
      <c r="BM170" s="2014" t="s">
        <v>1880</v>
      </c>
      <c r="BN170" s="2015"/>
      <c r="BO170" s="2015"/>
      <c r="BP170" s="2015"/>
      <c r="BQ170" s="2016"/>
      <c r="BR170" s="2017" t="s">
        <v>1881</v>
      </c>
      <c r="BS170" s="2413"/>
      <c r="BT170" s="2413"/>
      <c r="BU170" s="2413"/>
    </row>
    <row r="171" spans="1:73" s="1095" customFormat="1" ht="9.75" customHeight="1">
      <c r="A171" s="1094"/>
      <c r="B171" s="1094"/>
      <c r="C171" s="2263"/>
      <c r="D171" s="2263"/>
      <c r="E171" s="2263"/>
      <c r="G171" s="1058"/>
      <c r="H171" s="2090" t="s">
        <v>519</v>
      </c>
      <c r="I171" s="2090"/>
      <c r="J171" s="2090"/>
      <c r="K171" s="2090"/>
      <c r="L171" s="2090"/>
      <c r="M171" s="2090"/>
      <c r="N171" s="2090"/>
      <c r="O171" s="2090"/>
      <c r="P171" s="2090"/>
      <c r="Q171" s="1082"/>
      <c r="R171" s="1116"/>
      <c r="S171" s="1092"/>
      <c r="T171" s="1121" t="s">
        <v>521</v>
      </c>
      <c r="U171" s="2266" t="s">
        <v>1235</v>
      </c>
      <c r="V171" s="2266"/>
      <c r="W171" s="2266"/>
      <c r="X171" s="2266"/>
      <c r="Y171" s="2266"/>
      <c r="Z171" s="2266"/>
      <c r="AA171" s="2266"/>
      <c r="AB171" s="2266"/>
      <c r="AC171" s="2266"/>
      <c r="AD171" s="2266"/>
      <c r="AE171" s="2266"/>
      <c r="AF171" s="2266"/>
      <c r="AG171" s="2266"/>
      <c r="AH171" s="2266"/>
      <c r="AI171" s="2266"/>
      <c r="AJ171" s="2266"/>
      <c r="AK171" s="2266"/>
      <c r="AL171" s="2266"/>
      <c r="AM171" s="2266"/>
      <c r="AN171" s="2266"/>
      <c r="AO171" s="2266"/>
      <c r="AP171" s="2266"/>
      <c r="AQ171" s="2267"/>
      <c r="AR171" s="381"/>
      <c r="AS171" s="381"/>
      <c r="AT171" s="1049" t="s">
        <v>521</v>
      </c>
      <c r="AU171" s="2266" t="s">
        <v>520</v>
      </c>
      <c r="AV171" s="2266"/>
      <c r="AW171" s="2266"/>
      <c r="AX171" s="2266"/>
      <c r="AY171" s="2266"/>
      <c r="AZ171" s="2266"/>
      <c r="BA171" s="2266"/>
      <c r="BB171" s="2266"/>
      <c r="BC171" s="2266"/>
      <c r="BD171" s="2266"/>
      <c r="BE171" s="2266"/>
      <c r="BF171" s="2266"/>
      <c r="BG171" s="2266"/>
      <c r="BH171" s="2266"/>
      <c r="BI171" s="2266"/>
      <c r="BJ171" s="2266"/>
      <c r="BK171" s="2266"/>
      <c r="BL171" s="2266"/>
      <c r="BM171" s="2266"/>
      <c r="BN171" s="2266"/>
      <c r="BO171" s="2266"/>
      <c r="BP171" s="2266"/>
      <c r="BQ171" s="2267"/>
      <c r="BR171" s="2017"/>
      <c r="BS171" s="2413"/>
      <c r="BT171" s="2413"/>
      <c r="BU171" s="2413"/>
    </row>
    <row r="172" spans="1:73" s="1095" customFormat="1" ht="20.25" customHeight="1">
      <c r="A172" s="1094"/>
      <c r="B172" s="1094"/>
      <c r="C172" s="2263"/>
      <c r="D172" s="2263"/>
      <c r="E172" s="2263"/>
      <c r="G172" s="1056"/>
      <c r="H172" s="2143"/>
      <c r="I172" s="2143"/>
      <c r="J172" s="2143"/>
      <c r="K172" s="2143"/>
      <c r="L172" s="2143"/>
      <c r="M172" s="2143"/>
      <c r="N172" s="2143"/>
      <c r="O172" s="2143"/>
      <c r="P172" s="2143"/>
      <c r="Q172" s="1085"/>
      <c r="R172" s="2268"/>
      <c r="S172" s="2269"/>
      <c r="T172" s="2270"/>
      <c r="U172" s="2270"/>
      <c r="V172" s="2270"/>
      <c r="W172" s="2270"/>
      <c r="X172" s="2270"/>
      <c r="Y172" s="2270"/>
      <c r="Z172" s="2270"/>
      <c r="AA172" s="2270"/>
      <c r="AB172" s="2270"/>
      <c r="AC172" s="2270"/>
      <c r="AD172" s="2270"/>
      <c r="AE172" s="2270"/>
      <c r="AF172" s="2270"/>
      <c r="AG172" s="2270"/>
      <c r="AH172" s="2270"/>
      <c r="AI172" s="2270"/>
      <c r="AJ172" s="2271"/>
      <c r="AK172" s="2271"/>
      <c r="AL172" s="2271"/>
      <c r="AM172" s="2271"/>
      <c r="AN172" s="2271"/>
      <c r="AO172" s="2271"/>
      <c r="AP172" s="1124"/>
      <c r="AQ172" s="1125"/>
      <c r="AR172" s="2272"/>
      <c r="AS172" s="2273"/>
      <c r="AT172" s="2274"/>
      <c r="AU172" s="2274"/>
      <c r="AV172" s="2274"/>
      <c r="AW172" s="2274"/>
      <c r="AX172" s="2274"/>
      <c r="AY172" s="2274"/>
      <c r="AZ172" s="2274"/>
      <c r="BA172" s="2274"/>
      <c r="BB172" s="2274"/>
      <c r="BC172" s="2274"/>
      <c r="BD172" s="2274"/>
      <c r="BE172" s="2274"/>
      <c r="BF172" s="2274"/>
      <c r="BG172" s="2274"/>
      <c r="BH172" s="2274"/>
      <c r="BI172" s="2274"/>
      <c r="BJ172" s="2275"/>
      <c r="BK172" s="2275"/>
      <c r="BL172" s="2275"/>
      <c r="BM172" s="2275"/>
      <c r="BN172" s="2275"/>
      <c r="BO172" s="2275"/>
      <c r="BP172" s="1078"/>
      <c r="BQ172" s="1034"/>
      <c r="BR172" s="2017"/>
      <c r="BS172" s="2413"/>
      <c r="BT172" s="2413"/>
      <c r="BU172" s="2413"/>
    </row>
    <row r="173" spans="1:73" s="1095" customFormat="1" ht="18.75" customHeight="1">
      <c r="A173" s="1094"/>
      <c r="B173" s="1094"/>
      <c r="C173" s="2263"/>
      <c r="D173" s="2263"/>
      <c r="E173" s="2263"/>
      <c r="G173" s="1060"/>
      <c r="H173" s="2276" t="s">
        <v>1167</v>
      </c>
      <c r="I173" s="2276"/>
      <c r="J173" s="2276"/>
      <c r="K173" s="2276"/>
      <c r="L173" s="2276"/>
      <c r="M173" s="2276"/>
      <c r="N173" s="2276"/>
      <c r="O173" s="2276"/>
      <c r="P173" s="2276"/>
      <c r="Q173" s="1089"/>
      <c r="R173" s="2225" t="str">
        <f>IF(入力シート!K9="","",入力シート!K9)</f>
        <v/>
      </c>
      <c r="S173" s="2226"/>
      <c r="T173" s="2226"/>
      <c r="U173" s="2226"/>
      <c r="V173" s="2226"/>
      <c r="W173" s="2227" t="s">
        <v>138</v>
      </c>
      <c r="X173" s="2227"/>
      <c r="Y173" s="2228" t="str">
        <f>IF(入力シート!K9="","",入力シート!K9)</f>
        <v/>
      </c>
      <c r="Z173" s="2228"/>
      <c r="AA173" s="2228"/>
      <c r="AB173" s="2227" t="s">
        <v>150</v>
      </c>
      <c r="AC173" s="2227"/>
      <c r="AD173" s="2229" t="str">
        <f>IF(入力シート!K9="","",入力シート!K9)</f>
        <v/>
      </c>
      <c r="AE173" s="2229"/>
      <c r="AF173" s="2229"/>
      <c r="AG173" s="2230" t="s">
        <v>158</v>
      </c>
      <c r="AH173" s="2230"/>
      <c r="AI173" s="2230"/>
      <c r="AJ173" s="2230"/>
      <c r="AK173" s="2230"/>
      <c r="AL173" s="2231" t="str">
        <f>IF(入力シート!L9="","",入力シート!L9)</f>
        <v/>
      </c>
      <c r="AM173" s="2231"/>
      <c r="AN173" s="1122" t="s">
        <v>159</v>
      </c>
      <c r="AO173" s="1123"/>
      <c r="AP173" s="2232"/>
      <c r="AQ173" s="2233"/>
      <c r="AR173" s="2234" t="str">
        <f>IF(入力シート!K10="","",入力シート!K10)</f>
        <v/>
      </c>
      <c r="AS173" s="2234"/>
      <c r="AT173" s="2234"/>
      <c r="AU173" s="2234"/>
      <c r="AV173" s="2234"/>
      <c r="AW173" s="2235" t="s">
        <v>138</v>
      </c>
      <c r="AX173" s="2235"/>
      <c r="AY173" s="2236" t="str">
        <f>IF(入力シート!K10="","",入力シート!K10)</f>
        <v/>
      </c>
      <c r="AZ173" s="2236"/>
      <c r="BA173" s="2236"/>
      <c r="BB173" s="2235" t="s">
        <v>150</v>
      </c>
      <c r="BC173" s="2235"/>
      <c r="BD173" s="2237" t="str">
        <f>IF(入力シート!K10="","",入力シート!K10)</f>
        <v/>
      </c>
      <c r="BE173" s="2237"/>
      <c r="BF173" s="2237"/>
      <c r="BG173" s="2235" t="s">
        <v>158</v>
      </c>
      <c r="BH173" s="2235"/>
      <c r="BI173" s="2235"/>
      <c r="BJ173" s="2235"/>
      <c r="BK173" s="2235"/>
      <c r="BL173" s="2238" t="str">
        <f>IF(入力シート!L10="","",入力シート!L10)</f>
        <v/>
      </c>
      <c r="BM173" s="2238"/>
      <c r="BN173" s="2239" t="s">
        <v>159</v>
      </c>
      <c r="BO173" s="2239"/>
      <c r="BP173" s="2239"/>
      <c r="BQ173" s="2240"/>
      <c r="BR173" s="2017"/>
      <c r="BS173" s="2413"/>
      <c r="BT173" s="2413"/>
      <c r="BU173" s="2413"/>
    </row>
    <row r="174" spans="1:73" s="1095" customFormat="1" ht="13.5" customHeight="1">
      <c r="A174" s="1094"/>
      <c r="B174" s="1094"/>
      <c r="C174" s="2263"/>
      <c r="D174" s="2263"/>
      <c r="E174" s="2263"/>
      <c r="G174" s="1058"/>
      <c r="H174" s="2090" t="s">
        <v>1168</v>
      </c>
      <c r="I174" s="2090"/>
      <c r="J174" s="2090"/>
      <c r="K174" s="2090"/>
      <c r="L174" s="2090"/>
      <c r="M174" s="2090"/>
      <c r="N174" s="2090"/>
      <c r="O174" s="2090"/>
      <c r="P174" s="2090"/>
      <c r="Q174" s="1082"/>
      <c r="R174" s="2241" t="s">
        <v>160</v>
      </c>
      <c r="S174" s="2242"/>
      <c r="T174" s="2243" t="str">
        <f>IF(入力シート!N9="","",入力シート!N9)</f>
        <v/>
      </c>
      <c r="U174" s="2243"/>
      <c r="V174" s="2243"/>
      <c r="W174" s="2243"/>
      <c r="X174" s="2243"/>
      <c r="Y174" s="2243"/>
      <c r="Z174" s="2243"/>
      <c r="AA174" s="2243"/>
      <c r="AB174" s="2243"/>
      <c r="AC174" s="2243"/>
      <c r="AD174" s="2243"/>
      <c r="AE174" s="2243"/>
      <c r="AF174" s="2243"/>
      <c r="AG174" s="2243"/>
      <c r="AH174" s="2243"/>
      <c r="AI174" s="2243"/>
      <c r="AJ174" s="2243"/>
      <c r="AK174" s="2243"/>
      <c r="AL174" s="2243"/>
      <c r="AM174" s="2243"/>
      <c r="AN174" s="2243"/>
      <c r="AO174" s="2243"/>
      <c r="AP174" s="2244"/>
      <c r="AQ174" s="2245"/>
      <c r="AR174" s="2242" t="s">
        <v>1231</v>
      </c>
      <c r="AS174" s="2242"/>
      <c r="AT174" s="2243" t="str">
        <f>IF(入力シート!N10="","",入力シート!N10)</f>
        <v/>
      </c>
      <c r="AU174" s="2243"/>
      <c r="AV174" s="2243"/>
      <c r="AW174" s="2243"/>
      <c r="AX174" s="2243"/>
      <c r="AY174" s="2243"/>
      <c r="AZ174" s="2243"/>
      <c r="BA174" s="2243"/>
      <c r="BB174" s="2243"/>
      <c r="BC174" s="2243"/>
      <c r="BD174" s="2243"/>
      <c r="BE174" s="2243"/>
      <c r="BF174" s="2243"/>
      <c r="BG174" s="2243"/>
      <c r="BH174" s="2243"/>
      <c r="BI174" s="2243"/>
      <c r="BJ174" s="2243"/>
      <c r="BK174" s="2243"/>
      <c r="BL174" s="2243"/>
      <c r="BM174" s="2243"/>
      <c r="BN174" s="2243"/>
      <c r="BO174" s="2243"/>
      <c r="BP174" s="2248"/>
      <c r="BQ174" s="2249"/>
      <c r="BR174" s="2017"/>
      <c r="BS174" s="2419" t="s">
        <v>1644</v>
      </c>
      <c r="BT174" s="2419"/>
      <c r="BU174" s="2419"/>
    </row>
    <row r="175" spans="1:73" s="1095" customFormat="1" ht="19.5" customHeight="1">
      <c r="A175" s="1094"/>
      <c r="B175" s="1094"/>
      <c r="C175" s="2263"/>
      <c r="D175" s="2263"/>
      <c r="E175" s="2263"/>
      <c r="G175" s="1055"/>
      <c r="H175" s="2188"/>
      <c r="I175" s="2188"/>
      <c r="J175" s="2188"/>
      <c r="K175" s="2188"/>
      <c r="L175" s="2188"/>
      <c r="M175" s="2188"/>
      <c r="N175" s="2188"/>
      <c r="O175" s="2188"/>
      <c r="P175" s="2188"/>
      <c r="Q175" s="1062"/>
      <c r="R175" s="2252" t="str">
        <f>IF(入力シート!O9="","",入力シート!O9)</f>
        <v/>
      </c>
      <c r="S175" s="2253"/>
      <c r="T175" s="2253"/>
      <c r="U175" s="2253"/>
      <c r="V175" s="2253"/>
      <c r="W175" s="2253"/>
      <c r="X175" s="2253"/>
      <c r="Y175" s="2253"/>
      <c r="Z175" s="2253"/>
      <c r="AA175" s="2253"/>
      <c r="AB175" s="2253"/>
      <c r="AC175" s="2253"/>
      <c r="AD175" s="2253"/>
      <c r="AE175" s="2253"/>
      <c r="AF175" s="2253"/>
      <c r="AG175" s="2253"/>
      <c r="AH175" s="2253"/>
      <c r="AI175" s="2253"/>
      <c r="AJ175" s="2253"/>
      <c r="AK175" s="2253"/>
      <c r="AL175" s="2253"/>
      <c r="AM175" s="2253"/>
      <c r="AN175" s="2253"/>
      <c r="AO175" s="2253"/>
      <c r="AP175" s="2244"/>
      <c r="AQ175" s="2245"/>
      <c r="AR175" s="2253" t="str">
        <f>IF(入力シート!O10="","",入力シート!O10)</f>
        <v/>
      </c>
      <c r="AS175" s="2253"/>
      <c r="AT175" s="2253"/>
      <c r="AU175" s="2253"/>
      <c r="AV175" s="2253"/>
      <c r="AW175" s="2253"/>
      <c r="AX175" s="2253"/>
      <c r="AY175" s="2253"/>
      <c r="AZ175" s="2253"/>
      <c r="BA175" s="2253"/>
      <c r="BB175" s="2253"/>
      <c r="BC175" s="2253"/>
      <c r="BD175" s="2253"/>
      <c r="BE175" s="2253"/>
      <c r="BF175" s="2253"/>
      <c r="BG175" s="2253"/>
      <c r="BH175" s="2253"/>
      <c r="BI175" s="2253"/>
      <c r="BJ175" s="2253"/>
      <c r="BK175" s="2253"/>
      <c r="BL175" s="2253"/>
      <c r="BM175" s="2253"/>
      <c r="BN175" s="2253"/>
      <c r="BO175" s="2253"/>
      <c r="BP175" s="2244"/>
      <c r="BQ175" s="2250"/>
      <c r="BR175" s="2017"/>
      <c r="BS175" s="2419"/>
      <c r="BT175" s="2419"/>
      <c r="BU175" s="2419"/>
    </row>
    <row r="176" spans="1:73" s="1095" customFormat="1" ht="13.5" customHeight="1">
      <c r="A176" s="1094"/>
      <c r="B176" s="1094"/>
      <c r="C176" s="2263"/>
      <c r="D176" s="2263"/>
      <c r="E176" s="2263"/>
      <c r="G176" s="1056"/>
      <c r="H176" s="1085"/>
      <c r="I176" s="2143" t="s">
        <v>1169</v>
      </c>
      <c r="J176" s="2143"/>
      <c r="K176" s="2143"/>
      <c r="L176" s="2143"/>
      <c r="M176" s="2143"/>
      <c r="N176" s="2143"/>
      <c r="O176" s="2143"/>
      <c r="P176" s="1085"/>
      <c r="Q176" s="1085"/>
      <c r="R176" s="2254" t="s">
        <v>3</v>
      </c>
      <c r="S176" s="2255"/>
      <c r="T176" s="2255"/>
      <c r="U176" s="2256" t="str">
        <f>IF(入力シート!P9="","",入力シート!P9)</f>
        <v/>
      </c>
      <c r="V176" s="2256"/>
      <c r="W176" s="2256"/>
      <c r="X176" s="2256"/>
      <c r="Y176" s="2256"/>
      <c r="Z176" s="2256"/>
      <c r="AA176" s="2256"/>
      <c r="AB176" s="2256"/>
      <c r="AC176" s="2256"/>
      <c r="AD176" s="2256"/>
      <c r="AE176" s="2257"/>
      <c r="AF176" s="2257"/>
      <c r="AG176" s="2257"/>
      <c r="AH176" s="2257"/>
      <c r="AI176" s="2257"/>
      <c r="AJ176" s="2257"/>
      <c r="AK176" s="2257"/>
      <c r="AL176" s="2257"/>
      <c r="AM176" s="2258" t="s">
        <v>2</v>
      </c>
      <c r="AN176" s="2258"/>
      <c r="AO176" s="2258"/>
      <c r="AP176" s="2246"/>
      <c r="AQ176" s="2247"/>
      <c r="AR176" s="2259" t="s">
        <v>3</v>
      </c>
      <c r="AS176" s="2259"/>
      <c r="AT176" s="2259"/>
      <c r="AU176" s="2260" t="str">
        <f>IF(入力シート!P10="","",入力シート!P10)</f>
        <v/>
      </c>
      <c r="AV176" s="2260"/>
      <c r="AW176" s="2260"/>
      <c r="AX176" s="2260"/>
      <c r="AY176" s="2260"/>
      <c r="AZ176" s="2260"/>
      <c r="BA176" s="2260"/>
      <c r="BB176" s="2260"/>
      <c r="BC176" s="2260"/>
      <c r="BD176" s="2260"/>
      <c r="BE176" s="2257"/>
      <c r="BF176" s="2257"/>
      <c r="BG176" s="2257"/>
      <c r="BH176" s="2257"/>
      <c r="BI176" s="2257"/>
      <c r="BJ176" s="2257"/>
      <c r="BK176" s="2257"/>
      <c r="BL176" s="2257"/>
      <c r="BM176" s="2258" t="s">
        <v>2</v>
      </c>
      <c r="BN176" s="2258"/>
      <c r="BO176" s="2258"/>
      <c r="BP176" s="2246"/>
      <c r="BQ176" s="2251"/>
      <c r="BR176" s="2017"/>
      <c r="BS176" s="2419"/>
      <c r="BT176" s="2419"/>
      <c r="BU176" s="2419"/>
    </row>
    <row r="177" spans="1:76" s="1095" customFormat="1" ht="25.5" customHeight="1">
      <c r="A177" s="1094"/>
      <c r="B177" s="1094"/>
      <c r="C177" s="2263"/>
      <c r="D177" s="2263"/>
      <c r="E177" s="2263"/>
      <c r="G177" s="2203" t="s">
        <v>1170</v>
      </c>
      <c r="H177" s="2204"/>
      <c r="I177" s="2204"/>
      <c r="J177" s="2204"/>
      <c r="K177" s="2204"/>
      <c r="L177" s="2204"/>
      <c r="M177" s="2204" t="s">
        <v>1171</v>
      </c>
      <c r="N177" s="2204"/>
      <c r="O177" s="2204"/>
      <c r="P177" s="2204"/>
      <c r="Q177" s="2205"/>
      <c r="R177" s="2206" t="str">
        <f>IF(入力シート!E9="","",入力シート!E9)</f>
        <v/>
      </c>
      <c r="S177" s="2207"/>
      <c r="T177" s="2207"/>
      <c r="U177" s="2207"/>
      <c r="V177" s="2207"/>
      <c r="W177" s="2207"/>
      <c r="X177" s="2207"/>
      <c r="Y177" s="2207"/>
      <c r="Z177" s="2207"/>
      <c r="AA177" s="2207"/>
      <c r="AB177" s="2207"/>
      <c r="AC177" s="2207"/>
      <c r="AD177" s="2208"/>
      <c r="AE177" s="2209" t="str">
        <f>IF(入力シート!M9="","",入力シート!M9)</f>
        <v/>
      </c>
      <c r="AF177" s="2207"/>
      <c r="AG177" s="2207"/>
      <c r="AH177" s="2207"/>
      <c r="AI177" s="2207"/>
      <c r="AJ177" s="2207"/>
      <c r="AK177" s="2207"/>
      <c r="AL177" s="2207"/>
      <c r="AM177" s="2207"/>
      <c r="AN177" s="2207"/>
      <c r="AO177" s="2207"/>
      <c r="AP177" s="2207"/>
      <c r="AQ177" s="2210"/>
      <c r="AR177" s="2207" t="str">
        <f>IF(入力シート!E10="","",入力シート!E10)</f>
        <v/>
      </c>
      <c r="AS177" s="2207"/>
      <c r="AT177" s="2207"/>
      <c r="AU177" s="2207"/>
      <c r="AV177" s="2207"/>
      <c r="AW177" s="2207"/>
      <c r="AX177" s="2207"/>
      <c r="AY177" s="2207"/>
      <c r="AZ177" s="2207"/>
      <c r="BA177" s="2207"/>
      <c r="BB177" s="2207"/>
      <c r="BC177" s="2207"/>
      <c r="BD177" s="2208"/>
      <c r="BE177" s="2209" t="str">
        <f>IF(入力シート!M10="","",入力シート!M10)</f>
        <v/>
      </c>
      <c r="BF177" s="2207"/>
      <c r="BG177" s="2207"/>
      <c r="BH177" s="2207"/>
      <c r="BI177" s="2207"/>
      <c r="BJ177" s="2207"/>
      <c r="BK177" s="2207"/>
      <c r="BL177" s="2207"/>
      <c r="BM177" s="2207"/>
      <c r="BN177" s="2207"/>
      <c r="BO177" s="2207"/>
      <c r="BP177" s="2207"/>
      <c r="BQ177" s="2211"/>
      <c r="BR177" s="2017"/>
      <c r="BS177" s="2419"/>
      <c r="BT177" s="2419"/>
      <c r="BU177" s="2419"/>
    </row>
    <row r="178" spans="1:76" s="1095" customFormat="1" ht="28.5" customHeight="1">
      <c r="A178" s="1094"/>
      <c r="B178" s="1094"/>
      <c r="C178" s="2263"/>
      <c r="D178" s="2263"/>
      <c r="E178" s="2263"/>
      <c r="G178" s="1058"/>
      <c r="H178" s="2090" t="s">
        <v>1172</v>
      </c>
      <c r="I178" s="2090"/>
      <c r="J178" s="2090"/>
      <c r="K178" s="2090"/>
      <c r="L178" s="2090"/>
      <c r="M178" s="2090"/>
      <c r="N178" s="2090"/>
      <c r="O178" s="2090"/>
      <c r="P178" s="2090"/>
      <c r="Q178" s="1063"/>
      <c r="R178" s="1119"/>
      <c r="S178" s="1120"/>
      <c r="T178" s="2212" t="s">
        <v>162</v>
      </c>
      <c r="U178" s="2212"/>
      <c r="V178" s="2212"/>
      <c r="W178" s="2212"/>
      <c r="X178" s="2212"/>
      <c r="Y178" s="2212"/>
      <c r="Z178" s="2212"/>
      <c r="AA178" s="2212"/>
      <c r="AB178" s="2212"/>
      <c r="AC178" s="2212"/>
      <c r="AD178" s="2212"/>
      <c r="AE178" s="2212"/>
      <c r="AF178" s="2212"/>
      <c r="AG178" s="2212"/>
      <c r="AH178" s="2212"/>
      <c r="AI178" s="2212"/>
      <c r="AJ178" s="2212"/>
      <c r="AK178" s="2212"/>
      <c r="AL178" s="2212"/>
      <c r="AM178" s="2212"/>
      <c r="AN178" s="2212"/>
      <c r="AO178" s="1032"/>
      <c r="AP178" s="2213"/>
      <c r="AQ178" s="2214"/>
      <c r="AR178" s="1062"/>
      <c r="AS178" s="1091"/>
      <c r="AT178" s="2215" t="s">
        <v>162</v>
      </c>
      <c r="AU178" s="2215"/>
      <c r="AV178" s="2215"/>
      <c r="AW178" s="2215"/>
      <c r="AX178" s="2215"/>
      <c r="AY178" s="2215"/>
      <c r="AZ178" s="2215"/>
      <c r="BA178" s="2215"/>
      <c r="BB178" s="2215"/>
      <c r="BC178" s="2215"/>
      <c r="BD178" s="2215"/>
      <c r="BE178" s="2215"/>
      <c r="BF178" s="2215"/>
      <c r="BG178" s="2215"/>
      <c r="BH178" s="2215"/>
      <c r="BI178" s="2215"/>
      <c r="BJ178" s="2215"/>
      <c r="BK178" s="2215"/>
      <c r="BL178" s="2215"/>
      <c r="BM178" s="2215"/>
      <c r="BN178" s="2215"/>
      <c r="BQ178" s="1033"/>
      <c r="BR178" s="2017"/>
      <c r="BS178" s="2419"/>
      <c r="BT178" s="2419"/>
      <c r="BU178" s="2419"/>
    </row>
    <row r="179" spans="1:76" s="1095" customFormat="1" ht="19.5" customHeight="1">
      <c r="A179" s="1094"/>
      <c r="B179" s="1094"/>
      <c r="C179" s="2263"/>
      <c r="D179" s="2263"/>
      <c r="E179" s="2263"/>
      <c r="G179" s="1064"/>
      <c r="H179" s="2216" t="s">
        <v>1236</v>
      </c>
      <c r="I179" s="2216"/>
      <c r="J179" s="2216"/>
      <c r="K179" s="2216"/>
      <c r="L179" s="2216"/>
      <c r="M179" s="2216"/>
      <c r="N179" s="2216"/>
      <c r="O179" s="2216"/>
      <c r="P179" s="2216"/>
      <c r="Q179" s="1065"/>
      <c r="R179" s="2217"/>
      <c r="S179" s="2218"/>
      <c r="T179" s="2218"/>
      <c r="U179" s="2218"/>
      <c r="V179" s="2218"/>
      <c r="W179" s="2218"/>
      <c r="X179" s="2218"/>
      <c r="Y179" s="2219"/>
      <c r="Z179" s="2220"/>
      <c r="AA179" s="2221"/>
      <c r="AB179" s="2221"/>
      <c r="AC179" s="2221"/>
      <c r="AD179" s="2221"/>
      <c r="AE179" s="2221"/>
      <c r="AF179" s="2221"/>
      <c r="AG179" s="2221"/>
      <c r="AH179" s="2221"/>
      <c r="AI179" s="2221"/>
      <c r="AJ179" s="2221"/>
      <c r="AK179" s="2221"/>
      <c r="AL179" s="2221"/>
      <c r="AM179" s="2221"/>
      <c r="AN179" s="2221"/>
      <c r="AO179" s="2222"/>
      <c r="AP179" s="2223"/>
      <c r="AQ179" s="2224"/>
      <c r="AR179" s="2217"/>
      <c r="AS179" s="2218"/>
      <c r="AT179" s="2218"/>
      <c r="AU179" s="2218"/>
      <c r="AV179" s="2218"/>
      <c r="AW179" s="2218"/>
      <c r="AX179" s="2218"/>
      <c r="AY179" s="2219"/>
      <c r="AZ179" s="2220"/>
      <c r="BA179" s="2221"/>
      <c r="BB179" s="2221"/>
      <c r="BC179" s="2221"/>
      <c r="BD179" s="2221"/>
      <c r="BE179" s="2221"/>
      <c r="BF179" s="2221"/>
      <c r="BG179" s="2221"/>
      <c r="BH179" s="2221"/>
      <c r="BI179" s="2221"/>
      <c r="BJ179" s="2221"/>
      <c r="BK179" s="2221"/>
      <c r="BL179" s="2221"/>
      <c r="BM179" s="2221"/>
      <c r="BN179" s="2221"/>
      <c r="BO179" s="2222"/>
      <c r="BP179" s="2220"/>
      <c r="BQ179" s="2222"/>
      <c r="BR179" s="2017"/>
      <c r="BS179" s="2419"/>
      <c r="BT179" s="2419"/>
      <c r="BU179" s="2419"/>
    </row>
    <row r="180" spans="1:76" s="1095" customFormat="1" ht="10.5" customHeight="1">
      <c r="A180" s="1094"/>
      <c r="B180" s="1094"/>
      <c r="C180" s="2263"/>
      <c r="D180" s="2263"/>
      <c r="E180" s="2263"/>
      <c r="G180" s="2200" t="s">
        <v>1174</v>
      </c>
      <c r="H180" s="1066"/>
      <c r="I180" s="2067" t="s">
        <v>164</v>
      </c>
      <c r="J180" s="2067"/>
      <c r="K180" s="2067"/>
      <c r="L180" s="2067"/>
      <c r="M180" s="2067"/>
      <c r="N180" s="2067"/>
      <c r="O180" s="2067"/>
      <c r="P180" s="1066"/>
      <c r="Q180" s="2120" t="s">
        <v>6</v>
      </c>
      <c r="R180" s="2121" t="str">
        <f>'15表'!O142</f>
        <v/>
      </c>
      <c r="S180" s="2024"/>
      <c r="T180" s="2024" t="str">
        <f>'15表'!P142</f>
        <v/>
      </c>
      <c r="U180" s="2024"/>
      <c r="V180" s="2024" t="str">
        <f>'15表'!Q142</f>
        <v/>
      </c>
      <c r="W180" s="2024"/>
      <c r="X180" s="2024" t="str">
        <f>'15表'!R142</f>
        <v/>
      </c>
      <c r="Y180" s="2024"/>
      <c r="Z180" s="2024" t="str">
        <f>'15表'!S142</f>
        <v/>
      </c>
      <c r="AA180" s="2024"/>
      <c r="AB180" s="2024" t="str">
        <f>'15表'!T142</f>
        <v/>
      </c>
      <c r="AC180" s="2024"/>
      <c r="AD180" s="2024" t="str">
        <f>'15表'!U142</f>
        <v/>
      </c>
      <c r="AE180" s="2024"/>
      <c r="AF180" s="2024" t="str">
        <f>'15表'!V142</f>
        <v/>
      </c>
      <c r="AG180" s="2024"/>
      <c r="AH180" s="2024" t="str">
        <f>'15表'!W142</f>
        <v/>
      </c>
      <c r="AI180" s="2024"/>
      <c r="AJ180" s="2024" t="str">
        <f>'15表'!X142</f>
        <v/>
      </c>
      <c r="AK180" s="2024"/>
      <c r="AL180" s="2024" t="str">
        <f>'15表'!Y142</f>
        <v/>
      </c>
      <c r="AM180" s="2024"/>
      <c r="AN180" s="2024" t="str">
        <f>'15表'!Z142</f>
        <v/>
      </c>
      <c r="AO180" s="2024"/>
      <c r="AP180" s="2197" t="s">
        <v>15</v>
      </c>
      <c r="AQ180" s="2198"/>
      <c r="AR180" s="2196" t="str">
        <f>'15表'!AB142</f>
        <v/>
      </c>
      <c r="AS180" s="2196"/>
      <c r="AT180" s="2196" t="str">
        <f>'15表'!AC142</f>
        <v/>
      </c>
      <c r="AU180" s="2196"/>
      <c r="AV180" s="2196" t="str">
        <f>'15表'!AD142</f>
        <v/>
      </c>
      <c r="AW180" s="2196"/>
      <c r="AX180" s="2196" t="str">
        <f>'15表'!AE142</f>
        <v/>
      </c>
      <c r="AY180" s="2196"/>
      <c r="AZ180" s="2196" t="str">
        <f>'15表'!AF142</f>
        <v/>
      </c>
      <c r="BA180" s="2196"/>
      <c r="BB180" s="2196" t="str">
        <f>'15表'!AG142</f>
        <v/>
      </c>
      <c r="BC180" s="2196"/>
      <c r="BD180" s="2196" t="str">
        <f>'15表'!AH142</f>
        <v/>
      </c>
      <c r="BE180" s="2196"/>
      <c r="BF180" s="2196" t="str">
        <f>'15表'!AI142</f>
        <v/>
      </c>
      <c r="BG180" s="2196"/>
      <c r="BH180" s="2196" t="str">
        <f>'15表'!AJ142</f>
        <v/>
      </c>
      <c r="BI180" s="2196"/>
      <c r="BJ180" s="2196" t="str">
        <f>'15表'!AK142</f>
        <v/>
      </c>
      <c r="BK180" s="2196"/>
      <c r="BL180" s="2196" t="str">
        <f>'15表'!AL142</f>
        <v/>
      </c>
      <c r="BM180" s="2196"/>
      <c r="BN180" s="2196" t="str">
        <f>'15表'!AM142</f>
        <v/>
      </c>
      <c r="BO180" s="2196"/>
      <c r="BP180" s="2197" t="s">
        <v>130</v>
      </c>
      <c r="BQ180" s="2198"/>
      <c r="BR180" s="2017"/>
      <c r="BS180" s="2419"/>
      <c r="BT180" s="2419"/>
      <c r="BU180" s="2419"/>
    </row>
    <row r="181" spans="1:76" s="1095" customFormat="1" ht="9.75" customHeight="1">
      <c r="A181" s="1094"/>
      <c r="B181" s="1094"/>
      <c r="C181" s="2263"/>
      <c r="D181" s="2263"/>
      <c r="E181" s="2263"/>
      <c r="G181" s="2201"/>
      <c r="H181" s="1084"/>
      <c r="I181" s="2082" t="s">
        <v>165</v>
      </c>
      <c r="J181" s="2082"/>
      <c r="K181" s="2082"/>
      <c r="L181" s="2082"/>
      <c r="M181" s="2082"/>
      <c r="N181" s="2082"/>
      <c r="O181" s="2082"/>
      <c r="P181" s="1086"/>
      <c r="Q181" s="2038"/>
      <c r="R181" s="2057"/>
      <c r="S181" s="2025"/>
      <c r="T181" s="2025"/>
      <c r="U181" s="2025"/>
      <c r="V181" s="2025"/>
      <c r="W181" s="2025"/>
      <c r="X181" s="2025"/>
      <c r="Y181" s="2025"/>
      <c r="Z181" s="2025"/>
      <c r="AA181" s="2025"/>
      <c r="AB181" s="2025"/>
      <c r="AC181" s="2025"/>
      <c r="AD181" s="2025"/>
      <c r="AE181" s="2025"/>
      <c r="AF181" s="2025"/>
      <c r="AG181" s="2025"/>
      <c r="AH181" s="2025"/>
      <c r="AI181" s="2025"/>
      <c r="AJ181" s="2025"/>
      <c r="AK181" s="2025"/>
      <c r="AL181" s="2025"/>
      <c r="AM181" s="2025"/>
      <c r="AN181" s="2025"/>
      <c r="AO181" s="2025"/>
      <c r="AP181" s="2140"/>
      <c r="AQ181" s="2141"/>
      <c r="AR181" s="2196"/>
      <c r="AS181" s="2196"/>
      <c r="AT181" s="2196"/>
      <c r="AU181" s="2196"/>
      <c r="AV181" s="2196"/>
      <c r="AW181" s="2196"/>
      <c r="AX181" s="2196"/>
      <c r="AY181" s="2196"/>
      <c r="AZ181" s="2196"/>
      <c r="BA181" s="2196"/>
      <c r="BB181" s="2196"/>
      <c r="BC181" s="2196"/>
      <c r="BD181" s="2196"/>
      <c r="BE181" s="2196"/>
      <c r="BF181" s="2196"/>
      <c r="BG181" s="2196"/>
      <c r="BH181" s="2196"/>
      <c r="BI181" s="2196"/>
      <c r="BJ181" s="2196"/>
      <c r="BK181" s="2196"/>
      <c r="BL181" s="2196"/>
      <c r="BM181" s="2196"/>
      <c r="BN181" s="2196"/>
      <c r="BO181" s="2196"/>
      <c r="BP181" s="2140"/>
      <c r="BQ181" s="2141"/>
      <c r="BR181" s="2017"/>
      <c r="BS181" s="2419"/>
      <c r="BT181" s="2419"/>
      <c r="BU181" s="2419"/>
    </row>
    <row r="182" spans="1:76" s="1095" customFormat="1" ht="10.5" customHeight="1">
      <c r="A182" s="1094"/>
      <c r="B182" s="1094"/>
      <c r="C182" s="2263"/>
      <c r="D182" s="2263"/>
      <c r="E182" s="2263"/>
      <c r="G182" s="2201"/>
      <c r="H182" s="1062"/>
      <c r="I182" s="2199" t="s">
        <v>166</v>
      </c>
      <c r="J182" s="2199"/>
      <c r="K182" s="2199"/>
      <c r="L182" s="2199"/>
      <c r="M182" s="2199"/>
      <c r="N182" s="2199"/>
      <c r="O182" s="2199"/>
      <c r="P182" s="1062"/>
      <c r="Q182" s="2065" t="s">
        <v>11</v>
      </c>
      <c r="R182" s="2057" t="str">
        <f>'15表'!O143</f>
        <v/>
      </c>
      <c r="S182" s="2025"/>
      <c r="T182" s="2025" t="str">
        <f>'15表'!P143</f>
        <v/>
      </c>
      <c r="U182" s="2025"/>
      <c r="V182" s="2025" t="str">
        <f>'15表'!Q143</f>
        <v/>
      </c>
      <c r="W182" s="2025"/>
      <c r="X182" s="2025" t="str">
        <f>'15表'!R143</f>
        <v/>
      </c>
      <c r="Y182" s="2025"/>
      <c r="Z182" s="2025" t="str">
        <f>'15表'!S143</f>
        <v/>
      </c>
      <c r="AA182" s="2025"/>
      <c r="AB182" s="2025" t="str">
        <f>'15表'!T143</f>
        <v/>
      </c>
      <c r="AC182" s="2025"/>
      <c r="AD182" s="2025" t="str">
        <f>'15表'!U143</f>
        <v/>
      </c>
      <c r="AE182" s="2025"/>
      <c r="AF182" s="2025" t="str">
        <f>'15表'!V143</f>
        <v/>
      </c>
      <c r="AG182" s="2025"/>
      <c r="AH182" s="2025" t="str">
        <f>'15表'!W143</f>
        <v/>
      </c>
      <c r="AI182" s="2025"/>
      <c r="AJ182" s="2025" t="str">
        <f>'15表'!X143</f>
        <v/>
      </c>
      <c r="AK182" s="2025"/>
      <c r="AL182" s="2025" t="str">
        <f>'15表'!Y143</f>
        <v/>
      </c>
      <c r="AM182" s="2025"/>
      <c r="AN182" s="2025" t="str">
        <f>'15表'!Z143</f>
        <v/>
      </c>
      <c r="AO182" s="2025"/>
      <c r="AP182" s="2140"/>
      <c r="AQ182" s="2141"/>
      <c r="AR182" s="2025" t="str">
        <f>'15表'!AB143</f>
        <v/>
      </c>
      <c r="AS182" s="2025"/>
      <c r="AT182" s="2025" t="str">
        <f>'15表'!AC143</f>
        <v/>
      </c>
      <c r="AU182" s="2025"/>
      <c r="AV182" s="2025" t="str">
        <f>'15表'!AD143</f>
        <v/>
      </c>
      <c r="AW182" s="2025"/>
      <c r="AX182" s="2025" t="str">
        <f>'15表'!AE143</f>
        <v/>
      </c>
      <c r="AY182" s="2025"/>
      <c r="AZ182" s="2025" t="str">
        <f>'15表'!AF143</f>
        <v/>
      </c>
      <c r="BA182" s="2025"/>
      <c r="BB182" s="2025" t="str">
        <f>'15表'!AG143</f>
        <v/>
      </c>
      <c r="BC182" s="2025"/>
      <c r="BD182" s="2025" t="str">
        <f>'15表'!AH143</f>
        <v/>
      </c>
      <c r="BE182" s="2025"/>
      <c r="BF182" s="2025" t="str">
        <f>'15表'!AI143</f>
        <v/>
      </c>
      <c r="BG182" s="2025"/>
      <c r="BH182" s="2025" t="str">
        <f>'15表'!AJ143</f>
        <v/>
      </c>
      <c r="BI182" s="2025"/>
      <c r="BJ182" s="2025" t="str">
        <f>'15表'!AK143</f>
        <v/>
      </c>
      <c r="BK182" s="2025"/>
      <c r="BL182" s="2025" t="str">
        <f>'15表'!AL143</f>
        <v/>
      </c>
      <c r="BM182" s="2025"/>
      <c r="BN182" s="2025" t="str">
        <f>'15表'!AM143</f>
        <v/>
      </c>
      <c r="BO182" s="2025"/>
      <c r="BP182" s="2140"/>
      <c r="BQ182" s="2141"/>
      <c r="BR182" s="2017"/>
      <c r="BS182" s="2419"/>
      <c r="BT182" s="2419"/>
      <c r="BU182" s="2419"/>
    </row>
    <row r="183" spans="1:76" s="1095" customFormat="1" ht="9.75" customHeight="1">
      <c r="A183" s="1094"/>
      <c r="B183" s="1094"/>
      <c r="C183" s="2263"/>
      <c r="D183" s="2263"/>
      <c r="E183" s="2263"/>
      <c r="G183" s="2201"/>
      <c r="H183" s="1084"/>
      <c r="I183" s="2082" t="s">
        <v>182</v>
      </c>
      <c r="J183" s="2082"/>
      <c r="K183" s="2082"/>
      <c r="L183" s="2082"/>
      <c r="M183" s="2082"/>
      <c r="N183" s="2082"/>
      <c r="O183" s="2082"/>
      <c r="P183" s="1086"/>
      <c r="Q183" s="2081"/>
      <c r="R183" s="2057"/>
      <c r="S183" s="2025"/>
      <c r="T183" s="2025"/>
      <c r="U183" s="2025"/>
      <c r="V183" s="2025"/>
      <c r="W183" s="2025"/>
      <c r="X183" s="2025"/>
      <c r="Y183" s="2025"/>
      <c r="Z183" s="2025"/>
      <c r="AA183" s="2025"/>
      <c r="AB183" s="2025"/>
      <c r="AC183" s="2025"/>
      <c r="AD183" s="2025"/>
      <c r="AE183" s="2025"/>
      <c r="AF183" s="2025"/>
      <c r="AG183" s="2025"/>
      <c r="AH183" s="2025"/>
      <c r="AI183" s="2025"/>
      <c r="AJ183" s="2025"/>
      <c r="AK183" s="2025"/>
      <c r="AL183" s="2025"/>
      <c r="AM183" s="2025"/>
      <c r="AN183" s="2025"/>
      <c r="AO183" s="2025"/>
      <c r="AP183" s="2140"/>
      <c r="AQ183" s="2141"/>
      <c r="AR183" s="2025"/>
      <c r="AS183" s="2025"/>
      <c r="AT183" s="2025"/>
      <c r="AU183" s="2025"/>
      <c r="AV183" s="2025"/>
      <c r="AW183" s="2025"/>
      <c r="AX183" s="2025"/>
      <c r="AY183" s="2025"/>
      <c r="AZ183" s="2025"/>
      <c r="BA183" s="2025"/>
      <c r="BB183" s="2025"/>
      <c r="BC183" s="2025"/>
      <c r="BD183" s="2025"/>
      <c r="BE183" s="2025"/>
      <c r="BF183" s="2025"/>
      <c r="BG183" s="2025"/>
      <c r="BH183" s="2025"/>
      <c r="BI183" s="2025"/>
      <c r="BJ183" s="2025"/>
      <c r="BK183" s="2025"/>
      <c r="BL183" s="2025"/>
      <c r="BM183" s="2025"/>
      <c r="BN183" s="2025"/>
      <c r="BO183" s="2025"/>
      <c r="BP183" s="2140"/>
      <c r="BQ183" s="2141"/>
      <c r="BR183" s="2017"/>
      <c r="BS183" s="2419"/>
      <c r="BT183" s="2419"/>
      <c r="BU183" s="2419"/>
    </row>
    <row r="184" spans="1:76" s="1095" customFormat="1" ht="10.5" customHeight="1">
      <c r="A184" s="1094"/>
      <c r="B184" s="1094"/>
      <c r="C184" s="2263"/>
      <c r="D184" s="2263"/>
      <c r="E184" s="2263"/>
      <c r="G184" s="2201"/>
      <c r="H184" s="1062"/>
      <c r="I184" s="2195" t="s">
        <v>167</v>
      </c>
      <c r="J184" s="2195"/>
      <c r="K184" s="2195"/>
      <c r="L184" s="2195"/>
      <c r="M184" s="2195"/>
      <c r="N184" s="2195"/>
      <c r="O184" s="2195"/>
      <c r="P184" s="1062"/>
      <c r="Q184" s="2065" t="s">
        <v>12</v>
      </c>
      <c r="R184" s="2057" t="str">
        <f>'15表'!O147</f>
        <v/>
      </c>
      <c r="S184" s="2025"/>
      <c r="T184" s="2025" t="str">
        <f>'15表'!P147</f>
        <v/>
      </c>
      <c r="U184" s="2025"/>
      <c r="V184" s="2025" t="str">
        <f>'15表'!Q147</f>
        <v/>
      </c>
      <c r="W184" s="2025"/>
      <c r="X184" s="2025" t="str">
        <f>'15表'!R147</f>
        <v/>
      </c>
      <c r="Y184" s="2025"/>
      <c r="Z184" s="2025" t="str">
        <f>'15表'!S147</f>
        <v/>
      </c>
      <c r="AA184" s="2025"/>
      <c r="AB184" s="2025" t="str">
        <f>'15表'!T147</f>
        <v/>
      </c>
      <c r="AC184" s="2025"/>
      <c r="AD184" s="2025" t="str">
        <f>'15表'!U147</f>
        <v/>
      </c>
      <c r="AE184" s="2025"/>
      <c r="AF184" s="2025" t="str">
        <f>'15表'!V147</f>
        <v/>
      </c>
      <c r="AG184" s="2025"/>
      <c r="AH184" s="2025" t="str">
        <f>'15表'!W147</f>
        <v/>
      </c>
      <c r="AI184" s="2025"/>
      <c r="AJ184" s="2025" t="str">
        <f>'15表'!X147</f>
        <v/>
      </c>
      <c r="AK184" s="2025"/>
      <c r="AL184" s="2025" t="str">
        <f>'15表'!Y147</f>
        <v/>
      </c>
      <c r="AM184" s="2025"/>
      <c r="AN184" s="2025" t="str">
        <f>'15表'!Z147</f>
        <v/>
      </c>
      <c r="AO184" s="2025"/>
      <c r="AP184" s="2140"/>
      <c r="AQ184" s="2141"/>
      <c r="AR184" s="2025" t="str">
        <f>'15表'!AB147</f>
        <v/>
      </c>
      <c r="AS184" s="2025"/>
      <c r="AT184" s="2025" t="str">
        <f>'15表'!AC147</f>
        <v/>
      </c>
      <c r="AU184" s="2025"/>
      <c r="AV184" s="2025" t="str">
        <f>'15表'!AD147</f>
        <v/>
      </c>
      <c r="AW184" s="2025"/>
      <c r="AX184" s="2025" t="str">
        <f>'15表'!AE147</f>
        <v/>
      </c>
      <c r="AY184" s="2025"/>
      <c r="AZ184" s="2025" t="str">
        <f>'15表'!AF147</f>
        <v/>
      </c>
      <c r="BA184" s="2025"/>
      <c r="BB184" s="2025" t="str">
        <f>'15表'!AG147</f>
        <v/>
      </c>
      <c r="BC184" s="2025"/>
      <c r="BD184" s="2025" t="str">
        <f>'15表'!AH147</f>
        <v/>
      </c>
      <c r="BE184" s="2025"/>
      <c r="BF184" s="2025" t="str">
        <f>'15表'!AI147</f>
        <v/>
      </c>
      <c r="BG184" s="2025"/>
      <c r="BH184" s="2025" t="str">
        <f>'15表'!AJ147</f>
        <v/>
      </c>
      <c r="BI184" s="2025"/>
      <c r="BJ184" s="2025" t="str">
        <f>'15表'!AK147</f>
        <v/>
      </c>
      <c r="BK184" s="2025"/>
      <c r="BL184" s="2025" t="str">
        <f>'15表'!AL147</f>
        <v/>
      </c>
      <c r="BM184" s="2025"/>
      <c r="BN184" s="2025" t="str">
        <f>'15表'!AM147</f>
        <v/>
      </c>
      <c r="BO184" s="2025"/>
      <c r="BP184" s="2140"/>
      <c r="BQ184" s="2141"/>
      <c r="BR184" s="2017"/>
      <c r="BS184" s="2419"/>
      <c r="BT184" s="2419"/>
      <c r="BU184" s="2419"/>
    </row>
    <row r="185" spans="1:76" s="1095" customFormat="1" ht="9.75" customHeight="1">
      <c r="A185" s="1094"/>
      <c r="B185" s="1094"/>
      <c r="C185" s="2263"/>
      <c r="D185" s="2263"/>
      <c r="E185" s="2263"/>
      <c r="G185" s="2201"/>
      <c r="H185" s="1084"/>
      <c r="I185" s="2082" t="s">
        <v>183</v>
      </c>
      <c r="J185" s="2082"/>
      <c r="K185" s="2082"/>
      <c r="L185" s="2082"/>
      <c r="M185" s="2082"/>
      <c r="N185" s="2082"/>
      <c r="O185" s="2082"/>
      <c r="P185" s="1086"/>
      <c r="Q185" s="2081"/>
      <c r="R185" s="2057"/>
      <c r="S185" s="2025"/>
      <c r="T185" s="2025"/>
      <c r="U185" s="2025"/>
      <c r="V185" s="2025"/>
      <c r="W185" s="2025"/>
      <c r="X185" s="2025"/>
      <c r="Y185" s="2025"/>
      <c r="Z185" s="2025"/>
      <c r="AA185" s="2025"/>
      <c r="AB185" s="2025"/>
      <c r="AC185" s="2025"/>
      <c r="AD185" s="2025"/>
      <c r="AE185" s="2025"/>
      <c r="AF185" s="2025"/>
      <c r="AG185" s="2025"/>
      <c r="AH185" s="2025"/>
      <c r="AI185" s="2025"/>
      <c r="AJ185" s="2025"/>
      <c r="AK185" s="2025"/>
      <c r="AL185" s="2025"/>
      <c r="AM185" s="2025"/>
      <c r="AN185" s="2025"/>
      <c r="AO185" s="2025"/>
      <c r="AP185" s="2140"/>
      <c r="AQ185" s="2141"/>
      <c r="AR185" s="2025"/>
      <c r="AS185" s="2025"/>
      <c r="AT185" s="2025"/>
      <c r="AU185" s="2025"/>
      <c r="AV185" s="2025"/>
      <c r="AW185" s="2025"/>
      <c r="AX185" s="2025"/>
      <c r="AY185" s="2025"/>
      <c r="AZ185" s="2025"/>
      <c r="BA185" s="2025"/>
      <c r="BB185" s="2025"/>
      <c r="BC185" s="2025"/>
      <c r="BD185" s="2025"/>
      <c r="BE185" s="2025"/>
      <c r="BF185" s="2025"/>
      <c r="BG185" s="2025"/>
      <c r="BH185" s="2025"/>
      <c r="BI185" s="2025"/>
      <c r="BJ185" s="2025"/>
      <c r="BK185" s="2025"/>
      <c r="BL185" s="2025"/>
      <c r="BM185" s="2025"/>
      <c r="BN185" s="2025"/>
      <c r="BO185" s="2025"/>
      <c r="BP185" s="2140"/>
      <c r="BQ185" s="2141"/>
      <c r="BR185" s="2017"/>
      <c r="BS185" s="2419"/>
      <c r="BT185" s="2419"/>
      <c r="BU185" s="2419"/>
    </row>
    <row r="186" spans="1:76" s="1095" customFormat="1" ht="10.5" customHeight="1">
      <c r="A186" s="1094"/>
      <c r="B186" s="1094"/>
      <c r="C186" s="2263"/>
      <c r="D186" s="2263"/>
      <c r="E186" s="2263"/>
      <c r="G186" s="2201"/>
      <c r="H186" s="1062"/>
      <c r="I186" s="2195" t="s">
        <v>1225</v>
      </c>
      <c r="J186" s="2195"/>
      <c r="K186" s="2195"/>
      <c r="L186" s="2195"/>
      <c r="M186" s="2195"/>
      <c r="N186" s="2195"/>
      <c r="O186" s="2195"/>
      <c r="P186" s="1062"/>
      <c r="Q186" s="2065" t="s">
        <v>4</v>
      </c>
      <c r="R186" s="2057" t="str">
        <f>'15表'!O148</f>
        <v/>
      </c>
      <c r="S186" s="2025"/>
      <c r="T186" s="2025" t="str">
        <f>'15表'!P148</f>
        <v/>
      </c>
      <c r="U186" s="2025"/>
      <c r="V186" s="2025" t="str">
        <f>'15表'!Q148</f>
        <v/>
      </c>
      <c r="W186" s="2025"/>
      <c r="X186" s="2025" t="str">
        <f>'15表'!R148</f>
        <v/>
      </c>
      <c r="Y186" s="2025"/>
      <c r="Z186" s="2025" t="str">
        <f>'15表'!S148</f>
        <v/>
      </c>
      <c r="AA186" s="2025"/>
      <c r="AB186" s="2025" t="str">
        <f>'15表'!T148</f>
        <v/>
      </c>
      <c r="AC186" s="2025"/>
      <c r="AD186" s="2025" t="str">
        <f>'15表'!U148</f>
        <v/>
      </c>
      <c r="AE186" s="2025"/>
      <c r="AF186" s="2025" t="str">
        <f>'15表'!V148</f>
        <v/>
      </c>
      <c r="AG186" s="2025"/>
      <c r="AH186" s="2025" t="str">
        <f>'15表'!W148</f>
        <v/>
      </c>
      <c r="AI186" s="2025"/>
      <c r="AJ186" s="2025" t="str">
        <f>'15表'!X148</f>
        <v/>
      </c>
      <c r="AK186" s="2025"/>
      <c r="AL186" s="2025" t="str">
        <f>'15表'!Y148</f>
        <v/>
      </c>
      <c r="AM186" s="2025"/>
      <c r="AN186" s="2025">
        <f>'15表'!Z148</f>
        <v>0</v>
      </c>
      <c r="AO186" s="2025"/>
      <c r="AP186" s="2140"/>
      <c r="AQ186" s="2141"/>
      <c r="AR186" s="2025" t="str">
        <f>'15表'!AB148</f>
        <v/>
      </c>
      <c r="AS186" s="2025"/>
      <c r="AT186" s="2025" t="str">
        <f>'15表'!AC148</f>
        <v/>
      </c>
      <c r="AU186" s="2025"/>
      <c r="AV186" s="2025" t="str">
        <f>'15表'!AD148</f>
        <v/>
      </c>
      <c r="AW186" s="2025"/>
      <c r="AX186" s="2025" t="str">
        <f>'15表'!AE148</f>
        <v/>
      </c>
      <c r="AY186" s="2025"/>
      <c r="AZ186" s="2025" t="str">
        <f>'15表'!AF148</f>
        <v/>
      </c>
      <c r="BA186" s="2025"/>
      <c r="BB186" s="2025" t="str">
        <f>'15表'!AG148</f>
        <v/>
      </c>
      <c r="BC186" s="2025"/>
      <c r="BD186" s="2025" t="str">
        <f>'15表'!AH148</f>
        <v/>
      </c>
      <c r="BE186" s="2025"/>
      <c r="BF186" s="2025" t="str">
        <f>'15表'!AI148</f>
        <v/>
      </c>
      <c r="BG186" s="2025"/>
      <c r="BH186" s="2025" t="str">
        <f>'15表'!AJ148</f>
        <v/>
      </c>
      <c r="BI186" s="2025"/>
      <c r="BJ186" s="2025" t="str">
        <f>'15表'!AK148</f>
        <v/>
      </c>
      <c r="BK186" s="2025"/>
      <c r="BL186" s="2025" t="str">
        <f>'15表'!AL148</f>
        <v/>
      </c>
      <c r="BM186" s="2025"/>
      <c r="BN186" s="2025">
        <f>'15表'!AM148</f>
        <v>0</v>
      </c>
      <c r="BO186" s="2025"/>
      <c r="BP186" s="2140"/>
      <c r="BQ186" s="2141"/>
      <c r="BR186" s="2017"/>
      <c r="BS186" s="1437"/>
      <c r="BT186" s="1437"/>
      <c r="BU186" s="2420" t="s">
        <v>1645</v>
      </c>
    </row>
    <row r="187" spans="1:76" s="1095" customFormat="1" ht="9.75" customHeight="1">
      <c r="A187" s="1094"/>
      <c r="B187" s="1094"/>
      <c r="C187" s="2263"/>
      <c r="D187" s="2263"/>
      <c r="E187" s="2263"/>
      <c r="G187" s="2201"/>
      <c r="H187" s="1084"/>
      <c r="I187" s="2193" t="s">
        <v>66</v>
      </c>
      <c r="J187" s="2193"/>
      <c r="K187" s="2193"/>
      <c r="L187" s="2193"/>
      <c r="M187" s="2193"/>
      <c r="N187" s="2193"/>
      <c r="O187" s="2193"/>
      <c r="P187" s="1086"/>
      <c r="Q187" s="2081"/>
      <c r="R187" s="2057"/>
      <c r="S187" s="2025"/>
      <c r="T187" s="2025"/>
      <c r="U187" s="2025"/>
      <c r="V187" s="2025"/>
      <c r="W187" s="2025"/>
      <c r="X187" s="2025"/>
      <c r="Y187" s="2025"/>
      <c r="Z187" s="2025"/>
      <c r="AA187" s="2025"/>
      <c r="AB187" s="2025"/>
      <c r="AC187" s="2025"/>
      <c r="AD187" s="2025"/>
      <c r="AE187" s="2025"/>
      <c r="AF187" s="2025"/>
      <c r="AG187" s="2025"/>
      <c r="AH187" s="2025"/>
      <c r="AI187" s="2025"/>
      <c r="AJ187" s="2025"/>
      <c r="AK187" s="2025"/>
      <c r="AL187" s="2025"/>
      <c r="AM187" s="2025"/>
      <c r="AN187" s="2025"/>
      <c r="AO187" s="2025"/>
      <c r="AP187" s="2140"/>
      <c r="AQ187" s="2141"/>
      <c r="AR187" s="2025"/>
      <c r="AS187" s="2025"/>
      <c r="AT187" s="2025"/>
      <c r="AU187" s="2025"/>
      <c r="AV187" s="2025"/>
      <c r="AW187" s="2025"/>
      <c r="AX187" s="2025"/>
      <c r="AY187" s="2025"/>
      <c r="AZ187" s="2025"/>
      <c r="BA187" s="2025"/>
      <c r="BB187" s="2025"/>
      <c r="BC187" s="2025"/>
      <c r="BD187" s="2025"/>
      <c r="BE187" s="2025"/>
      <c r="BF187" s="2025"/>
      <c r="BG187" s="2025"/>
      <c r="BH187" s="2025"/>
      <c r="BI187" s="2025"/>
      <c r="BJ187" s="2025"/>
      <c r="BK187" s="2025"/>
      <c r="BL187" s="2025"/>
      <c r="BM187" s="2025"/>
      <c r="BN187" s="2025"/>
      <c r="BO187" s="2025"/>
      <c r="BP187" s="2140"/>
      <c r="BQ187" s="2141"/>
      <c r="BR187" s="2017"/>
      <c r="BS187" s="1437"/>
      <c r="BT187" s="1437"/>
      <c r="BU187" s="2420"/>
    </row>
    <row r="188" spans="1:76" s="1095" customFormat="1" ht="14.25" customHeight="1">
      <c r="A188" s="1094"/>
      <c r="B188" s="1094"/>
      <c r="C188" s="2263"/>
      <c r="D188" s="2263"/>
      <c r="E188" s="2263"/>
      <c r="G188" s="2201"/>
      <c r="H188" s="1062"/>
      <c r="I188" s="2125" t="s">
        <v>1150</v>
      </c>
      <c r="J188" s="2125"/>
      <c r="K188" s="2125"/>
      <c r="L188" s="2126"/>
      <c r="M188" s="2126"/>
      <c r="N188" s="2126"/>
      <c r="O188" s="2126"/>
      <c r="P188" s="1062"/>
      <c r="Q188" s="2065" t="s">
        <v>5</v>
      </c>
      <c r="R188" s="2057" t="str">
        <f>'15表'!O149</f>
        <v/>
      </c>
      <c r="S188" s="2025"/>
      <c r="T188" s="2025" t="str">
        <f>'15表'!P149</f>
        <v/>
      </c>
      <c r="U188" s="2025"/>
      <c r="V188" s="2025" t="str">
        <f>'15表'!Q149</f>
        <v/>
      </c>
      <c r="W188" s="2025"/>
      <c r="X188" s="2025" t="str">
        <f>'15表'!R149</f>
        <v/>
      </c>
      <c r="Y188" s="2025"/>
      <c r="Z188" s="2025" t="str">
        <f>'15表'!S149</f>
        <v/>
      </c>
      <c r="AA188" s="2025"/>
      <c r="AB188" s="2025" t="str">
        <f>'15表'!T149</f>
        <v/>
      </c>
      <c r="AC188" s="2025"/>
      <c r="AD188" s="2025" t="str">
        <f>'15表'!U149</f>
        <v/>
      </c>
      <c r="AE188" s="2025"/>
      <c r="AF188" s="2025" t="str">
        <f>'15表'!V149</f>
        <v/>
      </c>
      <c r="AG188" s="2025"/>
      <c r="AH188" s="2025" t="str">
        <f>'15表'!W149</f>
        <v/>
      </c>
      <c r="AI188" s="2025"/>
      <c r="AJ188" s="2025" t="str">
        <f>'15表'!X149</f>
        <v/>
      </c>
      <c r="AK188" s="2025"/>
      <c r="AL188" s="2025" t="str">
        <f>'15表'!Y149</f>
        <v/>
      </c>
      <c r="AM188" s="2025"/>
      <c r="AN188" s="2025" t="str">
        <f>'15表'!Z149</f>
        <v/>
      </c>
      <c r="AO188" s="2025"/>
      <c r="AP188" s="2140"/>
      <c r="AQ188" s="2141"/>
      <c r="AR188" s="2025" t="str">
        <f>'15表'!AB149</f>
        <v/>
      </c>
      <c r="AS188" s="2025"/>
      <c r="AT188" s="2025" t="str">
        <f>'15表'!AC149</f>
        <v/>
      </c>
      <c r="AU188" s="2025"/>
      <c r="AV188" s="2025" t="str">
        <f>'15表'!AD149</f>
        <v/>
      </c>
      <c r="AW188" s="2025"/>
      <c r="AX188" s="2025" t="str">
        <f>'15表'!AE149</f>
        <v/>
      </c>
      <c r="AY188" s="2025"/>
      <c r="AZ188" s="2025" t="str">
        <f>'15表'!AF149</f>
        <v/>
      </c>
      <c r="BA188" s="2025"/>
      <c r="BB188" s="2025" t="str">
        <f>'15表'!AG149</f>
        <v/>
      </c>
      <c r="BC188" s="2025"/>
      <c r="BD188" s="2025" t="str">
        <f>'15表'!AH149</f>
        <v/>
      </c>
      <c r="BE188" s="2025"/>
      <c r="BF188" s="2025" t="str">
        <f>'15表'!AI149</f>
        <v/>
      </c>
      <c r="BG188" s="2025"/>
      <c r="BH188" s="2025" t="str">
        <f>'15表'!AJ149</f>
        <v/>
      </c>
      <c r="BI188" s="2025"/>
      <c r="BJ188" s="2025" t="str">
        <f>'15表'!AK149</f>
        <v/>
      </c>
      <c r="BK188" s="2025"/>
      <c r="BL188" s="2025" t="str">
        <f>'15表'!AL149</f>
        <v/>
      </c>
      <c r="BM188" s="2025"/>
      <c r="BN188" s="2025" t="str">
        <f>'15表'!AM149</f>
        <v/>
      </c>
      <c r="BO188" s="2025"/>
      <c r="BP188" s="2140"/>
      <c r="BQ188" s="2141"/>
      <c r="BR188" s="2017"/>
      <c r="BS188" s="2420" t="s">
        <v>1643</v>
      </c>
      <c r="BT188" s="2420"/>
      <c r="BU188" s="2420"/>
    </row>
    <row r="189" spans="1:76" s="1095" customFormat="1" ht="6" customHeight="1">
      <c r="A189" s="1094"/>
      <c r="B189" s="1094"/>
      <c r="C189" s="2263"/>
      <c r="D189" s="2263"/>
      <c r="E189" s="2263"/>
      <c r="G189" s="2201"/>
      <c r="H189" s="1084"/>
      <c r="I189" s="2194" t="s">
        <v>184</v>
      </c>
      <c r="J189" s="2194"/>
      <c r="K189" s="2194"/>
      <c r="L189" s="2194"/>
      <c r="M189" s="2194"/>
      <c r="N189" s="2194"/>
      <c r="O189" s="2194"/>
      <c r="P189" s="1086"/>
      <c r="Q189" s="2081"/>
      <c r="R189" s="2057"/>
      <c r="S189" s="2025"/>
      <c r="T189" s="2025"/>
      <c r="U189" s="2025"/>
      <c r="V189" s="2025"/>
      <c r="W189" s="2025"/>
      <c r="X189" s="2025"/>
      <c r="Y189" s="2025"/>
      <c r="Z189" s="2025"/>
      <c r="AA189" s="2025"/>
      <c r="AB189" s="2025"/>
      <c r="AC189" s="2025"/>
      <c r="AD189" s="2025"/>
      <c r="AE189" s="2025"/>
      <c r="AF189" s="2025"/>
      <c r="AG189" s="2025"/>
      <c r="AH189" s="2025"/>
      <c r="AI189" s="2025"/>
      <c r="AJ189" s="2025"/>
      <c r="AK189" s="2025"/>
      <c r="AL189" s="2025"/>
      <c r="AM189" s="2025"/>
      <c r="AN189" s="2025"/>
      <c r="AO189" s="2025"/>
      <c r="AP189" s="2186"/>
      <c r="AQ189" s="2187"/>
      <c r="AR189" s="2025"/>
      <c r="AS189" s="2025"/>
      <c r="AT189" s="2025"/>
      <c r="AU189" s="2025"/>
      <c r="AV189" s="2025"/>
      <c r="AW189" s="2025"/>
      <c r="AX189" s="2025"/>
      <c r="AY189" s="2025"/>
      <c r="AZ189" s="2025"/>
      <c r="BA189" s="2025"/>
      <c r="BB189" s="2025"/>
      <c r="BC189" s="2025"/>
      <c r="BD189" s="2025"/>
      <c r="BE189" s="2025"/>
      <c r="BF189" s="2025"/>
      <c r="BG189" s="2025"/>
      <c r="BH189" s="2025"/>
      <c r="BI189" s="2025"/>
      <c r="BJ189" s="2025"/>
      <c r="BK189" s="2025"/>
      <c r="BL189" s="2025"/>
      <c r="BM189" s="2025"/>
      <c r="BN189" s="2025"/>
      <c r="BO189" s="2025"/>
      <c r="BP189" s="2186"/>
      <c r="BQ189" s="2187"/>
      <c r="BR189" s="2017"/>
      <c r="BS189" s="2420"/>
      <c r="BT189" s="2420"/>
      <c r="BU189" s="2420"/>
    </row>
    <row r="190" spans="1:76" s="1095" customFormat="1" ht="10.5" customHeight="1">
      <c r="A190" s="1094"/>
      <c r="B190" s="1094"/>
      <c r="C190" s="2263"/>
      <c r="D190" s="2263"/>
      <c r="E190" s="2263"/>
      <c r="G190" s="2201"/>
      <c r="H190" s="1062"/>
      <c r="I190" s="2188" t="s">
        <v>168</v>
      </c>
      <c r="J190" s="2188"/>
      <c r="K190" s="2188"/>
      <c r="L190" s="2188"/>
      <c r="M190" s="2188"/>
      <c r="N190" s="2188"/>
      <c r="O190" s="2188"/>
      <c r="P190" s="1062"/>
      <c r="Q190" s="2065" t="s">
        <v>1</v>
      </c>
      <c r="R190" s="2057" t="str">
        <f>'15表'!O150</f>
        <v/>
      </c>
      <c r="S190" s="2025"/>
      <c r="T190" s="2025" t="str">
        <f>'15表'!P150</f>
        <v/>
      </c>
      <c r="U190" s="2025"/>
      <c r="V190" s="2025" t="str">
        <f>'15表'!Q150</f>
        <v/>
      </c>
      <c r="W190" s="2025"/>
      <c r="X190" s="2025" t="str">
        <f>'15表'!R150</f>
        <v/>
      </c>
      <c r="Y190" s="2025"/>
      <c r="Z190" s="2025" t="str">
        <f>'15表'!S150</f>
        <v/>
      </c>
      <c r="AA190" s="2025"/>
      <c r="AB190" s="2025" t="str">
        <f>'15表'!T150</f>
        <v/>
      </c>
      <c r="AC190" s="2025"/>
      <c r="AD190" s="2025" t="str">
        <f>'15表'!U150</f>
        <v/>
      </c>
      <c r="AE190" s="2025"/>
      <c r="AF190" s="2025" t="str">
        <f>'15表'!V150</f>
        <v/>
      </c>
      <c r="AG190" s="2025"/>
      <c r="AH190" s="2025" t="str">
        <f>'15表'!W150</f>
        <v/>
      </c>
      <c r="AI190" s="2025"/>
      <c r="AJ190" s="2025" t="s">
        <v>1233</v>
      </c>
      <c r="AK190" s="2025"/>
      <c r="AL190" s="2025" t="s">
        <v>1233</v>
      </c>
      <c r="AM190" s="2025"/>
      <c r="AN190" s="2025" t="s">
        <v>1233</v>
      </c>
      <c r="AO190" s="2025"/>
      <c r="AP190" s="2150"/>
      <c r="AQ190" s="2151"/>
      <c r="AR190" s="2057" t="str">
        <f>'15表'!AB150</f>
        <v/>
      </c>
      <c r="AS190" s="2025"/>
      <c r="AT190" s="2025" t="str">
        <f>'15表'!AC150</f>
        <v/>
      </c>
      <c r="AU190" s="2025"/>
      <c r="AV190" s="2025" t="str">
        <f>'15表'!AD150</f>
        <v/>
      </c>
      <c r="AW190" s="2025"/>
      <c r="AX190" s="2025" t="str">
        <f>'15表'!AE150</f>
        <v/>
      </c>
      <c r="AY190" s="2025"/>
      <c r="AZ190" s="2025" t="str">
        <f>'15表'!AF150</f>
        <v/>
      </c>
      <c r="BA190" s="2025"/>
      <c r="BB190" s="2025" t="str">
        <f>'15表'!AG150</f>
        <v/>
      </c>
      <c r="BC190" s="2025"/>
      <c r="BD190" s="2025" t="str">
        <f>'15表'!AH150</f>
        <v/>
      </c>
      <c r="BE190" s="2025"/>
      <c r="BF190" s="2025" t="str">
        <f>'15表'!AI150</f>
        <v/>
      </c>
      <c r="BG190" s="2025"/>
      <c r="BH190" s="2025" t="str">
        <f>'15表'!AJ150</f>
        <v/>
      </c>
      <c r="BI190" s="2025"/>
      <c r="BJ190" s="2025" t="s">
        <v>1233</v>
      </c>
      <c r="BK190" s="2025"/>
      <c r="BL190" s="2025" t="s">
        <v>1233</v>
      </c>
      <c r="BM190" s="2025"/>
      <c r="BN190" s="2025" t="s">
        <v>1233</v>
      </c>
      <c r="BO190" s="2025"/>
      <c r="BP190" s="2150"/>
      <c r="BQ190" s="2151"/>
      <c r="BR190" s="2017"/>
      <c r="BS190" s="2420"/>
      <c r="BT190" s="2420"/>
      <c r="BU190" s="2420"/>
    </row>
    <row r="191" spans="1:76" s="1095" customFormat="1" ht="9.75" customHeight="1">
      <c r="A191" s="1094"/>
      <c r="B191" s="1094"/>
      <c r="C191" s="2263"/>
      <c r="D191" s="2263"/>
      <c r="E191" s="2263"/>
      <c r="G191" s="2202"/>
      <c r="H191" s="1069"/>
      <c r="I191" s="2156" t="s">
        <v>67</v>
      </c>
      <c r="J191" s="2156"/>
      <c r="K191" s="2156"/>
      <c r="L191" s="2156"/>
      <c r="M191" s="2156"/>
      <c r="N191" s="2156"/>
      <c r="O191" s="2156"/>
      <c r="P191" s="1070"/>
      <c r="Q191" s="2039"/>
      <c r="R191" s="2058"/>
      <c r="S191" s="2043"/>
      <c r="T191" s="2043"/>
      <c r="U191" s="2043"/>
      <c r="V191" s="2043"/>
      <c r="W191" s="2043"/>
      <c r="X191" s="2043"/>
      <c r="Y191" s="2043"/>
      <c r="Z191" s="2043"/>
      <c r="AA191" s="2043"/>
      <c r="AB191" s="2043"/>
      <c r="AC191" s="2043"/>
      <c r="AD191" s="2043"/>
      <c r="AE191" s="2043"/>
      <c r="AF191" s="2043"/>
      <c r="AG191" s="2043"/>
      <c r="AH191" s="2043"/>
      <c r="AI191" s="2043"/>
      <c r="AJ191" s="2043"/>
      <c r="AK191" s="2043"/>
      <c r="AL191" s="2043"/>
      <c r="AM191" s="2043"/>
      <c r="AN191" s="2043"/>
      <c r="AO191" s="2043"/>
      <c r="AP191" s="2074"/>
      <c r="AQ191" s="2075"/>
      <c r="AR191" s="2058"/>
      <c r="AS191" s="2043"/>
      <c r="AT191" s="2043"/>
      <c r="AU191" s="2043"/>
      <c r="AV191" s="2043"/>
      <c r="AW191" s="2043"/>
      <c r="AX191" s="2043"/>
      <c r="AY191" s="2043"/>
      <c r="AZ191" s="2043"/>
      <c r="BA191" s="2043"/>
      <c r="BB191" s="2043"/>
      <c r="BC191" s="2043"/>
      <c r="BD191" s="2043"/>
      <c r="BE191" s="2043"/>
      <c r="BF191" s="2043"/>
      <c r="BG191" s="2043"/>
      <c r="BH191" s="2043"/>
      <c r="BI191" s="2043"/>
      <c r="BJ191" s="2043"/>
      <c r="BK191" s="2043"/>
      <c r="BL191" s="2043"/>
      <c r="BM191" s="2043"/>
      <c r="BN191" s="2043"/>
      <c r="BO191" s="2043"/>
      <c r="BP191" s="2074"/>
      <c r="BQ191" s="2075"/>
      <c r="BR191" s="2017"/>
      <c r="BS191" s="2420"/>
      <c r="BT191" s="2420"/>
      <c r="BU191" s="2420"/>
    </row>
    <row r="192" spans="1:76" s="1095" customFormat="1" ht="9.75" customHeight="1">
      <c r="A192" s="1094"/>
      <c r="B192" s="1094"/>
      <c r="C192" s="2263"/>
      <c r="D192" s="2263"/>
      <c r="E192" s="2263"/>
      <c r="G192" s="2157" t="s">
        <v>169</v>
      </c>
      <c r="H192" s="2160" t="s">
        <v>370</v>
      </c>
      <c r="I192" s="2161"/>
      <c r="J192" s="2161"/>
      <c r="K192" s="2161"/>
      <c r="L192" s="2162"/>
      <c r="M192" s="1066"/>
      <c r="N192" s="2106" t="s">
        <v>1189</v>
      </c>
      <c r="O192" s="2106"/>
      <c r="P192" s="1071"/>
      <c r="Q192" s="2166"/>
      <c r="R192" s="2168"/>
      <c r="S192" s="2169"/>
      <c r="T192" s="2169"/>
      <c r="U192" s="2169"/>
      <c r="V192" s="2169"/>
      <c r="W192" s="2169"/>
      <c r="X192" s="2169"/>
      <c r="Y192" s="2169"/>
      <c r="Z192" s="2169"/>
      <c r="AA192" s="2169"/>
      <c r="AB192" s="2169"/>
      <c r="AC192" s="2169"/>
      <c r="AD192" s="2169"/>
      <c r="AE192" s="2169"/>
      <c r="AF192" s="2169"/>
      <c r="AG192" s="2169"/>
      <c r="AH192" s="2169"/>
      <c r="AI192" s="2169"/>
      <c r="AJ192" s="2169"/>
      <c r="AK192" s="2169"/>
      <c r="AL192" s="2169"/>
      <c r="AM192" s="2169"/>
      <c r="AN192" s="2169"/>
      <c r="AO192" s="2169"/>
      <c r="AP192" s="2169"/>
      <c r="AQ192" s="2170"/>
      <c r="AR192" s="2177"/>
      <c r="AS192" s="2178"/>
      <c r="AT192" s="2178"/>
      <c r="AU192" s="2178"/>
      <c r="AV192" s="2178"/>
      <c r="AW192" s="2178"/>
      <c r="AX192" s="2178"/>
      <c r="AY192" s="2178"/>
      <c r="AZ192" s="2178"/>
      <c r="BA192" s="2178"/>
      <c r="BB192" s="2178"/>
      <c r="BC192" s="2178"/>
      <c r="BD192" s="2178"/>
      <c r="BE192" s="2178"/>
      <c r="BF192" s="2178"/>
      <c r="BG192" s="2178"/>
      <c r="BH192" s="2178"/>
      <c r="BI192" s="2178"/>
      <c r="BJ192" s="2178"/>
      <c r="BK192" s="2178"/>
      <c r="BL192" s="2178"/>
      <c r="BM192" s="2178"/>
      <c r="BN192" s="2178"/>
      <c r="BO192" s="2178"/>
      <c r="BP192" s="2178"/>
      <c r="BQ192" s="2179"/>
      <c r="BR192" s="2017"/>
      <c r="BS192" s="2420"/>
      <c r="BT192" s="2420"/>
      <c r="BU192" s="2420"/>
      <c r="BW192" s="2142">
        <f>氏名４</f>
        <v>0</v>
      </c>
      <c r="BX192" s="2142">
        <f>氏名５</f>
        <v>0</v>
      </c>
    </row>
    <row r="193" spans="1:78" s="1095" customFormat="1" ht="9.75" customHeight="1">
      <c r="A193" s="1094"/>
      <c r="B193" s="1094"/>
      <c r="C193" s="2263"/>
      <c r="D193" s="2263"/>
      <c r="E193" s="2263"/>
      <c r="G193" s="2158"/>
      <c r="H193" s="2163"/>
      <c r="I193" s="2089"/>
      <c r="J193" s="2089"/>
      <c r="K193" s="2089"/>
      <c r="L193" s="2164"/>
      <c r="M193" s="1085"/>
      <c r="N193" s="2165"/>
      <c r="O193" s="2165"/>
      <c r="P193" s="1086"/>
      <c r="Q193" s="2167"/>
      <c r="R193" s="2171"/>
      <c r="S193" s="2172"/>
      <c r="T193" s="2172"/>
      <c r="U193" s="2172"/>
      <c r="V193" s="2172"/>
      <c r="W193" s="2172"/>
      <c r="X193" s="2172"/>
      <c r="Y193" s="2172"/>
      <c r="Z193" s="2172"/>
      <c r="AA193" s="2172"/>
      <c r="AB193" s="2172"/>
      <c r="AC193" s="2172"/>
      <c r="AD193" s="2172"/>
      <c r="AE193" s="2172"/>
      <c r="AF193" s="2172"/>
      <c r="AG193" s="2172"/>
      <c r="AH193" s="2172"/>
      <c r="AI193" s="2172"/>
      <c r="AJ193" s="2172"/>
      <c r="AK193" s="2172"/>
      <c r="AL193" s="2172"/>
      <c r="AM193" s="2172"/>
      <c r="AN193" s="2172"/>
      <c r="AO193" s="2172"/>
      <c r="AP193" s="2172"/>
      <c r="AQ193" s="2173"/>
      <c r="AR193" s="2180"/>
      <c r="AS193" s="2181"/>
      <c r="AT193" s="2181"/>
      <c r="AU193" s="2181"/>
      <c r="AV193" s="2181"/>
      <c r="AW193" s="2181"/>
      <c r="AX193" s="2181"/>
      <c r="AY193" s="2181"/>
      <c r="AZ193" s="2181"/>
      <c r="BA193" s="2181"/>
      <c r="BB193" s="2181"/>
      <c r="BC193" s="2181"/>
      <c r="BD193" s="2181"/>
      <c r="BE193" s="2181"/>
      <c r="BF193" s="2181"/>
      <c r="BG193" s="2181"/>
      <c r="BH193" s="2181"/>
      <c r="BI193" s="2181"/>
      <c r="BJ193" s="2181"/>
      <c r="BK193" s="2181"/>
      <c r="BL193" s="2181"/>
      <c r="BM193" s="2181"/>
      <c r="BN193" s="2181"/>
      <c r="BO193" s="2181"/>
      <c r="BP193" s="2181"/>
      <c r="BQ193" s="2182"/>
      <c r="BR193" s="2017"/>
      <c r="BS193" s="2420"/>
      <c r="BT193" s="2420"/>
      <c r="BU193" s="2420"/>
      <c r="BW193" s="2142"/>
      <c r="BX193" s="2142"/>
    </row>
    <row r="194" spans="1:78" s="1095" customFormat="1" ht="9.75" customHeight="1">
      <c r="A194" s="1094"/>
      <c r="B194" s="1094"/>
      <c r="C194" s="2263"/>
      <c r="D194" s="2263"/>
      <c r="E194" s="2263"/>
      <c r="G194" s="2158"/>
      <c r="H194" s="1081"/>
      <c r="I194" s="2090" t="s">
        <v>392</v>
      </c>
      <c r="J194" s="2090"/>
      <c r="K194" s="2090"/>
      <c r="L194" s="2090"/>
      <c r="M194" s="2090"/>
      <c r="N194" s="2090"/>
      <c r="O194" s="2090"/>
      <c r="P194" s="1083"/>
      <c r="Q194" s="2065" t="s">
        <v>7</v>
      </c>
      <c r="R194" s="2171"/>
      <c r="S194" s="2172"/>
      <c r="T194" s="2172"/>
      <c r="U194" s="2172"/>
      <c r="V194" s="2172"/>
      <c r="W194" s="2172"/>
      <c r="X194" s="2172"/>
      <c r="Y194" s="2172"/>
      <c r="Z194" s="2172"/>
      <c r="AA194" s="2172"/>
      <c r="AB194" s="2172"/>
      <c r="AC194" s="2172"/>
      <c r="AD194" s="2172"/>
      <c r="AE194" s="2172"/>
      <c r="AF194" s="2172"/>
      <c r="AG194" s="2172"/>
      <c r="AH194" s="2172"/>
      <c r="AI194" s="2172"/>
      <c r="AJ194" s="2172"/>
      <c r="AK194" s="2172"/>
      <c r="AL194" s="2172"/>
      <c r="AM194" s="2172"/>
      <c r="AN194" s="2172"/>
      <c r="AO194" s="2172"/>
      <c r="AP194" s="2172"/>
      <c r="AQ194" s="2173"/>
      <c r="AR194" s="2180"/>
      <c r="AS194" s="2181"/>
      <c r="AT194" s="2181"/>
      <c r="AU194" s="2181"/>
      <c r="AV194" s="2181"/>
      <c r="AW194" s="2181"/>
      <c r="AX194" s="2181"/>
      <c r="AY194" s="2181"/>
      <c r="AZ194" s="2181"/>
      <c r="BA194" s="2181"/>
      <c r="BB194" s="2181"/>
      <c r="BC194" s="2181"/>
      <c r="BD194" s="2181"/>
      <c r="BE194" s="2181"/>
      <c r="BF194" s="2181"/>
      <c r="BG194" s="2181"/>
      <c r="BH194" s="2181"/>
      <c r="BI194" s="2181"/>
      <c r="BJ194" s="2181"/>
      <c r="BK194" s="2181"/>
      <c r="BL194" s="2181"/>
      <c r="BM194" s="2181"/>
      <c r="BN194" s="2181"/>
      <c r="BO194" s="2181"/>
      <c r="BP194" s="2181"/>
      <c r="BQ194" s="2182"/>
      <c r="BR194" s="2017"/>
      <c r="BS194" s="2420"/>
      <c r="BT194" s="2420"/>
      <c r="BU194" s="2420"/>
      <c r="BW194" s="2144" t="str">
        <f>IFERROR(ROUNDDOWN('15表'!AX48/'15表'!$AT$48,11),"")</f>
        <v/>
      </c>
      <c r="BX194" s="2144" t="str">
        <f>IFERROR(ROUNDDOWN('15表'!AY48/'15表'!$AT$48,11),"")</f>
        <v/>
      </c>
    </row>
    <row r="195" spans="1:78" s="1095" customFormat="1" ht="9.75" customHeight="1">
      <c r="A195" s="1094"/>
      <c r="B195" s="1094"/>
      <c r="C195" s="2263"/>
      <c r="D195" s="2263"/>
      <c r="E195" s="2263"/>
      <c r="G195" s="2158"/>
      <c r="H195" s="1084"/>
      <c r="I195" s="2143"/>
      <c r="J195" s="2143"/>
      <c r="K195" s="2143"/>
      <c r="L195" s="2143"/>
      <c r="M195" s="2143"/>
      <c r="N195" s="2143"/>
      <c r="O195" s="2143"/>
      <c r="P195" s="1086"/>
      <c r="Q195" s="2081"/>
      <c r="R195" s="2174"/>
      <c r="S195" s="2175"/>
      <c r="T195" s="2175"/>
      <c r="U195" s="2175"/>
      <c r="V195" s="2175"/>
      <c r="W195" s="2175"/>
      <c r="X195" s="2175"/>
      <c r="Y195" s="2175"/>
      <c r="Z195" s="2175"/>
      <c r="AA195" s="2175"/>
      <c r="AB195" s="2175"/>
      <c r="AC195" s="2175"/>
      <c r="AD195" s="2175"/>
      <c r="AE195" s="2175"/>
      <c r="AF195" s="2175"/>
      <c r="AG195" s="2175"/>
      <c r="AH195" s="2175"/>
      <c r="AI195" s="2175"/>
      <c r="AJ195" s="2175"/>
      <c r="AK195" s="2175"/>
      <c r="AL195" s="2175"/>
      <c r="AM195" s="2175"/>
      <c r="AN195" s="2175"/>
      <c r="AO195" s="2175"/>
      <c r="AP195" s="2175"/>
      <c r="AQ195" s="2176"/>
      <c r="AR195" s="2183"/>
      <c r="AS195" s="2184"/>
      <c r="AT195" s="2184"/>
      <c r="AU195" s="2184"/>
      <c r="AV195" s="2184"/>
      <c r="AW195" s="2184"/>
      <c r="AX195" s="2184"/>
      <c r="AY195" s="2184"/>
      <c r="AZ195" s="2184"/>
      <c r="BA195" s="2184"/>
      <c r="BB195" s="2184"/>
      <c r="BC195" s="2184"/>
      <c r="BD195" s="2184"/>
      <c r="BE195" s="2184"/>
      <c r="BF195" s="2184"/>
      <c r="BG195" s="2184"/>
      <c r="BH195" s="2184"/>
      <c r="BI195" s="2184"/>
      <c r="BJ195" s="2184"/>
      <c r="BK195" s="2184"/>
      <c r="BL195" s="2184"/>
      <c r="BM195" s="2184"/>
      <c r="BN195" s="2184"/>
      <c r="BO195" s="2184"/>
      <c r="BP195" s="2184"/>
      <c r="BQ195" s="2185"/>
      <c r="BR195" s="2017"/>
      <c r="BS195" s="2420"/>
      <c r="BT195" s="2420"/>
      <c r="BU195" s="2420"/>
      <c r="BW195" s="2145"/>
      <c r="BX195" s="2145"/>
    </row>
    <row r="196" spans="1:78" s="1095" customFormat="1" ht="6.75" customHeight="1">
      <c r="A196" s="1094"/>
      <c r="B196" s="1094"/>
      <c r="C196" s="2263"/>
      <c r="D196" s="2263"/>
      <c r="E196" s="2263"/>
      <c r="G196" s="2158"/>
      <c r="H196" s="1081"/>
      <c r="I196" s="1082"/>
      <c r="J196" s="1082"/>
      <c r="K196" s="1082"/>
      <c r="L196" s="1082"/>
      <c r="M196" s="1083"/>
      <c r="N196" s="2146" t="s">
        <v>1217</v>
      </c>
      <c r="O196" s="2147"/>
      <c r="P196" s="2148"/>
      <c r="Q196" s="2065" t="s">
        <v>10</v>
      </c>
      <c r="R196" s="2057" t="str">
        <f>IF(ROUNDDOWN(BW196,0)=BW196,"",MOD(INT(BW196/1),10))</f>
        <v/>
      </c>
      <c r="S196" s="2025"/>
      <c r="T196" s="2149" t="s">
        <v>127</v>
      </c>
      <c r="U196" s="2149"/>
      <c r="V196" s="2025" t="str">
        <f>IF(ROUNDDOWN(BW196,0)=BW196,"",MOD(INT(BW196*10),10))</f>
        <v/>
      </c>
      <c r="W196" s="2025"/>
      <c r="X196" s="2025" t="str">
        <f>IF(ROUNDDOWN(BW196,1)=BW196,"",MOD(INT(BW196*100),10))</f>
        <v/>
      </c>
      <c r="Y196" s="2025"/>
      <c r="Z196" s="2025" t="str">
        <f>IF(ROUNDDOWN(BW196,2)=BW196,"",MOD(INT(BW196*1000),10))</f>
        <v/>
      </c>
      <c r="AA196" s="2025"/>
      <c r="AB196" s="2025" t="str">
        <f>IF(ROUNDDOWN(BW196,3)=BW196,"",MOD(INT(BW196*10000),10))</f>
        <v/>
      </c>
      <c r="AC196" s="2025"/>
      <c r="AD196" s="2025" t="str">
        <f>IF(ROUNDDOWN(BW196,4)=BW196,"",MOD(INT(BW196*100000),10))</f>
        <v/>
      </c>
      <c r="AE196" s="2025"/>
      <c r="AF196" s="2025" t="str">
        <f>IF(ROUNDDOWN(BW196,5)=BW196,"",MOD(INT(BW196*1000000),10))</f>
        <v/>
      </c>
      <c r="AG196" s="2025"/>
      <c r="AH196" s="2025" t="str">
        <f>IF(ROUNDDOWN(BW196,6)=BW196,"",MOD(INT(BW196*10000000),10))</f>
        <v/>
      </c>
      <c r="AI196" s="2025"/>
      <c r="AJ196" s="2025" t="str">
        <f>IF(ROUNDDOWN(BW196,7)=BW196,"",MOD(INT(BW196*100000000),10))</f>
        <v/>
      </c>
      <c r="AK196" s="2025"/>
      <c r="AL196" s="2025" t="str">
        <f>IF(ROUNDDOWN(BW196,8)=BW196,"",MOD(INT(BW196*1000000000),10))</f>
        <v/>
      </c>
      <c r="AM196" s="2025"/>
      <c r="AN196" s="2025" t="str">
        <f>IF(ROUNDDOWN(BW196,9)=BW196,"",MOD(INT(BW196*10000000000),10))</f>
        <v/>
      </c>
      <c r="AO196" s="2025"/>
      <c r="AP196" s="2150"/>
      <c r="AQ196" s="2151"/>
      <c r="AR196" s="2057" t="str">
        <f>IF(ROUNDDOWN(BX196,0)=BX196,"",MOD(INT(BX196/1),10))</f>
        <v/>
      </c>
      <c r="AS196" s="2025"/>
      <c r="AT196" s="2149" t="s">
        <v>212</v>
      </c>
      <c r="AU196" s="2149"/>
      <c r="AV196" s="2025" t="str">
        <f>IF(ROUNDDOWN(BX196,0)=BX196,"",MOD(INT(BX196*10),10))</f>
        <v/>
      </c>
      <c r="AW196" s="2025"/>
      <c r="AX196" s="2025" t="str">
        <f>IF(ROUNDDOWN(BX196,1)=BX196,"",MOD(INT(BX196*100),10))</f>
        <v/>
      </c>
      <c r="AY196" s="2025"/>
      <c r="AZ196" s="2025" t="str">
        <f>IF(ROUNDDOWN(BX196,2)=BX196,"",MOD(INT(BX196*1000),10))</f>
        <v/>
      </c>
      <c r="BA196" s="2025"/>
      <c r="BB196" s="2025" t="str">
        <f>IF(ROUNDDOWN(BX196,3)=BX196,"",MOD(INT(BX196*10000),10))</f>
        <v/>
      </c>
      <c r="BC196" s="2025"/>
      <c r="BD196" s="2025" t="str">
        <f>IF(ROUNDDOWN(BX196,4)=BX196,"",MOD(INT(BX196*100000),10))</f>
        <v/>
      </c>
      <c r="BE196" s="2025"/>
      <c r="BF196" s="2025" t="str">
        <f>IF(ROUNDDOWN(BX196,5)=BX196,"",MOD(INT(BX196*1000000),10))</f>
        <v/>
      </c>
      <c r="BG196" s="2025"/>
      <c r="BH196" s="2025" t="str">
        <f>IF(ROUNDDOWN(BX196,6)=BX196,"",MOD(INT(BX196*10000000),10))</f>
        <v/>
      </c>
      <c r="BI196" s="2025"/>
      <c r="BJ196" s="2025" t="str">
        <f>IF(ROUNDDOWN(BX196,7)=BX196,"",MOD(INT(BX196*100000000),10))</f>
        <v/>
      </c>
      <c r="BK196" s="2025"/>
      <c r="BL196" s="2025" t="str">
        <f>IF(ROUNDDOWN(BX196,8)=BX196,"",MOD(INT(BX196*1000000000),10))</f>
        <v/>
      </c>
      <c r="BM196" s="2025"/>
      <c r="BN196" s="2025" t="str">
        <f>IF(ROUNDDOWN(BX196,9)=BX196,"",MOD(INT(BX196*10000000000),10))</f>
        <v/>
      </c>
      <c r="BO196" s="2025"/>
      <c r="BP196" s="2150"/>
      <c r="BQ196" s="2151"/>
      <c r="BR196" s="2017"/>
      <c r="BS196" s="2420"/>
      <c r="BT196" s="2420"/>
      <c r="BU196" s="2420"/>
      <c r="BW196" s="2152"/>
      <c r="BX196" s="2154"/>
      <c r="BZ196" s="2133" t="s">
        <v>537</v>
      </c>
    </row>
    <row r="197" spans="1:78" s="1095" customFormat="1" ht="13.5" customHeight="1">
      <c r="A197" s="1094"/>
      <c r="B197" s="1094"/>
      <c r="C197" s="2263"/>
      <c r="D197" s="2263"/>
      <c r="E197" s="2263"/>
      <c r="G197" s="2158"/>
      <c r="H197" s="1074"/>
      <c r="I197" s="2136" t="s">
        <v>267</v>
      </c>
      <c r="J197" s="2136"/>
      <c r="K197" s="2136"/>
      <c r="L197" s="2136"/>
      <c r="M197" s="1075"/>
      <c r="N197" s="2122" t="s">
        <v>1193</v>
      </c>
      <c r="O197" s="2123"/>
      <c r="P197" s="2124"/>
      <c r="Q197" s="2081"/>
      <c r="R197" s="2057"/>
      <c r="S197" s="2025"/>
      <c r="T197" s="2149"/>
      <c r="U197" s="2149"/>
      <c r="V197" s="2025"/>
      <c r="W197" s="2025"/>
      <c r="X197" s="2025"/>
      <c r="Y197" s="2025"/>
      <c r="Z197" s="2025"/>
      <c r="AA197" s="2025"/>
      <c r="AB197" s="2025"/>
      <c r="AC197" s="2025"/>
      <c r="AD197" s="2025"/>
      <c r="AE197" s="2025"/>
      <c r="AF197" s="2025"/>
      <c r="AG197" s="2025"/>
      <c r="AH197" s="2025"/>
      <c r="AI197" s="2025"/>
      <c r="AJ197" s="2025"/>
      <c r="AK197" s="2025"/>
      <c r="AL197" s="2025"/>
      <c r="AM197" s="2025"/>
      <c r="AN197" s="2025"/>
      <c r="AO197" s="2025"/>
      <c r="AP197" s="2072"/>
      <c r="AQ197" s="2073"/>
      <c r="AR197" s="2057"/>
      <c r="AS197" s="2025"/>
      <c r="AT197" s="2149"/>
      <c r="AU197" s="2149"/>
      <c r="AV197" s="2025"/>
      <c r="AW197" s="2025"/>
      <c r="AX197" s="2025"/>
      <c r="AY197" s="2025"/>
      <c r="AZ197" s="2025"/>
      <c r="BA197" s="2025"/>
      <c r="BB197" s="2025"/>
      <c r="BC197" s="2025"/>
      <c r="BD197" s="2025"/>
      <c r="BE197" s="2025"/>
      <c r="BF197" s="2025"/>
      <c r="BG197" s="2025"/>
      <c r="BH197" s="2025"/>
      <c r="BI197" s="2025"/>
      <c r="BJ197" s="2025"/>
      <c r="BK197" s="2025"/>
      <c r="BL197" s="2025"/>
      <c r="BM197" s="2025"/>
      <c r="BN197" s="2025"/>
      <c r="BO197" s="2025"/>
      <c r="BP197" s="2072"/>
      <c r="BQ197" s="2073"/>
      <c r="BR197" s="2017"/>
      <c r="BS197" s="2420"/>
      <c r="BT197" s="2420"/>
      <c r="BU197" s="2420"/>
      <c r="BW197" s="2153"/>
      <c r="BX197" s="2155"/>
      <c r="BZ197" s="2134"/>
    </row>
    <row r="198" spans="1:78" s="1095" customFormat="1" ht="6" customHeight="1">
      <c r="A198" s="1094"/>
      <c r="B198" s="1094"/>
      <c r="C198" s="2263"/>
      <c r="D198" s="2263"/>
      <c r="E198" s="2263"/>
      <c r="G198" s="2158"/>
      <c r="H198" s="1074"/>
      <c r="I198" s="2136"/>
      <c r="J198" s="2136"/>
      <c r="K198" s="2136"/>
      <c r="L198" s="2136"/>
      <c r="M198" s="1075"/>
      <c r="N198" s="2137" t="s">
        <v>1218</v>
      </c>
      <c r="O198" s="2138"/>
      <c r="P198" s="2139"/>
      <c r="Q198" s="2065" t="s">
        <v>8</v>
      </c>
      <c r="R198" s="2057" t="str">
        <f>IF(INT(BW198/100000000000),MOD(INT(BW198/100000000000),10),"")</f>
        <v/>
      </c>
      <c r="S198" s="2025"/>
      <c r="T198" s="2025" t="str">
        <f>IF(INT(BW198/10000000000),MOD(INT(BW198/10000000000),10),"")</f>
        <v/>
      </c>
      <c r="U198" s="2025"/>
      <c r="V198" s="2025" t="str">
        <f>IF(INT(BW198/1000000000),MOD(INT(BW198/1000000000),10),"")</f>
        <v/>
      </c>
      <c r="W198" s="2025"/>
      <c r="X198" s="2025" t="str">
        <f>IF(INT(BW198/100000000),MOD(INT(BW198/100000000),10),"")</f>
        <v/>
      </c>
      <c r="Y198" s="2025"/>
      <c r="Z198" s="2025" t="str">
        <f>IF(INT(BW198/10000000),MOD(INT(BW198/10000000),10),"")</f>
        <v/>
      </c>
      <c r="AA198" s="2025"/>
      <c r="AB198" s="2025" t="str">
        <f>IF(INT(BW198/1000000),MOD(INT(BW198/1000000),10),"")</f>
        <v/>
      </c>
      <c r="AC198" s="2025"/>
      <c r="AD198" s="2025" t="str">
        <f>IF(INT(BW198/100000),MOD(INT(BW198/100000),10),"")</f>
        <v/>
      </c>
      <c r="AE198" s="2025"/>
      <c r="AF198" s="2025" t="str">
        <f>IF(INT(BW198/10000),MOD(INT(BW198/10000),10),"")</f>
        <v/>
      </c>
      <c r="AG198" s="2025"/>
      <c r="AH198" s="2025" t="str">
        <f>IF(INT(BW198/1000),MOD(INT(BW198/1000),10),"")</f>
        <v/>
      </c>
      <c r="AI198" s="2025"/>
      <c r="AJ198" s="2025" t="str">
        <f>IF(INT(BW198/100),MOD(INT(BW198/100),10),"")</f>
        <v/>
      </c>
      <c r="AK198" s="2025"/>
      <c r="AL198" s="2025" t="str">
        <f>IF(INT(BW198/10),MOD(INT(BW198/10),10),"")</f>
        <v/>
      </c>
      <c r="AM198" s="2025"/>
      <c r="AN198" s="2025" t="str">
        <f>IF(INT(BW198/1),MOD(INT(BW198/1),10),"")</f>
        <v/>
      </c>
      <c r="AO198" s="2027"/>
      <c r="AP198" s="2140" t="s">
        <v>15</v>
      </c>
      <c r="AQ198" s="2141"/>
      <c r="AR198" s="2057" t="str">
        <f>IF(INT(BX198/100000000000),MOD(INT(BX198/100000000000),10),"")</f>
        <v/>
      </c>
      <c r="AS198" s="2025"/>
      <c r="AT198" s="2025" t="str">
        <f>IF(INT(BX198/10000000000),MOD(INT(BX198/10000000000),10),"")</f>
        <v/>
      </c>
      <c r="AU198" s="2025"/>
      <c r="AV198" s="2025" t="str">
        <f>IF(INT(BX198/1000000000),MOD(INT(BX198/1000000000),10),"")</f>
        <v/>
      </c>
      <c r="AW198" s="2025"/>
      <c r="AX198" s="2025" t="str">
        <f>IF(INT(BX198/100000000),MOD(INT(BX198/100000000),10),"")</f>
        <v/>
      </c>
      <c r="AY198" s="2025"/>
      <c r="AZ198" s="2025" t="str">
        <f>IF(INT(BX198/10000000),MOD(INT(BX198/10000000),10),"")</f>
        <v/>
      </c>
      <c r="BA198" s="2025"/>
      <c r="BB198" s="2025" t="str">
        <f>IF(INT(BX198/1000000),MOD(INT(BX198/1000000),10),"")</f>
        <v/>
      </c>
      <c r="BC198" s="2025"/>
      <c r="BD198" s="2025" t="str">
        <f>IF(INT(BX198/100000),MOD(INT(BX198/100000),10),"")</f>
        <v/>
      </c>
      <c r="BE198" s="2025"/>
      <c r="BF198" s="2025" t="str">
        <f>IF(INT(BX198/10000),MOD(INT(BX198/10000),10),"")</f>
        <v/>
      </c>
      <c r="BG198" s="2025"/>
      <c r="BH198" s="2025" t="str">
        <f>IF(INT(BX198/1000),MOD(INT(BX198/1000),10),"")</f>
        <v/>
      </c>
      <c r="BI198" s="2025"/>
      <c r="BJ198" s="2025" t="str">
        <f>IF(INT(BX198/100),MOD(INT(BX198/100),10),"")</f>
        <v/>
      </c>
      <c r="BK198" s="2025"/>
      <c r="BL198" s="2025" t="str">
        <f>IF(INT(BX198/10),MOD(INT(BX198/10),10),"")</f>
        <v/>
      </c>
      <c r="BM198" s="2025"/>
      <c r="BN198" s="2025" t="str">
        <f>IF(INT(BX198/1),MOD(INT(BX198/1),10),"")</f>
        <v/>
      </c>
      <c r="BO198" s="2025"/>
      <c r="BP198" s="2140" t="s">
        <v>15</v>
      </c>
      <c r="BQ198" s="2141"/>
      <c r="BR198" s="2017"/>
      <c r="BS198" s="2420"/>
      <c r="BT198" s="2420"/>
      <c r="BU198" s="2420"/>
      <c r="BW198" s="2028">
        <f>ROUNDDOWN('２表'!$Z$37*BW196,0)</f>
        <v>0</v>
      </c>
      <c r="BX198" s="2046">
        <f>ROUNDDOWN('２表'!$Z$37*BX196,0)</f>
        <v>0</v>
      </c>
      <c r="BZ198" s="2134"/>
    </row>
    <row r="199" spans="1:78" s="1095" customFormat="1" ht="13.5" customHeight="1">
      <c r="A199" s="1094"/>
      <c r="B199" s="1094"/>
      <c r="C199" s="2263"/>
      <c r="D199" s="2263"/>
      <c r="E199" s="2263"/>
      <c r="G199" s="2158"/>
      <c r="H199" s="1084"/>
      <c r="I199" s="2189" t="s">
        <v>1194</v>
      </c>
      <c r="J199" s="2189"/>
      <c r="K199" s="2189"/>
      <c r="L199" s="2189"/>
      <c r="M199" s="1086"/>
      <c r="N199" s="2122" t="s">
        <v>1191</v>
      </c>
      <c r="O199" s="2123"/>
      <c r="P199" s="2124"/>
      <c r="Q199" s="2081"/>
      <c r="R199" s="2057"/>
      <c r="S199" s="2025"/>
      <c r="T199" s="2025"/>
      <c r="U199" s="2025"/>
      <c r="V199" s="2025"/>
      <c r="W199" s="2025"/>
      <c r="X199" s="2025"/>
      <c r="Y199" s="2025"/>
      <c r="Z199" s="2025"/>
      <c r="AA199" s="2025"/>
      <c r="AB199" s="2025"/>
      <c r="AC199" s="2025"/>
      <c r="AD199" s="2025"/>
      <c r="AE199" s="2025"/>
      <c r="AF199" s="2025"/>
      <c r="AG199" s="2025"/>
      <c r="AH199" s="2025"/>
      <c r="AI199" s="2025"/>
      <c r="AJ199" s="2025"/>
      <c r="AK199" s="2025"/>
      <c r="AL199" s="2025"/>
      <c r="AM199" s="2025"/>
      <c r="AN199" s="2025"/>
      <c r="AO199" s="2027"/>
      <c r="AP199" s="2140"/>
      <c r="AQ199" s="2141"/>
      <c r="AR199" s="2057"/>
      <c r="AS199" s="2025"/>
      <c r="AT199" s="2025"/>
      <c r="AU199" s="2025"/>
      <c r="AV199" s="2025"/>
      <c r="AW199" s="2025"/>
      <c r="AX199" s="2025"/>
      <c r="AY199" s="2025"/>
      <c r="AZ199" s="2025"/>
      <c r="BA199" s="2025"/>
      <c r="BB199" s="2025"/>
      <c r="BC199" s="2025"/>
      <c r="BD199" s="2025"/>
      <c r="BE199" s="2025"/>
      <c r="BF199" s="2025"/>
      <c r="BG199" s="2025"/>
      <c r="BH199" s="2025"/>
      <c r="BI199" s="2025"/>
      <c r="BJ199" s="2025"/>
      <c r="BK199" s="2025"/>
      <c r="BL199" s="2025"/>
      <c r="BM199" s="2025"/>
      <c r="BN199" s="2025"/>
      <c r="BO199" s="2025"/>
      <c r="BP199" s="2140"/>
      <c r="BQ199" s="2141"/>
      <c r="BR199" s="2017"/>
      <c r="BS199" s="2420"/>
      <c r="BT199" s="2420"/>
      <c r="BU199" s="2420"/>
      <c r="BW199" s="2029"/>
      <c r="BX199" s="2031"/>
      <c r="BZ199" s="2134"/>
    </row>
    <row r="200" spans="1:78" s="1095" customFormat="1" ht="6" customHeight="1">
      <c r="A200" s="1094"/>
      <c r="B200" s="1094"/>
      <c r="C200" s="1111"/>
      <c r="D200" s="1111"/>
      <c r="E200" s="1111"/>
      <c r="G200" s="2158"/>
      <c r="H200" s="1062"/>
      <c r="I200" s="2190" t="s">
        <v>1190</v>
      </c>
      <c r="J200" s="2190"/>
      <c r="K200" s="2190"/>
      <c r="L200" s="2191"/>
      <c r="M200" s="1083"/>
      <c r="N200" s="2146" t="s">
        <v>1218</v>
      </c>
      <c r="O200" s="2147"/>
      <c r="P200" s="2148"/>
      <c r="Q200" s="2065" t="s">
        <v>9</v>
      </c>
      <c r="R200" s="2057" t="str">
        <f t="shared" ref="R200" si="608">IF(INT(BW200/100000000000),MOD(INT(BW200/100000000000),10),"")</f>
        <v/>
      </c>
      <c r="S200" s="2025"/>
      <c r="T200" s="2025" t="str">
        <f t="shared" ref="T200" si="609">IF(INT(BW200/10000000000),MOD(INT(BW200/10000000000),10),"")</f>
        <v/>
      </c>
      <c r="U200" s="2025"/>
      <c r="V200" s="2025" t="str">
        <f t="shared" ref="V200" si="610">IF(INT(BW200/1000000000),MOD(INT(BW200/1000000000),10),"")</f>
        <v/>
      </c>
      <c r="W200" s="2025"/>
      <c r="X200" s="2128" t="str">
        <f t="shared" ref="X200" si="611">IF(INT(BW200/100000000),MOD(INT(BW200/100000000),10),"")</f>
        <v/>
      </c>
      <c r="Y200" s="2025"/>
      <c r="Z200" s="2025" t="str">
        <f t="shared" ref="Z200" si="612">IF(INT(BW200/10000000),MOD(INT(BW200/10000000),10),"")</f>
        <v/>
      </c>
      <c r="AA200" s="2025"/>
      <c r="AB200" s="2025" t="str">
        <f t="shared" ref="AB200" si="613">IF(INT(BW200/1000000),MOD(INT(BW200/1000000),10),"")</f>
        <v/>
      </c>
      <c r="AC200" s="2025"/>
      <c r="AD200" s="2025" t="str">
        <f t="shared" ref="AD200" si="614">IF(INT(BW200/100000),MOD(INT(BW200/100000),10),"")</f>
        <v/>
      </c>
      <c r="AE200" s="2025"/>
      <c r="AF200" s="2025" t="str">
        <f t="shared" ref="AF200" si="615">IF(INT(BW200/10000),MOD(INT(BW200/10000),10),"")</f>
        <v/>
      </c>
      <c r="AG200" s="2025"/>
      <c r="AH200" s="2025" t="str">
        <f t="shared" ref="AH200" si="616">IF(INT(BW200/1000),MOD(INT(BW200/1000),10),"")</f>
        <v/>
      </c>
      <c r="AI200" s="2025"/>
      <c r="AJ200" s="2025" t="str">
        <f t="shared" ref="AJ200" si="617">IF(INT(BW200/100),MOD(INT(BW200/100),10),"")</f>
        <v/>
      </c>
      <c r="AK200" s="2025"/>
      <c r="AL200" s="2025" t="str">
        <f t="shared" ref="AL200" si="618">IF(INT(BW200/10),MOD(INT(BW200/10),10),"")</f>
        <v/>
      </c>
      <c r="AM200" s="2025"/>
      <c r="AN200" s="2025" t="str">
        <f t="shared" ref="AN200" si="619">IF(INT(BW200/1),MOD(INT(BW200/1),10),"")</f>
        <v/>
      </c>
      <c r="AO200" s="2027"/>
      <c r="AP200" s="2129"/>
      <c r="AQ200" s="2130"/>
      <c r="AR200" s="2057" t="str">
        <f t="shared" ref="AR200" si="620">IF(INT(BX200/100000000000),MOD(INT(BX200/100000000000),10),"")</f>
        <v/>
      </c>
      <c r="AS200" s="2025"/>
      <c r="AT200" s="2025" t="str">
        <f t="shared" ref="AT200" si="621">IF(INT(BX200/10000000000),MOD(INT(BX200/10000000000),10),"")</f>
        <v/>
      </c>
      <c r="AU200" s="2025"/>
      <c r="AV200" s="2025" t="str">
        <f t="shared" ref="AV200" si="622">IF(INT(BX200/1000000000),MOD(INT(BX200/1000000000),10),"")</f>
        <v/>
      </c>
      <c r="AW200" s="2025"/>
      <c r="AX200" s="2025" t="str">
        <f t="shared" ref="AX200" si="623">IF(INT(BX200/100000000),MOD(INT(BX200/100000000),10),"")</f>
        <v/>
      </c>
      <c r="AY200" s="2025"/>
      <c r="AZ200" s="2025" t="str">
        <f t="shared" ref="AZ200" si="624">IF(INT(BX200/10000000),MOD(INT(BX200/10000000),10),"")</f>
        <v/>
      </c>
      <c r="BA200" s="2025"/>
      <c r="BB200" s="2025" t="str">
        <f t="shared" ref="BB200" si="625">IF(INT(BX200/1000000),MOD(INT(BX200/1000000),10),"")</f>
        <v/>
      </c>
      <c r="BC200" s="2025"/>
      <c r="BD200" s="2025" t="str">
        <f t="shared" ref="BD200" si="626">IF(INT(BX200/100000),MOD(INT(BX200/100000),10),"")</f>
        <v/>
      </c>
      <c r="BE200" s="2025"/>
      <c r="BF200" s="2025" t="str">
        <f t="shared" ref="BF200" si="627">IF(INT(BX200/10000),MOD(INT(BX200/10000),10),"")</f>
        <v/>
      </c>
      <c r="BG200" s="2025"/>
      <c r="BH200" s="2025" t="str">
        <f t="shared" ref="BH200" si="628">IF(INT(BX200/1000),MOD(INT(BX200/1000),10),"")</f>
        <v/>
      </c>
      <c r="BI200" s="2025"/>
      <c r="BJ200" s="2025" t="str">
        <f t="shared" ref="BJ200" si="629">IF(INT(BX200/100),MOD(INT(BX200/100),10),"")</f>
        <v/>
      </c>
      <c r="BK200" s="2025"/>
      <c r="BL200" s="2025" t="str">
        <f t="shared" ref="BL200" si="630">IF(INT(BX200/10),MOD(INT(BX200/10),10),"")</f>
        <v/>
      </c>
      <c r="BM200" s="2025"/>
      <c r="BN200" s="2025" t="str">
        <f t="shared" ref="BN200" si="631">IF(INT(BX200/1),MOD(INT(BX200/1),10),"")</f>
        <v/>
      </c>
      <c r="BO200" s="2025"/>
      <c r="BP200" s="2140"/>
      <c r="BQ200" s="2141"/>
      <c r="BR200" s="2017"/>
      <c r="BS200" s="2420"/>
      <c r="BT200" s="2420"/>
      <c r="BU200" s="2420"/>
      <c r="BW200" s="2061"/>
      <c r="BX200" s="2062"/>
      <c r="BZ200" s="2134"/>
    </row>
    <row r="201" spans="1:78" s="1095" customFormat="1" ht="13.5" customHeight="1">
      <c r="A201" s="1094"/>
      <c r="B201" s="1094"/>
      <c r="C201" s="1111"/>
      <c r="D201" s="1111"/>
      <c r="E201" s="1111"/>
      <c r="G201" s="2158"/>
      <c r="H201" s="1084"/>
      <c r="I201" s="2192"/>
      <c r="J201" s="2192"/>
      <c r="K201" s="2192"/>
      <c r="L201" s="2192"/>
      <c r="M201" s="1086"/>
      <c r="N201" s="2122" t="s">
        <v>1192</v>
      </c>
      <c r="O201" s="2123"/>
      <c r="P201" s="2124"/>
      <c r="Q201" s="2081"/>
      <c r="R201" s="2057"/>
      <c r="S201" s="2025"/>
      <c r="T201" s="2025"/>
      <c r="U201" s="2025"/>
      <c r="V201" s="2025"/>
      <c r="W201" s="2025"/>
      <c r="X201" s="2025"/>
      <c r="Y201" s="2025"/>
      <c r="Z201" s="2025"/>
      <c r="AA201" s="2025"/>
      <c r="AB201" s="2025"/>
      <c r="AC201" s="2025"/>
      <c r="AD201" s="2025"/>
      <c r="AE201" s="2025"/>
      <c r="AF201" s="2025"/>
      <c r="AG201" s="2025"/>
      <c r="AH201" s="2025"/>
      <c r="AI201" s="2025"/>
      <c r="AJ201" s="2025"/>
      <c r="AK201" s="2025"/>
      <c r="AL201" s="2025"/>
      <c r="AM201" s="2025"/>
      <c r="AN201" s="2025"/>
      <c r="AO201" s="2027"/>
      <c r="AP201" s="2131"/>
      <c r="AQ201" s="2132"/>
      <c r="AR201" s="2057"/>
      <c r="AS201" s="2025"/>
      <c r="AT201" s="2025"/>
      <c r="AU201" s="2025"/>
      <c r="AV201" s="2025"/>
      <c r="AW201" s="2025"/>
      <c r="AX201" s="2025"/>
      <c r="AY201" s="2025"/>
      <c r="AZ201" s="2025"/>
      <c r="BA201" s="2025"/>
      <c r="BB201" s="2025"/>
      <c r="BC201" s="2025"/>
      <c r="BD201" s="2025"/>
      <c r="BE201" s="2025"/>
      <c r="BF201" s="2025"/>
      <c r="BG201" s="2025"/>
      <c r="BH201" s="2025"/>
      <c r="BI201" s="2025"/>
      <c r="BJ201" s="2025"/>
      <c r="BK201" s="2025"/>
      <c r="BL201" s="2025"/>
      <c r="BM201" s="2025"/>
      <c r="BN201" s="2025"/>
      <c r="BO201" s="2025"/>
      <c r="BP201" s="2186"/>
      <c r="BQ201" s="2187"/>
      <c r="BR201" s="2017"/>
      <c r="BS201" s="2420"/>
      <c r="BT201" s="2420"/>
      <c r="BU201" s="2420"/>
      <c r="BW201" s="2056"/>
      <c r="BX201" s="2060"/>
      <c r="BZ201" s="2134"/>
    </row>
    <row r="202" spans="1:78" s="1095" customFormat="1" ht="14.25" customHeight="1">
      <c r="A202" s="1094"/>
      <c r="B202" s="1094"/>
      <c r="C202" s="1111"/>
      <c r="D202" s="1111"/>
      <c r="E202" s="1111"/>
      <c r="G202" s="2158"/>
      <c r="H202" s="1062"/>
      <c r="I202" s="2125" t="s">
        <v>1195</v>
      </c>
      <c r="J202" s="2125"/>
      <c r="K202" s="2125"/>
      <c r="L202" s="2126"/>
      <c r="M202" s="2126"/>
      <c r="N202" s="2126"/>
      <c r="O202" s="2126"/>
      <c r="P202" s="1075"/>
      <c r="Q202" s="2065" t="s">
        <v>21</v>
      </c>
      <c r="R202" s="2057" t="str">
        <f t="shared" ref="R202" si="632">IF(INT(BW202/100000000000),MOD(INT(BW202/100000000000),10),"")</f>
        <v/>
      </c>
      <c r="S202" s="2025"/>
      <c r="T202" s="2025" t="str">
        <f t="shared" ref="T202" si="633">IF(INT(BW202/10000000000),MOD(INT(BW202/10000000000),10),"")</f>
        <v/>
      </c>
      <c r="U202" s="2025"/>
      <c r="V202" s="2025" t="str">
        <f t="shared" ref="V202" si="634">IF(INT(BW202/1000000000),MOD(INT(BW202/1000000000),10),"")</f>
        <v/>
      </c>
      <c r="W202" s="2025"/>
      <c r="X202" s="2025" t="str">
        <f t="shared" ref="X202" si="635">IF(INT(BW202/100000000),MOD(INT(BW202/100000000),10),"")</f>
        <v/>
      </c>
      <c r="Y202" s="2025"/>
      <c r="Z202" s="2025" t="str">
        <f t="shared" ref="Z202" si="636">IF(INT(BW202/10000000),MOD(INT(BW202/10000000),10),"")</f>
        <v/>
      </c>
      <c r="AA202" s="2025"/>
      <c r="AB202" s="2025" t="str">
        <f t="shared" ref="AB202" si="637">IF(INT(BW202/1000000),MOD(INT(BW202/1000000),10),"")</f>
        <v/>
      </c>
      <c r="AC202" s="2025"/>
      <c r="AD202" s="2025" t="str">
        <f t="shared" ref="AD202" si="638">IF(INT(BW202/100000),MOD(INT(BW202/100000),10),"")</f>
        <v/>
      </c>
      <c r="AE202" s="2025"/>
      <c r="AF202" s="2025" t="str">
        <f t="shared" ref="AF202" si="639">IF(INT(BW202/10000),MOD(INT(BW202/10000),10),"")</f>
        <v/>
      </c>
      <c r="AG202" s="2025"/>
      <c r="AH202" s="2025" t="str">
        <f t="shared" ref="AH202" si="640">IF(INT(BW202/1000),MOD(INT(BW202/1000),10),"")</f>
        <v/>
      </c>
      <c r="AI202" s="2025"/>
      <c r="AJ202" s="2025" t="str">
        <f t="shared" ref="AJ202" si="641">IF(INT(BW202/100),MOD(INT(BW202/100),10),"")</f>
        <v/>
      </c>
      <c r="AK202" s="2025"/>
      <c r="AL202" s="2025" t="str">
        <f t="shared" ref="AL202" si="642">IF(INT(BW202/10),MOD(INT(BW202/10),10),"")</f>
        <v/>
      </c>
      <c r="AM202" s="2025"/>
      <c r="AN202" s="2025" t="str">
        <f t="shared" ref="AN202" si="643">IF(INT(BW202/1),MOD(INT(BW202/1),10),"")</f>
        <v/>
      </c>
      <c r="AO202" s="2027"/>
      <c r="AP202" s="2092" t="s">
        <v>15</v>
      </c>
      <c r="AQ202" s="2093"/>
      <c r="AR202" s="2057" t="str">
        <f t="shared" ref="AR202" si="644">IF(INT(BX202/100000000000),MOD(INT(BX202/100000000000),10),"")</f>
        <v/>
      </c>
      <c r="AS202" s="2025"/>
      <c r="AT202" s="2025" t="str">
        <f t="shared" ref="AT202" si="645">IF(INT(BX202/10000000000),MOD(INT(BX202/10000000000),10),"")</f>
        <v/>
      </c>
      <c r="AU202" s="2025"/>
      <c r="AV202" s="2025" t="str">
        <f t="shared" ref="AV202" si="646">IF(INT(BX202/1000000000),MOD(INT(BX202/1000000000),10),"")</f>
        <v/>
      </c>
      <c r="AW202" s="2025"/>
      <c r="AX202" s="2025" t="str">
        <f t="shared" ref="AX202" si="647">IF(INT(BX202/100000000),MOD(INT(BX202/100000000),10),"")</f>
        <v/>
      </c>
      <c r="AY202" s="2025"/>
      <c r="AZ202" s="2025" t="str">
        <f t="shared" ref="AZ202" si="648">IF(INT(BX202/10000000),MOD(INT(BX202/10000000),10),"")</f>
        <v/>
      </c>
      <c r="BA202" s="2025"/>
      <c r="BB202" s="2025" t="str">
        <f t="shared" ref="BB202" si="649">IF(INT(BX202/1000000),MOD(INT(BX202/1000000),10),"")</f>
        <v/>
      </c>
      <c r="BC202" s="2025"/>
      <c r="BD202" s="2025" t="str">
        <f t="shared" ref="BD202" si="650">IF(INT(BX202/100000),MOD(INT(BX202/100000),10),"")</f>
        <v/>
      </c>
      <c r="BE202" s="2025"/>
      <c r="BF202" s="2025" t="str">
        <f t="shared" ref="BF202" si="651">IF(INT(BX202/10000),MOD(INT(BX202/10000),10),"")</f>
        <v/>
      </c>
      <c r="BG202" s="2025"/>
      <c r="BH202" s="2025" t="str">
        <f t="shared" ref="BH202" si="652">IF(INT(BX202/1000),MOD(INT(BX202/1000),10),"")</f>
        <v/>
      </c>
      <c r="BI202" s="2025"/>
      <c r="BJ202" s="2025" t="str">
        <f t="shared" ref="BJ202" si="653">IF(INT(BX202/100),MOD(INT(BX202/100),10),"")</f>
        <v/>
      </c>
      <c r="BK202" s="2025"/>
      <c r="BL202" s="2025" t="str">
        <f t="shared" ref="BL202" si="654">IF(INT(BX202/10),MOD(INT(BX202/10),10),"")</f>
        <v/>
      </c>
      <c r="BM202" s="2025"/>
      <c r="BN202" s="2025" t="str">
        <f t="shared" ref="BN202" si="655">IF(INT(BX202/1),MOD(INT(BX202/1),10),"")</f>
        <v/>
      </c>
      <c r="BO202" s="2025"/>
      <c r="BP202" s="2092" t="s">
        <v>15</v>
      </c>
      <c r="BQ202" s="2093"/>
      <c r="BR202" s="2017"/>
      <c r="BS202" s="2420"/>
      <c r="BT202" s="2420"/>
      <c r="BU202" s="2420"/>
      <c r="BW202" s="2028">
        <f>IF(入力シート!T9=FALSE,0,VLOOKUP(BW192,'４表'!$AC$57:$AD$63,2,FALSE))</f>
        <v>0</v>
      </c>
      <c r="BX202" s="2030">
        <f>IF(入力シート!T10=FALSE,0,VLOOKUP(BX192,'４表'!$AC$57:$AD$63,2,FALSE))</f>
        <v>0</v>
      </c>
      <c r="BZ202" s="2134"/>
    </row>
    <row r="203" spans="1:78" s="1095" customFormat="1" ht="6" customHeight="1">
      <c r="A203" s="1094"/>
      <c r="B203" s="1094"/>
      <c r="C203" s="1111"/>
      <c r="D203" s="1111"/>
      <c r="E203" s="1111"/>
      <c r="G203" s="2159"/>
      <c r="H203" s="1069"/>
      <c r="I203" s="2096" t="s">
        <v>1646</v>
      </c>
      <c r="J203" s="2096"/>
      <c r="K203" s="2096"/>
      <c r="L203" s="2096"/>
      <c r="M203" s="2096"/>
      <c r="N203" s="2096"/>
      <c r="O203" s="2096"/>
      <c r="P203" s="1070"/>
      <c r="Q203" s="2039"/>
      <c r="R203" s="2058"/>
      <c r="S203" s="2043"/>
      <c r="T203" s="2043"/>
      <c r="U203" s="2043"/>
      <c r="V203" s="2043"/>
      <c r="W203" s="2043"/>
      <c r="X203" s="2043"/>
      <c r="Y203" s="2043"/>
      <c r="Z203" s="2043"/>
      <c r="AA203" s="2043"/>
      <c r="AB203" s="2043"/>
      <c r="AC203" s="2043"/>
      <c r="AD203" s="2043"/>
      <c r="AE203" s="2043"/>
      <c r="AF203" s="2043"/>
      <c r="AG203" s="2043"/>
      <c r="AH203" s="2043"/>
      <c r="AI203" s="2043"/>
      <c r="AJ203" s="2043"/>
      <c r="AK203" s="2043"/>
      <c r="AL203" s="2043"/>
      <c r="AM203" s="2043"/>
      <c r="AN203" s="2043"/>
      <c r="AO203" s="2127"/>
      <c r="AP203" s="2094"/>
      <c r="AQ203" s="2095"/>
      <c r="AR203" s="2058"/>
      <c r="AS203" s="2043"/>
      <c r="AT203" s="2043"/>
      <c r="AU203" s="2043"/>
      <c r="AV203" s="2043"/>
      <c r="AW203" s="2043"/>
      <c r="AX203" s="2043"/>
      <c r="AY203" s="2043"/>
      <c r="AZ203" s="2043"/>
      <c r="BA203" s="2043"/>
      <c r="BB203" s="2043"/>
      <c r="BC203" s="2043"/>
      <c r="BD203" s="2043"/>
      <c r="BE203" s="2043"/>
      <c r="BF203" s="2043"/>
      <c r="BG203" s="2043"/>
      <c r="BH203" s="2043"/>
      <c r="BI203" s="2043"/>
      <c r="BJ203" s="2043"/>
      <c r="BK203" s="2043"/>
      <c r="BL203" s="2043"/>
      <c r="BM203" s="2043"/>
      <c r="BN203" s="2043"/>
      <c r="BO203" s="2043"/>
      <c r="BP203" s="2094"/>
      <c r="BQ203" s="2095"/>
      <c r="BR203" s="2017"/>
      <c r="BS203" s="2420"/>
      <c r="BT203" s="2420"/>
      <c r="BU203" s="2420"/>
      <c r="BW203" s="2049"/>
      <c r="BX203" s="2047"/>
      <c r="BZ203" s="2134"/>
    </row>
    <row r="204" spans="1:78" s="1095" customFormat="1" ht="14.25" customHeight="1">
      <c r="A204" s="1094"/>
      <c r="B204" s="1094"/>
      <c r="C204" s="1111"/>
      <c r="D204" s="1111"/>
      <c r="E204" s="1111"/>
      <c r="G204" s="2097" t="s">
        <v>1197</v>
      </c>
      <c r="H204" s="2100" t="s">
        <v>171</v>
      </c>
      <c r="I204" s="2101"/>
      <c r="J204" s="1076"/>
      <c r="K204" s="2106" t="s">
        <v>1199</v>
      </c>
      <c r="L204" s="2106"/>
      <c r="M204" s="2106"/>
      <c r="N204" s="2106"/>
      <c r="O204" s="2106"/>
      <c r="P204" s="1075"/>
      <c r="Q204" s="2065" t="s">
        <v>48</v>
      </c>
      <c r="R204" s="2057" t="str">
        <f t="shared" ref="R204" si="656">IF(INT(BW204/100000000000),MOD(INT(BW204/100000000000),10),"")</f>
        <v/>
      </c>
      <c r="S204" s="2025"/>
      <c r="T204" s="2025" t="str">
        <f t="shared" ref="T204" si="657">IF(INT(BW204/10000000000),MOD(INT(BW204/10000000000),10),"")</f>
        <v/>
      </c>
      <c r="U204" s="2025"/>
      <c r="V204" s="2025" t="str">
        <f t="shared" ref="V204" si="658">IF(INT(BW204/1000000000),MOD(INT(BW204/1000000000),10),"")</f>
        <v/>
      </c>
      <c r="W204" s="2025"/>
      <c r="X204" s="2025" t="str">
        <f t="shared" ref="X204" si="659">IF(INT(BW204/100000000),MOD(INT(BW204/100000000),10),"")</f>
        <v/>
      </c>
      <c r="Y204" s="2025"/>
      <c r="Z204" s="2025" t="str">
        <f t="shared" ref="Z204" si="660">IF(INT(BW204/10000000),MOD(INT(BW204/10000000),10),"")</f>
        <v/>
      </c>
      <c r="AA204" s="2025"/>
      <c r="AB204" s="2025" t="str">
        <f t="shared" ref="AB204" si="661">IF(INT(BW204/1000000),MOD(INT(BW204/1000000),10),"")</f>
        <v/>
      </c>
      <c r="AC204" s="2025"/>
      <c r="AD204" s="2025" t="str">
        <f t="shared" ref="AD204" si="662">IF(INT(BW204/100000),MOD(INT(BW204/100000),10),"")</f>
        <v/>
      </c>
      <c r="AE204" s="2025"/>
      <c r="AF204" s="2025" t="str">
        <f t="shared" ref="AF204" si="663">IF(INT(BW204/10000),MOD(INT(BW204/10000),10),"")</f>
        <v/>
      </c>
      <c r="AG204" s="2025"/>
      <c r="AH204" s="2025" t="str">
        <f t="shared" ref="AH204" si="664">IF(INT(BW204/1000),MOD(INT(BW204/1000),10),"")</f>
        <v/>
      </c>
      <c r="AI204" s="2025"/>
      <c r="AJ204" s="2025" t="str">
        <f t="shared" ref="AJ204" si="665">IF(INT(BW204/100),MOD(INT(BW204/100),10),"")</f>
        <v/>
      </c>
      <c r="AK204" s="2025"/>
      <c r="AL204" s="2025" t="str">
        <f t="shared" ref="AL204" si="666">IF(INT(BW204/10),MOD(INT(BW204/10),10),"")</f>
        <v/>
      </c>
      <c r="AM204" s="2025"/>
      <c r="AN204" s="2025" t="str">
        <f t="shared" ref="AN204" si="667">IF(INT(BW204/1),MOD(INT(BW204/1),10),"")</f>
        <v/>
      </c>
      <c r="AO204" s="2025"/>
      <c r="AP204" s="2070"/>
      <c r="AQ204" s="2071"/>
      <c r="AR204" s="2057" t="str">
        <f t="shared" ref="AR204" si="668">IF(INT(BX204/100000000000),MOD(INT(BX204/100000000000),10),"")</f>
        <v/>
      </c>
      <c r="AS204" s="2025"/>
      <c r="AT204" s="2025" t="str">
        <f t="shared" ref="AT204" si="669">IF(INT(BX204/10000000000),MOD(INT(BX204/10000000000),10),"")</f>
        <v/>
      </c>
      <c r="AU204" s="2025"/>
      <c r="AV204" s="2025" t="str">
        <f t="shared" ref="AV204" si="670">IF(INT(BX204/1000000000),MOD(INT(BX204/1000000000),10),"")</f>
        <v/>
      </c>
      <c r="AW204" s="2025"/>
      <c r="AX204" s="2025" t="str">
        <f t="shared" ref="AX204" si="671">IF(INT(BX204/100000000),MOD(INT(BX204/100000000),10),"")</f>
        <v/>
      </c>
      <c r="AY204" s="2025"/>
      <c r="AZ204" s="2025" t="str">
        <f t="shared" ref="AZ204" si="672">IF(INT(BX204/10000000),MOD(INT(BX204/10000000),10),"")</f>
        <v/>
      </c>
      <c r="BA204" s="2025"/>
      <c r="BB204" s="2025" t="str">
        <f t="shared" ref="BB204" si="673">IF(INT(BX204/1000000),MOD(INT(BX204/1000000),10),"")</f>
        <v/>
      </c>
      <c r="BC204" s="2025"/>
      <c r="BD204" s="2025" t="str">
        <f t="shared" ref="BD204" si="674">IF(INT(BX204/100000),MOD(INT(BX204/100000),10),"")</f>
        <v/>
      </c>
      <c r="BE204" s="2025"/>
      <c r="BF204" s="2025" t="str">
        <f t="shared" ref="BF204" si="675">IF(INT(BX204/10000),MOD(INT(BX204/10000),10),"")</f>
        <v/>
      </c>
      <c r="BG204" s="2025"/>
      <c r="BH204" s="2025" t="str">
        <f t="shared" ref="BH204" si="676">IF(INT(BX204/1000),MOD(INT(BX204/1000),10),"")</f>
        <v/>
      </c>
      <c r="BI204" s="2025"/>
      <c r="BJ204" s="2025" t="str">
        <f t="shared" ref="BJ204" si="677">IF(INT(BX204/100),MOD(INT(BX204/100),10),"")</f>
        <v/>
      </c>
      <c r="BK204" s="2025"/>
      <c r="BL204" s="2025" t="str">
        <f t="shared" ref="BL204" si="678">IF(INT(BX204/10),MOD(INT(BX204/10),10),"")</f>
        <v/>
      </c>
      <c r="BM204" s="2025"/>
      <c r="BN204" s="2025" t="str">
        <f t="shared" ref="BN204" si="679">IF(INT(BX204/1),MOD(INT(BX204/1),10),"")</f>
        <v/>
      </c>
      <c r="BO204" s="2025"/>
      <c r="BP204" s="2070"/>
      <c r="BQ204" s="2071"/>
      <c r="BR204" s="2017"/>
      <c r="BS204" s="2420"/>
      <c r="BT204" s="2420"/>
      <c r="BU204" s="2420"/>
      <c r="BW204" s="2053">
        <f>VLOOKUP(BW192,'４表の２'!$AK$8:$AL$16,2,FALSE)</f>
        <v>0</v>
      </c>
      <c r="BX204" s="2030">
        <f>VLOOKUP(BX192,'４表の２'!$AK$8:$AL$16,2,FALSE)</f>
        <v>0</v>
      </c>
      <c r="BZ204" s="2134"/>
    </row>
    <row r="205" spans="1:78" s="1095" customFormat="1" ht="6" customHeight="1">
      <c r="A205" s="1094"/>
      <c r="B205" s="1094"/>
      <c r="C205" s="1111"/>
      <c r="D205" s="1111"/>
      <c r="E205" s="1111"/>
      <c r="G205" s="2098"/>
      <c r="H205" s="2102"/>
      <c r="I205" s="2103"/>
      <c r="J205" s="1077"/>
      <c r="K205" s="2089" t="s">
        <v>1550</v>
      </c>
      <c r="L205" s="2089"/>
      <c r="M205" s="2089"/>
      <c r="N205" s="2089"/>
      <c r="O205" s="2089"/>
      <c r="P205" s="1086"/>
      <c r="Q205" s="2081"/>
      <c r="R205" s="2057"/>
      <c r="S205" s="2025"/>
      <c r="T205" s="2025"/>
      <c r="U205" s="2025"/>
      <c r="V205" s="2025"/>
      <c r="W205" s="2025"/>
      <c r="X205" s="2025"/>
      <c r="Y205" s="2025"/>
      <c r="Z205" s="2025"/>
      <c r="AA205" s="2025"/>
      <c r="AB205" s="2025"/>
      <c r="AC205" s="2025"/>
      <c r="AD205" s="2025"/>
      <c r="AE205" s="2025"/>
      <c r="AF205" s="2025"/>
      <c r="AG205" s="2025"/>
      <c r="AH205" s="2025"/>
      <c r="AI205" s="2025"/>
      <c r="AJ205" s="2025"/>
      <c r="AK205" s="2025"/>
      <c r="AL205" s="2025"/>
      <c r="AM205" s="2025"/>
      <c r="AN205" s="2025"/>
      <c r="AO205" s="2025"/>
      <c r="AP205" s="2072"/>
      <c r="AQ205" s="2073"/>
      <c r="AR205" s="2057"/>
      <c r="AS205" s="2025"/>
      <c r="AT205" s="2025"/>
      <c r="AU205" s="2025"/>
      <c r="AV205" s="2025"/>
      <c r="AW205" s="2025"/>
      <c r="AX205" s="2025"/>
      <c r="AY205" s="2025"/>
      <c r="AZ205" s="2025"/>
      <c r="BA205" s="2025"/>
      <c r="BB205" s="2025"/>
      <c r="BC205" s="2025"/>
      <c r="BD205" s="2025"/>
      <c r="BE205" s="2025"/>
      <c r="BF205" s="2025"/>
      <c r="BG205" s="2025"/>
      <c r="BH205" s="2025"/>
      <c r="BI205" s="2025"/>
      <c r="BJ205" s="2025"/>
      <c r="BK205" s="2025"/>
      <c r="BL205" s="2025"/>
      <c r="BM205" s="2025"/>
      <c r="BN205" s="2025"/>
      <c r="BO205" s="2025"/>
      <c r="BP205" s="2072"/>
      <c r="BQ205" s="2073"/>
      <c r="BR205" s="2017"/>
      <c r="BS205" s="2420"/>
      <c r="BT205" s="2420"/>
      <c r="BU205" s="2420"/>
      <c r="BW205" s="2054"/>
      <c r="BX205" s="2031"/>
      <c r="BZ205" s="2134"/>
    </row>
    <row r="206" spans="1:78" s="1095" customFormat="1" ht="9.75" customHeight="1">
      <c r="A206" s="1094"/>
      <c r="B206" s="1094"/>
      <c r="C206" s="1111"/>
      <c r="D206" s="1111"/>
      <c r="E206" s="1111"/>
      <c r="G206" s="2098"/>
      <c r="H206" s="2102"/>
      <c r="I206" s="2103"/>
      <c r="J206" s="1076"/>
      <c r="K206" s="2090" t="s">
        <v>1010</v>
      </c>
      <c r="L206" s="2090"/>
      <c r="M206" s="2090"/>
      <c r="N206" s="2090"/>
      <c r="O206" s="2090"/>
      <c r="P206" s="1075"/>
      <c r="Q206" s="2065" t="s">
        <v>50</v>
      </c>
      <c r="R206" s="2057"/>
      <c r="S206" s="2025"/>
      <c r="T206" s="2025"/>
      <c r="U206" s="2025"/>
      <c r="V206" s="2025"/>
      <c r="W206" s="2025"/>
      <c r="X206" s="2025"/>
      <c r="Y206" s="2025"/>
      <c r="Z206" s="2025"/>
      <c r="AA206" s="2025"/>
      <c r="AB206" s="2025"/>
      <c r="AC206" s="2025"/>
      <c r="AD206" s="2025"/>
      <c r="AE206" s="2025"/>
      <c r="AF206" s="2025"/>
      <c r="AG206" s="2025"/>
      <c r="AH206" s="2025"/>
      <c r="AI206" s="2025"/>
      <c r="AJ206" s="2025"/>
      <c r="AK206" s="2025"/>
      <c r="AL206" s="2025"/>
      <c r="AM206" s="2025"/>
      <c r="AN206" s="2025"/>
      <c r="AO206" s="2025"/>
      <c r="AP206" s="2072"/>
      <c r="AQ206" s="2073"/>
      <c r="AR206" s="2057"/>
      <c r="AS206" s="2025"/>
      <c r="AT206" s="2025"/>
      <c r="AU206" s="2025"/>
      <c r="AV206" s="2025"/>
      <c r="AW206" s="2025"/>
      <c r="AX206" s="2025"/>
      <c r="AY206" s="2025"/>
      <c r="AZ206" s="2025"/>
      <c r="BA206" s="2025"/>
      <c r="BB206" s="2025"/>
      <c r="BC206" s="2025"/>
      <c r="BD206" s="2025"/>
      <c r="BE206" s="2025"/>
      <c r="BF206" s="2025"/>
      <c r="BG206" s="2025"/>
      <c r="BH206" s="2025"/>
      <c r="BI206" s="2025"/>
      <c r="BJ206" s="2025"/>
      <c r="BK206" s="2025"/>
      <c r="BL206" s="2025"/>
      <c r="BM206" s="2025"/>
      <c r="BN206" s="2025"/>
      <c r="BO206" s="2025"/>
      <c r="BP206" s="2072"/>
      <c r="BQ206" s="2073"/>
      <c r="BR206" s="2017"/>
      <c r="BS206" s="2420"/>
      <c r="BT206" s="2420"/>
      <c r="BU206" s="2420"/>
      <c r="BW206" s="2061"/>
      <c r="BX206" s="2062"/>
      <c r="BZ206" s="2134"/>
    </row>
    <row r="207" spans="1:78" s="1095" customFormat="1" ht="9.75" customHeight="1">
      <c r="A207" s="1094"/>
      <c r="B207" s="1094"/>
      <c r="C207" s="1111"/>
      <c r="D207" s="1111"/>
      <c r="E207" s="1111"/>
      <c r="G207" s="2098"/>
      <c r="H207" s="2102"/>
      <c r="I207" s="2103"/>
      <c r="J207" s="1077"/>
      <c r="K207" s="2082" t="s">
        <v>185</v>
      </c>
      <c r="L207" s="2082"/>
      <c r="M207" s="2082"/>
      <c r="N207" s="2082"/>
      <c r="O207" s="2082"/>
      <c r="P207" s="1086"/>
      <c r="Q207" s="2081"/>
      <c r="R207" s="2057"/>
      <c r="S207" s="2025"/>
      <c r="T207" s="2025"/>
      <c r="U207" s="2025"/>
      <c r="V207" s="2025"/>
      <c r="W207" s="2025"/>
      <c r="X207" s="2025"/>
      <c r="Y207" s="2025"/>
      <c r="Z207" s="2025"/>
      <c r="AA207" s="2025"/>
      <c r="AB207" s="2025"/>
      <c r="AC207" s="2025"/>
      <c r="AD207" s="2025"/>
      <c r="AE207" s="2025"/>
      <c r="AF207" s="2025"/>
      <c r="AG207" s="2025"/>
      <c r="AH207" s="2025"/>
      <c r="AI207" s="2025"/>
      <c r="AJ207" s="2025"/>
      <c r="AK207" s="2025"/>
      <c r="AL207" s="2025"/>
      <c r="AM207" s="2025"/>
      <c r="AN207" s="2025"/>
      <c r="AO207" s="2025"/>
      <c r="AP207" s="2072"/>
      <c r="AQ207" s="2073"/>
      <c r="AR207" s="2057"/>
      <c r="AS207" s="2025"/>
      <c r="AT207" s="2025"/>
      <c r="AU207" s="2025"/>
      <c r="AV207" s="2025"/>
      <c r="AW207" s="2025"/>
      <c r="AX207" s="2025"/>
      <c r="AY207" s="2025"/>
      <c r="AZ207" s="2025"/>
      <c r="BA207" s="2025"/>
      <c r="BB207" s="2025"/>
      <c r="BC207" s="2025"/>
      <c r="BD207" s="2025"/>
      <c r="BE207" s="2025"/>
      <c r="BF207" s="2025"/>
      <c r="BG207" s="2025"/>
      <c r="BH207" s="2025"/>
      <c r="BI207" s="2025"/>
      <c r="BJ207" s="2025"/>
      <c r="BK207" s="2025"/>
      <c r="BL207" s="2025"/>
      <c r="BM207" s="2025"/>
      <c r="BN207" s="2025"/>
      <c r="BO207" s="2025"/>
      <c r="BP207" s="2072"/>
      <c r="BQ207" s="2073"/>
      <c r="BR207" s="2017"/>
      <c r="BS207" s="2420"/>
      <c r="BT207" s="2420"/>
      <c r="BU207" s="2420"/>
      <c r="BW207" s="2056"/>
      <c r="BX207" s="2060"/>
      <c r="BZ207" s="2134"/>
    </row>
    <row r="208" spans="1:78" s="1095" customFormat="1" ht="9.75" customHeight="1">
      <c r="A208" s="1094"/>
      <c r="B208" s="1094"/>
      <c r="C208" s="1111"/>
      <c r="D208" s="1111"/>
      <c r="E208" s="1111"/>
      <c r="G208" s="2098"/>
      <c r="H208" s="2102"/>
      <c r="I208" s="2103"/>
      <c r="J208" s="1076"/>
      <c r="K208" s="2090" t="s">
        <v>1201</v>
      </c>
      <c r="L208" s="2090"/>
      <c r="M208" s="2090"/>
      <c r="N208" s="2090"/>
      <c r="O208" s="2090"/>
      <c r="P208" s="1075"/>
      <c r="Q208" s="2065" t="s">
        <v>51</v>
      </c>
      <c r="R208" s="2057" t="str">
        <f t="shared" ref="R208" si="680">IF(INT(BW208/100000000000),MOD(INT(BW208/100000000000),10),"")</f>
        <v/>
      </c>
      <c r="S208" s="2025"/>
      <c r="T208" s="2025" t="str">
        <f t="shared" ref="T208" si="681">IF(INT(BW208/10000000000),MOD(INT(BW208/10000000000),10),"")</f>
        <v/>
      </c>
      <c r="U208" s="2025"/>
      <c r="V208" s="2025" t="str">
        <f t="shared" ref="V208" si="682">IF(INT(BW208/1000000000),MOD(INT(BW208/1000000000),10),"")</f>
        <v/>
      </c>
      <c r="W208" s="2025"/>
      <c r="X208" s="2025" t="str">
        <f t="shared" ref="X208" si="683">IF(INT(BW208/100000000),MOD(INT(BW208/100000000),10),"")</f>
        <v/>
      </c>
      <c r="Y208" s="2025"/>
      <c r="Z208" s="2025" t="str">
        <f t="shared" ref="Z208" si="684">IF(INT(BW208/10000000),MOD(INT(BW208/10000000),10),"")</f>
        <v/>
      </c>
      <c r="AA208" s="2025"/>
      <c r="AB208" s="2025" t="str">
        <f t="shared" ref="AB208" si="685">IF(INT(BW208/1000000),MOD(INT(BW208/1000000),10),"")</f>
        <v/>
      </c>
      <c r="AC208" s="2025"/>
      <c r="AD208" s="2025" t="str">
        <f t="shared" ref="AD208" si="686">IF(INT(BW208/100000),MOD(INT(BW208/100000),10),"")</f>
        <v/>
      </c>
      <c r="AE208" s="2025"/>
      <c r="AF208" s="2025" t="str">
        <f t="shared" ref="AF208" si="687">IF(INT(BW208/10000),MOD(INT(BW208/10000),10),"")</f>
        <v/>
      </c>
      <c r="AG208" s="2025"/>
      <c r="AH208" s="2025" t="str">
        <f t="shared" ref="AH208" si="688">IF(INT(BW208/1000),MOD(INT(BW208/1000),10),"")</f>
        <v/>
      </c>
      <c r="AI208" s="2025"/>
      <c r="AJ208" s="2025" t="str">
        <f t="shared" ref="AJ208" si="689">IF(INT(BW208/100),MOD(INT(BW208/100),10),"")</f>
        <v/>
      </c>
      <c r="AK208" s="2025"/>
      <c r="AL208" s="2025" t="str">
        <f t="shared" ref="AL208" si="690">IF(INT(BW208/10),MOD(INT(BW208/10),10),"")</f>
        <v/>
      </c>
      <c r="AM208" s="2025"/>
      <c r="AN208" s="2025" t="str">
        <f t="shared" ref="AN208" si="691">IF(INT(BW208/1),MOD(INT(BW208/1),10),"")</f>
        <v/>
      </c>
      <c r="AO208" s="2025"/>
      <c r="AP208" s="2072"/>
      <c r="AQ208" s="2073"/>
      <c r="AR208" s="2057" t="str">
        <f t="shared" ref="AR208" si="692">IF(INT(BX208/100000000000),MOD(INT(BX208/100000000000),10),"")</f>
        <v/>
      </c>
      <c r="AS208" s="2025"/>
      <c r="AT208" s="2025" t="str">
        <f t="shared" ref="AT208" si="693">IF(INT(BX208/10000000000),MOD(INT(BX208/10000000000),10),"")</f>
        <v/>
      </c>
      <c r="AU208" s="2025"/>
      <c r="AV208" s="2025" t="str">
        <f t="shared" ref="AV208" si="694">IF(INT(BX208/1000000000),MOD(INT(BX208/1000000000),10),"")</f>
        <v/>
      </c>
      <c r="AW208" s="2025"/>
      <c r="AX208" s="2025" t="str">
        <f t="shared" ref="AX208" si="695">IF(INT(BX208/100000000),MOD(INT(BX208/100000000),10),"")</f>
        <v/>
      </c>
      <c r="AY208" s="2025"/>
      <c r="AZ208" s="2025" t="str">
        <f t="shared" ref="AZ208" si="696">IF(INT(BX208/10000000),MOD(INT(BX208/10000000),10),"")</f>
        <v/>
      </c>
      <c r="BA208" s="2025"/>
      <c r="BB208" s="2025" t="str">
        <f t="shared" ref="BB208" si="697">IF(INT(BX208/1000000),MOD(INT(BX208/1000000),10),"")</f>
        <v/>
      </c>
      <c r="BC208" s="2025"/>
      <c r="BD208" s="2025" t="str">
        <f t="shared" ref="BD208" si="698">IF(INT(BX208/100000),MOD(INT(BX208/100000),10),"")</f>
        <v/>
      </c>
      <c r="BE208" s="2025"/>
      <c r="BF208" s="2025" t="str">
        <f t="shared" ref="BF208" si="699">IF(INT(BX208/10000),MOD(INT(BX208/10000),10),"")</f>
        <v/>
      </c>
      <c r="BG208" s="2025"/>
      <c r="BH208" s="2025" t="str">
        <f t="shared" ref="BH208" si="700">IF(INT(BX208/1000),MOD(INT(BX208/1000),10),"")</f>
        <v/>
      </c>
      <c r="BI208" s="2025"/>
      <c r="BJ208" s="2025" t="str">
        <f t="shared" ref="BJ208" si="701">IF(INT(BX208/100),MOD(INT(BX208/100),10),"")</f>
        <v/>
      </c>
      <c r="BK208" s="2025"/>
      <c r="BL208" s="2025" t="str">
        <f t="shared" ref="BL208" si="702">IF(INT(BX208/10),MOD(INT(BX208/10),10),"")</f>
        <v/>
      </c>
      <c r="BM208" s="2025"/>
      <c r="BN208" s="2025" t="str">
        <f t="shared" ref="BN208" si="703">IF(INT(BX208/1),MOD(INT(BX208/1),10),"")</f>
        <v/>
      </c>
      <c r="BO208" s="2025"/>
      <c r="BP208" s="2072"/>
      <c r="BQ208" s="2073"/>
      <c r="BR208" s="2017"/>
      <c r="BS208" s="2420"/>
      <c r="BT208" s="2420"/>
      <c r="BU208" s="2420"/>
      <c r="BW208" s="2048">
        <f>IF(相続年月日&lt;DATE(2022,4,1),IF(入力シート!U9=FALSE,VLOOKUP(BW192,'６表'!$AE$25:$AH$31,4,FALSE),VLOOKUP(BW192,'６表'!$AE$11:$AI$14,5,FALSE)), IF(入力シート!U9=FALSE,VLOOKUP(BW192,'６表 (４年４月以降用）'!$AE$25:$AH$31,4,FALSE),VLOOKUP(BW192,'６表 (４年４月以降用）'!$AE$11:$AI$14,5,FALSE)))</f>
        <v>0</v>
      </c>
      <c r="BX208" s="2046">
        <f>IF(相続年月日&lt;DATE(2022,4,1),IF(入力シート!U10=FALSE,VLOOKUP(BX192,'６表'!$AE$25:$AH$31,4,FALSE),VLOOKUP(BX192,'６表'!$AE$11:$AI$14,5,FALSE)), IF(入力シート!U10=FALSE,VLOOKUP(BX192,'６表 (４年４月以降用）'!$AE$25:$AH$31,4,FALSE),VLOOKUP(BX192,'６表 (４年４月以降用）'!$AE$11:$AI$14,5,FALSE)))</f>
        <v>0</v>
      </c>
      <c r="BZ208" s="2134"/>
    </row>
    <row r="209" spans="1:78" s="1095" customFormat="1" ht="9.75" customHeight="1">
      <c r="A209" s="1094"/>
      <c r="B209" s="1094"/>
      <c r="C209" s="1111"/>
      <c r="D209" s="1111"/>
      <c r="E209" s="1111"/>
      <c r="G209" s="2098"/>
      <c r="H209" s="2102"/>
      <c r="I209" s="2103"/>
      <c r="J209" s="1077"/>
      <c r="K209" s="2089" t="s">
        <v>186</v>
      </c>
      <c r="L209" s="2089"/>
      <c r="M209" s="2089"/>
      <c r="N209" s="2089"/>
      <c r="O209" s="2089"/>
      <c r="P209" s="1086"/>
      <c r="Q209" s="2081"/>
      <c r="R209" s="2057"/>
      <c r="S209" s="2025"/>
      <c r="T209" s="2025"/>
      <c r="U209" s="2025"/>
      <c r="V209" s="2025"/>
      <c r="W209" s="2025"/>
      <c r="X209" s="2025"/>
      <c r="Y209" s="2025"/>
      <c r="Z209" s="2025"/>
      <c r="AA209" s="2025"/>
      <c r="AB209" s="2025"/>
      <c r="AC209" s="2025"/>
      <c r="AD209" s="2025"/>
      <c r="AE209" s="2025"/>
      <c r="AF209" s="2025"/>
      <c r="AG209" s="2025"/>
      <c r="AH209" s="2025"/>
      <c r="AI209" s="2025"/>
      <c r="AJ209" s="2025"/>
      <c r="AK209" s="2025"/>
      <c r="AL209" s="2025"/>
      <c r="AM209" s="2025"/>
      <c r="AN209" s="2025"/>
      <c r="AO209" s="2025"/>
      <c r="AP209" s="2072"/>
      <c r="AQ209" s="2073"/>
      <c r="AR209" s="2057"/>
      <c r="AS209" s="2025"/>
      <c r="AT209" s="2025"/>
      <c r="AU209" s="2025"/>
      <c r="AV209" s="2025"/>
      <c r="AW209" s="2025"/>
      <c r="AX209" s="2025"/>
      <c r="AY209" s="2025"/>
      <c r="AZ209" s="2025"/>
      <c r="BA209" s="2025"/>
      <c r="BB209" s="2025"/>
      <c r="BC209" s="2025"/>
      <c r="BD209" s="2025"/>
      <c r="BE209" s="2025"/>
      <c r="BF209" s="2025"/>
      <c r="BG209" s="2025"/>
      <c r="BH209" s="2025"/>
      <c r="BI209" s="2025"/>
      <c r="BJ209" s="2025"/>
      <c r="BK209" s="2025"/>
      <c r="BL209" s="2025"/>
      <c r="BM209" s="2025"/>
      <c r="BN209" s="2025"/>
      <c r="BO209" s="2025"/>
      <c r="BP209" s="2072"/>
      <c r="BQ209" s="2073"/>
      <c r="BR209" s="2017"/>
      <c r="BS209" s="2420"/>
      <c r="BT209" s="2420"/>
      <c r="BU209" s="2420"/>
      <c r="BW209" s="2029"/>
      <c r="BX209" s="2031"/>
      <c r="BZ209" s="2135"/>
    </row>
    <row r="210" spans="1:78" s="1095" customFormat="1" ht="9.75" customHeight="1">
      <c r="A210" s="1094"/>
      <c r="B210" s="1094"/>
      <c r="C210" s="1045"/>
      <c r="D210" s="1045"/>
      <c r="E210" s="1045"/>
      <c r="G210" s="2098"/>
      <c r="H210" s="2102"/>
      <c r="I210" s="2103"/>
      <c r="J210" s="1076"/>
      <c r="K210" s="2090" t="s">
        <v>1204</v>
      </c>
      <c r="L210" s="2090"/>
      <c r="M210" s="2090"/>
      <c r="N210" s="2090"/>
      <c r="O210" s="2090"/>
      <c r="P210" s="1075"/>
      <c r="Q210" s="2065" t="s">
        <v>54</v>
      </c>
      <c r="R210" s="2057" t="str">
        <f t="shared" ref="R210" si="704">IF(INT(BW210/100000000000),MOD(INT(BW210/100000000000),10),"")</f>
        <v/>
      </c>
      <c r="S210" s="2025"/>
      <c r="T210" s="2025" t="str">
        <f t="shared" ref="T210" si="705">IF(INT(BW210/10000000000),MOD(INT(BW210/10000000000),10),"")</f>
        <v/>
      </c>
      <c r="U210" s="2025"/>
      <c r="V210" s="2025" t="str">
        <f t="shared" ref="V210" si="706">IF(INT(BW210/1000000000),MOD(INT(BW210/1000000000),10),"")</f>
        <v/>
      </c>
      <c r="W210" s="2025"/>
      <c r="X210" s="2025" t="str">
        <f t="shared" ref="X210" si="707">IF(INT(BW210/100000000),MOD(INT(BW210/100000000),10),"")</f>
        <v/>
      </c>
      <c r="Y210" s="2025"/>
      <c r="Z210" s="2025" t="str">
        <f t="shared" ref="Z210" si="708">IF(INT(BW210/10000000),MOD(INT(BW210/10000000),10),"")</f>
        <v/>
      </c>
      <c r="AA210" s="2025"/>
      <c r="AB210" s="2025" t="str">
        <f t="shared" ref="AB210" si="709">IF(INT(BW210/1000000),MOD(INT(BW210/1000000),10),"")</f>
        <v/>
      </c>
      <c r="AC210" s="2025"/>
      <c r="AD210" s="2025" t="str">
        <f t="shared" ref="AD210" si="710">IF(INT(BW210/100000),MOD(INT(BW210/100000),10),"")</f>
        <v/>
      </c>
      <c r="AE210" s="2025"/>
      <c r="AF210" s="2025" t="str">
        <f t="shared" ref="AF210" si="711">IF(INT(BW210/10000),MOD(INT(BW210/10000),10),"")</f>
        <v/>
      </c>
      <c r="AG210" s="2025"/>
      <c r="AH210" s="2025" t="str">
        <f t="shared" ref="AH210" si="712">IF(INT(BW210/1000),MOD(INT(BW210/1000),10),"")</f>
        <v/>
      </c>
      <c r="AI210" s="2025"/>
      <c r="AJ210" s="2025" t="str">
        <f t="shared" ref="AJ210" si="713">IF(INT(BW210/100),MOD(INT(BW210/100),10),"")</f>
        <v/>
      </c>
      <c r="AK210" s="2025"/>
      <c r="AL210" s="2025" t="str">
        <f t="shared" ref="AL210" si="714">IF(INT(BW210/10),MOD(INT(BW210/10),10),"")</f>
        <v/>
      </c>
      <c r="AM210" s="2025"/>
      <c r="AN210" s="2025" t="str">
        <f t="shared" ref="AN210" si="715">IF(INT(BW210/1),MOD(INT(BW210/1),10),"")</f>
        <v/>
      </c>
      <c r="AO210" s="2025"/>
      <c r="AP210" s="2072"/>
      <c r="AQ210" s="2073"/>
      <c r="AR210" s="2057" t="str">
        <f t="shared" ref="AR210" si="716">IF(INT(BX210/100000000000),MOD(INT(BX210/100000000000),10),"")</f>
        <v/>
      </c>
      <c r="AS210" s="2025"/>
      <c r="AT210" s="2025" t="str">
        <f t="shared" ref="AT210" si="717">IF(INT(BX210/10000000000),MOD(INT(BX210/10000000000),10),"")</f>
        <v/>
      </c>
      <c r="AU210" s="2025"/>
      <c r="AV210" s="2025" t="str">
        <f t="shared" ref="AV210" si="718">IF(INT(BX210/1000000000),MOD(INT(BX210/1000000000),10),"")</f>
        <v/>
      </c>
      <c r="AW210" s="2025"/>
      <c r="AX210" s="2025" t="str">
        <f t="shared" ref="AX210" si="719">IF(INT(BX210/100000000),MOD(INT(BX210/100000000),10),"")</f>
        <v/>
      </c>
      <c r="AY210" s="2025"/>
      <c r="AZ210" s="2025" t="str">
        <f t="shared" ref="AZ210" si="720">IF(INT(BX210/10000000),MOD(INT(BX210/10000000),10),"")</f>
        <v/>
      </c>
      <c r="BA210" s="2025"/>
      <c r="BB210" s="2025" t="str">
        <f t="shared" ref="BB210" si="721">IF(INT(BX210/1000000),MOD(INT(BX210/1000000),10),"")</f>
        <v/>
      </c>
      <c r="BC210" s="2025"/>
      <c r="BD210" s="2025" t="str">
        <f t="shared" ref="BD210" si="722">IF(INT(BX210/100000),MOD(INT(BX210/100000),10),"")</f>
        <v/>
      </c>
      <c r="BE210" s="2025"/>
      <c r="BF210" s="2025" t="str">
        <f t="shared" ref="BF210" si="723">IF(INT(BX210/10000),MOD(INT(BX210/10000),10),"")</f>
        <v/>
      </c>
      <c r="BG210" s="2025"/>
      <c r="BH210" s="2025" t="str">
        <f t="shared" ref="BH210" si="724">IF(INT(BX210/1000),MOD(INT(BX210/1000),10),"")</f>
        <v/>
      </c>
      <c r="BI210" s="2025"/>
      <c r="BJ210" s="2025" t="str">
        <f t="shared" ref="BJ210" si="725">IF(INT(BX210/100),MOD(INT(BX210/100),10),"")</f>
        <v/>
      </c>
      <c r="BK210" s="2025"/>
      <c r="BL210" s="2025" t="str">
        <f t="shared" ref="BL210" si="726">IF(INT(BX210/10),MOD(INT(BX210/10),10),"")</f>
        <v/>
      </c>
      <c r="BM210" s="2025"/>
      <c r="BN210" s="2025" t="str">
        <f t="shared" ref="BN210" si="727">IF(INT(BX210/1),MOD(INT(BX210/1),10),"")</f>
        <v/>
      </c>
      <c r="BO210" s="2025"/>
      <c r="BP210" s="2072"/>
      <c r="BQ210" s="2073"/>
      <c r="BR210" s="2017"/>
      <c r="BS210" s="2420"/>
      <c r="BT210" s="2420"/>
      <c r="BU210" s="2420"/>
      <c r="BW210" s="2048">
        <f xml:space="preserve"> IF(相続年月日&lt;DATE(2022,4,1),IF(AND(OR(入力シート!$V9=TRUE,入力シート!$W9=TRUE),入力シート!$R9=FALSE), VLOOKUP(BW192,'６表'!$AE$43:$AI$48,5,FALSE),VLOOKUP(BW192,'６表'!$AE$56:$AH$62,4,FALSE)), IF(AND(OR(入力シート!$V9=TRUE,入力シート!$W9=TRUE),入力シート!$R9=FALSE), VLOOKUP(BW192,'６表 (４年４月以降用）'!$AE$43:$AI$48,5,FALSE),VLOOKUP(BW192,'６表 (４年４月以降用）'!$AE$56:$AH$62,4,FALSE)))</f>
        <v>0</v>
      </c>
      <c r="BX210" s="2046">
        <f xml:space="preserve"> IF(相続年月日&lt;DATE(2022,4,1),IF(AND(OR(入力シート!$V10=TRUE,入力シート!$W10=TRUE),入力シート!$R10=FALSE), VLOOKUP(BX192,'６表'!$AE$43:$AI$48,5,FALSE),VLOOKUP(BX192,'６表'!$AE$56:$AH$62,4,FALSE)), IF(AND(OR(入力シート!$V10=TRUE,入力シート!$W10=TRUE),入力シート!$R10=FALSE), VLOOKUP(BX192,'６表 (４年４月以降用）'!$AE$43:$AI$48,5,FALSE),VLOOKUP(BX192,'６表 (４年４月以降用）'!$AE$56:$AH$62,4,FALSE)))</f>
        <v>0</v>
      </c>
    </row>
    <row r="211" spans="1:78" s="1095" customFormat="1" ht="9.75" customHeight="1">
      <c r="A211" s="1094"/>
      <c r="B211" s="1094"/>
      <c r="C211" s="1045"/>
      <c r="D211" s="1045"/>
      <c r="E211" s="1045"/>
      <c r="G211" s="2098"/>
      <c r="H211" s="2102"/>
      <c r="I211" s="2103"/>
      <c r="J211" s="1077"/>
      <c r="K211" s="2091" t="s">
        <v>187</v>
      </c>
      <c r="L211" s="2091"/>
      <c r="M211" s="2091"/>
      <c r="N211" s="2091"/>
      <c r="O211" s="2091"/>
      <c r="P211" s="1086"/>
      <c r="Q211" s="2081"/>
      <c r="R211" s="2057"/>
      <c r="S211" s="2025"/>
      <c r="T211" s="2025"/>
      <c r="U211" s="2025"/>
      <c r="V211" s="2025"/>
      <c r="W211" s="2025"/>
      <c r="X211" s="2025"/>
      <c r="Y211" s="2025"/>
      <c r="Z211" s="2025"/>
      <c r="AA211" s="2025"/>
      <c r="AB211" s="2025"/>
      <c r="AC211" s="2025"/>
      <c r="AD211" s="2025"/>
      <c r="AE211" s="2025"/>
      <c r="AF211" s="2025"/>
      <c r="AG211" s="2025"/>
      <c r="AH211" s="2025"/>
      <c r="AI211" s="2025"/>
      <c r="AJ211" s="2025"/>
      <c r="AK211" s="2025"/>
      <c r="AL211" s="2025"/>
      <c r="AM211" s="2025"/>
      <c r="AN211" s="2025"/>
      <c r="AO211" s="2025"/>
      <c r="AP211" s="2072"/>
      <c r="AQ211" s="2073"/>
      <c r="AR211" s="2057"/>
      <c r="AS211" s="2025"/>
      <c r="AT211" s="2025"/>
      <c r="AU211" s="2025"/>
      <c r="AV211" s="2025"/>
      <c r="AW211" s="2025"/>
      <c r="AX211" s="2025"/>
      <c r="AY211" s="2025"/>
      <c r="AZ211" s="2025"/>
      <c r="BA211" s="2025"/>
      <c r="BB211" s="2025"/>
      <c r="BC211" s="2025"/>
      <c r="BD211" s="2025"/>
      <c r="BE211" s="2025"/>
      <c r="BF211" s="2025"/>
      <c r="BG211" s="2025"/>
      <c r="BH211" s="2025"/>
      <c r="BI211" s="2025"/>
      <c r="BJ211" s="2025"/>
      <c r="BK211" s="2025"/>
      <c r="BL211" s="2025"/>
      <c r="BM211" s="2025"/>
      <c r="BN211" s="2025"/>
      <c r="BO211" s="2025"/>
      <c r="BP211" s="2072"/>
      <c r="BQ211" s="2073"/>
      <c r="BR211" s="2017"/>
      <c r="BS211" s="2420"/>
      <c r="BT211" s="2420"/>
      <c r="BU211" s="2420"/>
      <c r="BW211" s="2029"/>
      <c r="BX211" s="2031"/>
    </row>
    <row r="212" spans="1:78" s="1095" customFormat="1" ht="9.75" customHeight="1">
      <c r="A212" s="1094"/>
      <c r="B212" s="1094"/>
      <c r="C212" s="1045"/>
      <c r="D212" s="1045"/>
      <c r="E212" s="1045"/>
      <c r="G212" s="2098"/>
      <c r="H212" s="2102"/>
      <c r="I212" s="2103"/>
      <c r="J212" s="1076"/>
      <c r="K212" s="2090" t="s">
        <v>1206</v>
      </c>
      <c r="L212" s="2090"/>
      <c r="M212" s="2090"/>
      <c r="N212" s="2090"/>
      <c r="O212" s="2090"/>
      <c r="P212" s="1075"/>
      <c r="Q212" s="2065" t="s">
        <v>56</v>
      </c>
      <c r="R212" s="2057" t="str">
        <f t="shared" ref="R212" si="728">IF(INT(BW212/100000000000),MOD(INT(BW212/100000000000),10),"")</f>
        <v/>
      </c>
      <c r="S212" s="2025"/>
      <c r="T212" s="2025" t="str">
        <f t="shared" ref="T212" si="729">IF(INT(BW212/10000000000),MOD(INT(BW212/10000000000),10),"")</f>
        <v/>
      </c>
      <c r="U212" s="2025"/>
      <c r="V212" s="2025" t="str">
        <f t="shared" ref="V212" si="730">IF(INT(BW212/1000000000),MOD(INT(BW212/1000000000),10),"")</f>
        <v/>
      </c>
      <c r="W212" s="2025"/>
      <c r="X212" s="2025" t="str">
        <f t="shared" ref="X212" si="731">IF(INT(BW212/100000000),MOD(INT(BW212/100000000),10),"")</f>
        <v/>
      </c>
      <c r="Y212" s="2025"/>
      <c r="Z212" s="2025" t="str">
        <f t="shared" ref="Z212" si="732">IF(INT(BW212/10000000),MOD(INT(BW212/10000000),10),"")</f>
        <v/>
      </c>
      <c r="AA212" s="2025"/>
      <c r="AB212" s="2025" t="str">
        <f t="shared" ref="AB212" si="733">IF(INT(BW212/1000000),MOD(INT(BW212/1000000),10),"")</f>
        <v/>
      </c>
      <c r="AC212" s="2025"/>
      <c r="AD212" s="2025" t="str">
        <f t="shared" ref="AD212" si="734">IF(INT(BW212/100000),MOD(INT(BW212/100000),10),"")</f>
        <v/>
      </c>
      <c r="AE212" s="2025"/>
      <c r="AF212" s="2025" t="str">
        <f t="shared" ref="AF212" si="735">IF(INT(BW212/10000),MOD(INT(BW212/10000),10),"")</f>
        <v/>
      </c>
      <c r="AG212" s="2025"/>
      <c r="AH212" s="2025" t="str">
        <f t="shared" ref="AH212" si="736">IF(INT(BW212/1000),MOD(INT(BW212/1000),10),"")</f>
        <v/>
      </c>
      <c r="AI212" s="2025"/>
      <c r="AJ212" s="2025" t="str">
        <f t="shared" ref="AJ212" si="737">IF(INT(BW212/100),MOD(INT(BW212/100),10),"")</f>
        <v/>
      </c>
      <c r="AK212" s="2025"/>
      <c r="AL212" s="2025" t="str">
        <f t="shared" ref="AL212" si="738">IF(INT(BW212/10),MOD(INT(BW212/10),10),"")</f>
        <v/>
      </c>
      <c r="AM212" s="2025"/>
      <c r="AN212" s="2025" t="str">
        <f t="shared" ref="AN212" si="739">IF(INT(BW212/1),MOD(INT(BW212/1),10),"")</f>
        <v/>
      </c>
      <c r="AO212" s="2025"/>
      <c r="AP212" s="2072"/>
      <c r="AQ212" s="2073"/>
      <c r="AR212" s="2057" t="str">
        <f t="shared" ref="AR212" si="740">IF(INT(BX212/100000000000),MOD(INT(BX212/100000000000),10),"")</f>
        <v/>
      </c>
      <c r="AS212" s="2025"/>
      <c r="AT212" s="2025" t="str">
        <f t="shared" ref="AT212" si="741">IF(INT(BX212/10000000000),MOD(INT(BX212/10000000000),10),"")</f>
        <v/>
      </c>
      <c r="AU212" s="2025"/>
      <c r="AV212" s="2025" t="str">
        <f t="shared" ref="AV212" si="742">IF(INT(BX212/1000000000),MOD(INT(BX212/1000000000),10),"")</f>
        <v/>
      </c>
      <c r="AW212" s="2025"/>
      <c r="AX212" s="2025" t="str">
        <f t="shared" ref="AX212" si="743">IF(INT(BX212/100000000),MOD(INT(BX212/100000000),10),"")</f>
        <v/>
      </c>
      <c r="AY212" s="2025"/>
      <c r="AZ212" s="2025" t="str">
        <f t="shared" ref="AZ212" si="744">IF(INT(BX212/10000000),MOD(INT(BX212/10000000),10),"")</f>
        <v/>
      </c>
      <c r="BA212" s="2025"/>
      <c r="BB212" s="2025" t="str">
        <f t="shared" ref="BB212" si="745">IF(INT(BX212/1000000),MOD(INT(BX212/1000000),10),"")</f>
        <v/>
      </c>
      <c r="BC212" s="2025"/>
      <c r="BD212" s="2025" t="str">
        <f t="shared" ref="BD212" si="746">IF(INT(BX212/100000),MOD(INT(BX212/100000),10),"")</f>
        <v/>
      </c>
      <c r="BE212" s="2025"/>
      <c r="BF212" s="2025" t="str">
        <f t="shared" ref="BF212" si="747">IF(INT(BX212/10000),MOD(INT(BX212/10000),10),"")</f>
        <v/>
      </c>
      <c r="BG212" s="2025"/>
      <c r="BH212" s="2025" t="str">
        <f t="shared" ref="BH212" si="748">IF(INT(BX212/1000),MOD(INT(BX212/1000),10),"")</f>
        <v/>
      </c>
      <c r="BI212" s="2025"/>
      <c r="BJ212" s="2025" t="str">
        <f t="shared" ref="BJ212" si="749">IF(INT(BX212/100),MOD(INT(BX212/100),10),"")</f>
        <v/>
      </c>
      <c r="BK212" s="2025"/>
      <c r="BL212" s="2025" t="str">
        <f t="shared" ref="BL212" si="750">IF(INT(BX212/10),MOD(INT(BX212/10),10),"")</f>
        <v/>
      </c>
      <c r="BM212" s="2025"/>
      <c r="BN212" s="2025" t="str">
        <f t="shared" ref="BN212" si="751">IF(INT(BX212/1),MOD(INT(BX212/1),10),"")</f>
        <v/>
      </c>
      <c r="BO212" s="2025"/>
      <c r="BP212" s="2072"/>
      <c r="BQ212" s="2073"/>
      <c r="BR212" s="2017"/>
      <c r="BS212" s="2420"/>
      <c r="BT212" s="2420"/>
      <c r="BU212" s="2420"/>
      <c r="BW212" s="2048">
        <f>IF('７表'!$B$19="",0,IFERROR(VLOOKUP(BW192,'７表'!$AT$29:$AV$35,3,FALSE),0))</f>
        <v>0</v>
      </c>
      <c r="BX212" s="2046">
        <f>IF('７表'!$B$19="",0,IFERROR(VLOOKUP(BX192,'７表'!$AT$29:$AV$35,3,FALSE),0))</f>
        <v>0</v>
      </c>
    </row>
    <row r="213" spans="1:78" s="1095" customFormat="1" ht="9.75" customHeight="1">
      <c r="A213" s="1094"/>
      <c r="B213" s="1094"/>
      <c r="C213" s="1045"/>
      <c r="D213" s="1045"/>
      <c r="E213" s="1045"/>
      <c r="G213" s="2098"/>
      <c r="H213" s="2102"/>
      <c r="I213" s="2103"/>
      <c r="J213" s="1077"/>
      <c r="K213" s="2082" t="s">
        <v>188</v>
      </c>
      <c r="L213" s="2082"/>
      <c r="M213" s="2082"/>
      <c r="N213" s="2082"/>
      <c r="O213" s="2082"/>
      <c r="P213" s="1086"/>
      <c r="Q213" s="2081"/>
      <c r="R213" s="2057"/>
      <c r="S213" s="2025"/>
      <c r="T213" s="2025"/>
      <c r="U213" s="2025"/>
      <c r="V213" s="2025"/>
      <c r="W213" s="2025"/>
      <c r="X213" s="2025"/>
      <c r="Y213" s="2025"/>
      <c r="Z213" s="2025"/>
      <c r="AA213" s="2025"/>
      <c r="AB213" s="2025"/>
      <c r="AC213" s="2025"/>
      <c r="AD213" s="2025"/>
      <c r="AE213" s="2025"/>
      <c r="AF213" s="2025"/>
      <c r="AG213" s="2025"/>
      <c r="AH213" s="2025"/>
      <c r="AI213" s="2025"/>
      <c r="AJ213" s="2025"/>
      <c r="AK213" s="2025"/>
      <c r="AL213" s="2025"/>
      <c r="AM213" s="2025"/>
      <c r="AN213" s="2025"/>
      <c r="AO213" s="2025"/>
      <c r="AP213" s="2072"/>
      <c r="AQ213" s="2073"/>
      <c r="AR213" s="2057"/>
      <c r="AS213" s="2025"/>
      <c r="AT213" s="2025"/>
      <c r="AU213" s="2025"/>
      <c r="AV213" s="2025"/>
      <c r="AW213" s="2025"/>
      <c r="AX213" s="2025"/>
      <c r="AY213" s="2025"/>
      <c r="AZ213" s="2025"/>
      <c r="BA213" s="2025"/>
      <c r="BB213" s="2025"/>
      <c r="BC213" s="2025"/>
      <c r="BD213" s="2025"/>
      <c r="BE213" s="2025"/>
      <c r="BF213" s="2025"/>
      <c r="BG213" s="2025"/>
      <c r="BH213" s="2025"/>
      <c r="BI213" s="2025"/>
      <c r="BJ213" s="2025"/>
      <c r="BK213" s="2025"/>
      <c r="BL213" s="2025"/>
      <c r="BM213" s="2025"/>
      <c r="BN213" s="2025"/>
      <c r="BO213" s="2025"/>
      <c r="BP213" s="2072"/>
      <c r="BQ213" s="2073"/>
      <c r="BR213" s="2017"/>
      <c r="BS213" s="2420"/>
      <c r="BT213" s="2420"/>
      <c r="BU213" s="2420"/>
      <c r="BW213" s="2029"/>
      <c r="BX213" s="2031"/>
    </row>
    <row r="214" spans="1:78" s="1095" customFormat="1" ht="9.75" customHeight="1">
      <c r="A214" s="1094"/>
      <c r="B214" s="1094"/>
      <c r="C214" s="1045"/>
      <c r="D214" s="1045"/>
      <c r="E214" s="1045"/>
      <c r="G214" s="2098"/>
      <c r="H214" s="2102"/>
      <c r="I214" s="2103"/>
      <c r="J214" s="1076"/>
      <c r="K214" s="2090" t="s">
        <v>1208</v>
      </c>
      <c r="L214" s="2090"/>
      <c r="M214" s="2090"/>
      <c r="N214" s="2090"/>
      <c r="O214" s="2090"/>
      <c r="P214" s="1075"/>
      <c r="Q214" s="2065" t="s">
        <v>57</v>
      </c>
      <c r="R214" s="2057" t="str">
        <f t="shared" ref="R214" si="752">IF(INT(BW214/100000000000),MOD(INT(BW214/100000000000),10),"")</f>
        <v/>
      </c>
      <c r="S214" s="2025"/>
      <c r="T214" s="2025" t="str">
        <f t="shared" ref="T214" si="753">IF(INT(BW214/10000000000),MOD(INT(BW214/10000000000),10),"")</f>
        <v/>
      </c>
      <c r="U214" s="2025"/>
      <c r="V214" s="2025" t="str">
        <f t="shared" ref="V214" si="754">IF(INT(BW214/1000000000),MOD(INT(BW214/1000000000),10),"")</f>
        <v/>
      </c>
      <c r="W214" s="2025"/>
      <c r="X214" s="2025" t="str">
        <f t="shared" ref="X214" si="755">IF(INT(BW214/100000000),MOD(INT(BW214/100000000),10),"")</f>
        <v/>
      </c>
      <c r="Y214" s="2025"/>
      <c r="Z214" s="2025" t="str">
        <f t="shared" ref="Z214" si="756">IF(INT(BW214/10000000),MOD(INT(BW214/10000000),10),"")</f>
        <v/>
      </c>
      <c r="AA214" s="2025"/>
      <c r="AB214" s="2025" t="str">
        <f t="shared" ref="AB214" si="757">IF(INT(BW214/1000000),MOD(INT(BW214/1000000),10),"")</f>
        <v/>
      </c>
      <c r="AC214" s="2025"/>
      <c r="AD214" s="2025" t="str">
        <f t="shared" ref="AD214" si="758">IF(INT(BW214/100000),MOD(INT(BW214/100000),10),"")</f>
        <v/>
      </c>
      <c r="AE214" s="2025"/>
      <c r="AF214" s="2025" t="str">
        <f t="shared" ref="AF214" si="759">IF(INT(BW214/10000),MOD(INT(BW214/10000),10),"")</f>
        <v/>
      </c>
      <c r="AG214" s="2025"/>
      <c r="AH214" s="2025" t="str">
        <f t="shared" ref="AH214" si="760">IF(INT(BW214/1000),MOD(INT(BW214/1000),10),"")</f>
        <v/>
      </c>
      <c r="AI214" s="2025"/>
      <c r="AJ214" s="2025" t="str">
        <f t="shared" ref="AJ214" si="761">IF(INT(BW214/100),MOD(INT(BW214/100),10),"")</f>
        <v/>
      </c>
      <c r="AK214" s="2025"/>
      <c r="AL214" s="2025" t="str">
        <f t="shared" ref="AL214" si="762">IF(INT(BW214/10),MOD(INT(BW214/10),10),"")</f>
        <v/>
      </c>
      <c r="AM214" s="2025"/>
      <c r="AN214" s="2025" t="str">
        <f t="shared" ref="AN214" si="763">IF(INT(BW214/1),MOD(INT(BW214/1),10),"")</f>
        <v/>
      </c>
      <c r="AO214" s="2025"/>
      <c r="AP214" s="2072"/>
      <c r="AQ214" s="2073"/>
      <c r="AR214" s="2057" t="str">
        <f t="shared" ref="AR214" si="764">IF(INT(BX214/100000000000),MOD(INT(BX214/100000000000),10),"")</f>
        <v/>
      </c>
      <c r="AS214" s="2025"/>
      <c r="AT214" s="2025" t="str">
        <f t="shared" ref="AT214" si="765">IF(INT(BX214/10000000000),MOD(INT(BX214/10000000000),10),"")</f>
        <v/>
      </c>
      <c r="AU214" s="2025"/>
      <c r="AV214" s="2025" t="str">
        <f t="shared" ref="AV214" si="766">IF(INT(BX214/1000000000),MOD(INT(BX214/1000000000),10),"")</f>
        <v/>
      </c>
      <c r="AW214" s="2025"/>
      <c r="AX214" s="2025" t="str">
        <f t="shared" ref="AX214" si="767">IF(INT(BX214/100000000),MOD(INT(BX214/100000000),10),"")</f>
        <v/>
      </c>
      <c r="AY214" s="2025"/>
      <c r="AZ214" s="2025" t="str">
        <f t="shared" ref="AZ214" si="768">IF(INT(BX214/10000000),MOD(INT(BX214/10000000),10),"")</f>
        <v/>
      </c>
      <c r="BA214" s="2025"/>
      <c r="BB214" s="2025" t="str">
        <f t="shared" ref="BB214" si="769">IF(INT(BX214/1000000),MOD(INT(BX214/1000000),10),"")</f>
        <v/>
      </c>
      <c r="BC214" s="2025"/>
      <c r="BD214" s="2025" t="str">
        <f t="shared" ref="BD214" si="770">IF(INT(BX214/100000),MOD(INT(BX214/100000),10),"")</f>
        <v/>
      </c>
      <c r="BE214" s="2025"/>
      <c r="BF214" s="2025" t="str">
        <f t="shared" ref="BF214" si="771">IF(INT(BX214/10000),MOD(INT(BX214/10000),10),"")</f>
        <v/>
      </c>
      <c r="BG214" s="2025"/>
      <c r="BH214" s="2025" t="str">
        <f t="shared" ref="BH214" si="772">IF(INT(BX214/1000),MOD(INT(BX214/1000),10),"")</f>
        <v/>
      </c>
      <c r="BI214" s="2025"/>
      <c r="BJ214" s="2025" t="str">
        <f t="shared" ref="BJ214" si="773">IF(INT(BX214/100),MOD(INT(BX214/100),10),"")</f>
        <v/>
      </c>
      <c r="BK214" s="2025"/>
      <c r="BL214" s="2025" t="str">
        <f t="shared" ref="BL214" si="774">IF(INT(BX214/10),MOD(INT(BX214/10),10),"")</f>
        <v/>
      </c>
      <c r="BM214" s="2025"/>
      <c r="BN214" s="2025" t="str">
        <f t="shared" ref="BN214" si="775">IF(INT(BX214/1),MOD(INT(BX214/1),10),"")</f>
        <v/>
      </c>
      <c r="BO214" s="2025"/>
      <c r="BP214" s="2072"/>
      <c r="BQ214" s="2073"/>
      <c r="BR214" s="2017"/>
      <c r="BS214" s="2420"/>
      <c r="BT214" s="2420"/>
      <c r="BU214" s="2420"/>
      <c r="BW214" s="2061"/>
      <c r="BX214" s="2062"/>
    </row>
    <row r="215" spans="1:78" s="1095" customFormat="1" ht="9.75" customHeight="1">
      <c r="A215" s="1094"/>
      <c r="B215" s="1094"/>
      <c r="C215" s="1045"/>
      <c r="D215" s="1045"/>
      <c r="E215" s="1045"/>
      <c r="G215" s="2098"/>
      <c r="H215" s="2102"/>
      <c r="I215" s="2103"/>
      <c r="J215" s="1076"/>
      <c r="K215" s="2082" t="s">
        <v>189</v>
      </c>
      <c r="L215" s="2082"/>
      <c r="M215" s="2082"/>
      <c r="N215" s="2082"/>
      <c r="O215" s="2082"/>
      <c r="P215" s="1075"/>
      <c r="Q215" s="2081"/>
      <c r="R215" s="2057"/>
      <c r="S215" s="2025"/>
      <c r="T215" s="2025"/>
      <c r="U215" s="2025"/>
      <c r="V215" s="2025"/>
      <c r="W215" s="2025"/>
      <c r="X215" s="2025"/>
      <c r="Y215" s="2025"/>
      <c r="Z215" s="2025"/>
      <c r="AA215" s="2025"/>
      <c r="AB215" s="2025"/>
      <c r="AC215" s="2025"/>
      <c r="AD215" s="2025"/>
      <c r="AE215" s="2025"/>
      <c r="AF215" s="2025"/>
      <c r="AG215" s="2025"/>
      <c r="AH215" s="2025"/>
      <c r="AI215" s="2025"/>
      <c r="AJ215" s="2025"/>
      <c r="AK215" s="2025"/>
      <c r="AL215" s="2025"/>
      <c r="AM215" s="2025"/>
      <c r="AN215" s="2025"/>
      <c r="AO215" s="2025"/>
      <c r="AP215" s="2072"/>
      <c r="AQ215" s="2073"/>
      <c r="AR215" s="2057"/>
      <c r="AS215" s="2025"/>
      <c r="AT215" s="2025"/>
      <c r="AU215" s="2025"/>
      <c r="AV215" s="2025"/>
      <c r="AW215" s="2025"/>
      <c r="AX215" s="2025"/>
      <c r="AY215" s="2025"/>
      <c r="AZ215" s="2025"/>
      <c r="BA215" s="2025"/>
      <c r="BB215" s="2025"/>
      <c r="BC215" s="2025"/>
      <c r="BD215" s="2025"/>
      <c r="BE215" s="2025"/>
      <c r="BF215" s="2025"/>
      <c r="BG215" s="2025"/>
      <c r="BH215" s="2025"/>
      <c r="BI215" s="2025"/>
      <c r="BJ215" s="2025"/>
      <c r="BK215" s="2025"/>
      <c r="BL215" s="2025"/>
      <c r="BM215" s="2025"/>
      <c r="BN215" s="2025"/>
      <c r="BO215" s="2025"/>
      <c r="BP215" s="2072"/>
      <c r="BQ215" s="2073"/>
      <c r="BR215" s="2017"/>
      <c r="BS215" s="2420"/>
      <c r="BT215" s="2420"/>
      <c r="BU215" s="2420"/>
      <c r="BW215" s="2056"/>
      <c r="BX215" s="2060"/>
    </row>
    <row r="216" spans="1:78" s="1095" customFormat="1">
      <c r="A216" s="1094"/>
      <c r="B216" s="1094"/>
      <c r="C216" s="1045"/>
      <c r="D216" s="1045"/>
      <c r="E216" s="2418" t="s">
        <v>1152</v>
      </c>
      <c r="G216" s="2098"/>
      <c r="H216" s="2102"/>
      <c r="I216" s="2103"/>
      <c r="J216" s="2083" t="s">
        <v>40</v>
      </c>
      <c r="K216" s="2084"/>
      <c r="L216" s="2084"/>
      <c r="M216" s="2084"/>
      <c r="N216" s="2084"/>
      <c r="O216" s="2084"/>
      <c r="P216" s="2085"/>
      <c r="Q216" s="2065" t="s">
        <v>58</v>
      </c>
      <c r="R216" s="2057" t="str">
        <f t="shared" ref="R216" si="776">IF(INT(BW216/100000000000),MOD(INT(BW216/100000000000),10),"")</f>
        <v/>
      </c>
      <c r="S216" s="2025"/>
      <c r="T216" s="2025" t="str">
        <f t="shared" ref="T216" si="777">IF(INT(BW216/10000000000),MOD(INT(BW216/10000000000),10),"")</f>
        <v/>
      </c>
      <c r="U216" s="2025"/>
      <c r="V216" s="2025" t="str">
        <f t="shared" ref="V216" si="778">IF(INT(BW216/1000000000),MOD(INT(BW216/1000000000),10),"")</f>
        <v/>
      </c>
      <c r="W216" s="2025"/>
      <c r="X216" s="2025" t="str">
        <f t="shared" ref="X216" si="779">IF(INT(BW216/100000000),MOD(INT(BW216/100000000),10),"")</f>
        <v/>
      </c>
      <c r="Y216" s="2025"/>
      <c r="Z216" s="2025" t="str">
        <f t="shared" ref="Z216" si="780">IF(INT(BW216/10000000),MOD(INT(BW216/10000000),10),"")</f>
        <v/>
      </c>
      <c r="AA216" s="2025"/>
      <c r="AB216" s="2025" t="str">
        <f t="shared" ref="AB216" si="781">IF(INT(BW216/1000000),MOD(INT(BW216/1000000),10),"")</f>
        <v/>
      </c>
      <c r="AC216" s="2025"/>
      <c r="AD216" s="2025" t="str">
        <f t="shared" ref="AD216" si="782">IF(INT(BW216/100000),MOD(INT(BW216/100000),10),"")</f>
        <v/>
      </c>
      <c r="AE216" s="2025"/>
      <c r="AF216" s="2025" t="str">
        <f t="shared" ref="AF216" si="783">IF(INT(BW216/10000),MOD(INT(BW216/10000),10),"")</f>
        <v/>
      </c>
      <c r="AG216" s="2025"/>
      <c r="AH216" s="2025" t="str">
        <f t="shared" ref="AH216" si="784">IF(INT(BW216/1000),MOD(INT(BW216/1000),10),"")</f>
        <v/>
      </c>
      <c r="AI216" s="2025"/>
      <c r="AJ216" s="2025" t="str">
        <f t="shared" ref="AJ216" si="785">IF(INT(BW216/100),MOD(INT(BW216/100),10),"")</f>
        <v/>
      </c>
      <c r="AK216" s="2025"/>
      <c r="AL216" s="2025" t="str">
        <f t="shared" ref="AL216" si="786">IF(INT(BW216/10),MOD(INT(BW216/10),10),"")</f>
        <v/>
      </c>
      <c r="AM216" s="2025"/>
      <c r="AN216" s="2025" t="str">
        <f t="shared" ref="AN216" si="787">IF(INT(BW216/1),MOD(INT(BW216/1),10),"")</f>
        <v/>
      </c>
      <c r="AO216" s="2025"/>
      <c r="AP216" s="2072"/>
      <c r="AQ216" s="2073"/>
      <c r="AR216" s="2057" t="str">
        <f t="shared" ref="AR216" si="788">IF(INT(BX216/100000000000),MOD(INT(BX216/100000000000),10),"")</f>
        <v/>
      </c>
      <c r="AS216" s="2025"/>
      <c r="AT216" s="2025" t="str">
        <f t="shared" ref="AT216" si="789">IF(INT(BX216/10000000000),MOD(INT(BX216/10000000000),10),"")</f>
        <v/>
      </c>
      <c r="AU216" s="2025"/>
      <c r="AV216" s="2025" t="str">
        <f t="shared" ref="AV216" si="790">IF(INT(BX216/1000000000),MOD(INT(BX216/1000000000),10),"")</f>
        <v/>
      </c>
      <c r="AW216" s="2025"/>
      <c r="AX216" s="2025" t="str">
        <f t="shared" ref="AX216" si="791">IF(INT(BX216/100000000),MOD(INT(BX216/100000000),10),"")</f>
        <v/>
      </c>
      <c r="AY216" s="2025"/>
      <c r="AZ216" s="2025" t="str">
        <f t="shared" ref="AZ216" si="792">IF(INT(BX216/10000000),MOD(INT(BX216/10000000),10),"")</f>
        <v/>
      </c>
      <c r="BA216" s="2025"/>
      <c r="BB216" s="2025" t="str">
        <f t="shared" ref="BB216" si="793">IF(INT(BX216/1000000),MOD(INT(BX216/1000000),10),"")</f>
        <v/>
      </c>
      <c r="BC216" s="2025"/>
      <c r="BD216" s="2025" t="str">
        <f t="shared" ref="BD216" si="794">IF(INT(BX216/100000),MOD(INT(BX216/100000),10),"")</f>
        <v/>
      </c>
      <c r="BE216" s="2025"/>
      <c r="BF216" s="2025" t="str">
        <f t="shared" ref="BF216" si="795">IF(INT(BX216/10000),MOD(INT(BX216/10000),10),"")</f>
        <v/>
      </c>
      <c r="BG216" s="2025"/>
      <c r="BH216" s="2025" t="str">
        <f t="shared" ref="BH216" si="796">IF(INT(BX216/1000),MOD(INT(BX216/1000),10),"")</f>
        <v/>
      </c>
      <c r="BI216" s="2025"/>
      <c r="BJ216" s="2025" t="str">
        <f t="shared" ref="BJ216" si="797">IF(INT(BX216/100),MOD(INT(BX216/100),10),"")</f>
        <v/>
      </c>
      <c r="BK216" s="2025"/>
      <c r="BL216" s="2025" t="str">
        <f t="shared" ref="BL216" si="798">IF(INT(BX216/10),MOD(INT(BX216/10),10),"")</f>
        <v/>
      </c>
      <c r="BM216" s="2025"/>
      <c r="BN216" s="2025" t="str">
        <f t="shared" ref="BN216" si="799">IF(INT(BX216/1),MOD(INT(BX216/1),10),"")</f>
        <v/>
      </c>
      <c r="BO216" s="2025"/>
      <c r="BP216" s="2072"/>
      <c r="BQ216" s="2073"/>
      <c r="BR216" s="2017"/>
      <c r="BS216" s="2420"/>
      <c r="BT216" s="2420"/>
      <c r="BU216" s="2420"/>
      <c r="BW216" s="2048">
        <f>SUM(BW204:BW215)</f>
        <v>0</v>
      </c>
      <c r="BX216" s="2046">
        <f>SUM(BX204:BX215)</f>
        <v>0</v>
      </c>
    </row>
    <row r="217" spans="1:78" s="1095" customFormat="1">
      <c r="A217" s="1094"/>
      <c r="B217" s="1094"/>
      <c r="C217" s="1045"/>
      <c r="D217" s="1045"/>
      <c r="E217" s="2418"/>
      <c r="G217" s="2098"/>
      <c r="H217" s="2104"/>
      <c r="I217" s="2105"/>
      <c r="J217" s="2086"/>
      <c r="K217" s="2087"/>
      <c r="L217" s="2087"/>
      <c r="M217" s="2087"/>
      <c r="N217" s="2087"/>
      <c r="O217" s="2087"/>
      <c r="P217" s="2088"/>
      <c r="Q217" s="2039"/>
      <c r="R217" s="2058"/>
      <c r="S217" s="2043"/>
      <c r="T217" s="2043"/>
      <c r="U217" s="2043"/>
      <c r="V217" s="2043"/>
      <c r="W217" s="2043"/>
      <c r="X217" s="2043"/>
      <c r="Y217" s="2043"/>
      <c r="Z217" s="2043"/>
      <c r="AA217" s="2043"/>
      <c r="AB217" s="2043"/>
      <c r="AC217" s="2043"/>
      <c r="AD217" s="2043"/>
      <c r="AE217" s="2043"/>
      <c r="AF217" s="2043"/>
      <c r="AG217" s="2043"/>
      <c r="AH217" s="2043"/>
      <c r="AI217" s="2043"/>
      <c r="AJ217" s="2043"/>
      <c r="AK217" s="2043"/>
      <c r="AL217" s="2043"/>
      <c r="AM217" s="2043"/>
      <c r="AN217" s="2043"/>
      <c r="AO217" s="2043"/>
      <c r="AP217" s="2074"/>
      <c r="AQ217" s="2075"/>
      <c r="AR217" s="2058"/>
      <c r="AS217" s="2043"/>
      <c r="AT217" s="2043"/>
      <c r="AU217" s="2043"/>
      <c r="AV217" s="2043"/>
      <c r="AW217" s="2043"/>
      <c r="AX217" s="2043"/>
      <c r="AY217" s="2043"/>
      <c r="AZ217" s="2043"/>
      <c r="BA217" s="2043"/>
      <c r="BB217" s="2043"/>
      <c r="BC217" s="2043"/>
      <c r="BD217" s="2043"/>
      <c r="BE217" s="2043"/>
      <c r="BF217" s="2043"/>
      <c r="BG217" s="2043"/>
      <c r="BH217" s="2043"/>
      <c r="BI217" s="2043"/>
      <c r="BJ217" s="2043"/>
      <c r="BK217" s="2043"/>
      <c r="BL217" s="2043"/>
      <c r="BM217" s="2043"/>
      <c r="BN217" s="2043"/>
      <c r="BO217" s="2043"/>
      <c r="BP217" s="2074"/>
      <c r="BQ217" s="2075"/>
      <c r="BR217" s="2017"/>
      <c r="BS217" s="2420"/>
      <c r="BT217" s="2420"/>
      <c r="BU217" s="2420"/>
      <c r="BW217" s="2049"/>
      <c r="BX217" s="2047"/>
    </row>
    <row r="218" spans="1:78" s="1095" customFormat="1" ht="14.25" customHeight="1">
      <c r="A218" s="1094"/>
      <c r="B218" s="1094"/>
      <c r="C218" s="1045"/>
      <c r="D218" s="1045"/>
      <c r="E218" s="2418"/>
      <c r="G218" s="2098"/>
      <c r="H218" s="1062"/>
      <c r="I218" s="2078" t="s">
        <v>1556</v>
      </c>
      <c r="J218" s="2079"/>
      <c r="K218" s="2079"/>
      <c r="L218" s="2079"/>
      <c r="M218" s="2079"/>
      <c r="N218" s="2079"/>
      <c r="O218" s="2079"/>
      <c r="P218" s="1075"/>
      <c r="Q218" s="2065" t="s">
        <v>59</v>
      </c>
      <c r="R218" s="2057" t="str">
        <f t="shared" ref="R218" si="800">IF(INT(BW218/100000000000),MOD(INT(BW218/100000000000),10),"")</f>
        <v/>
      </c>
      <c r="S218" s="2025"/>
      <c r="T218" s="2025" t="str">
        <f t="shared" ref="T218" si="801">IF(INT(BW218/10000000000),MOD(INT(BW218/10000000000),10),"")</f>
        <v/>
      </c>
      <c r="U218" s="2025"/>
      <c r="V218" s="2025" t="str">
        <f t="shared" ref="V218" si="802">IF(INT(BW218/1000000000),MOD(INT(BW218/1000000000),10),"")</f>
        <v/>
      </c>
      <c r="W218" s="2025"/>
      <c r="X218" s="2025" t="str">
        <f t="shared" ref="X218" si="803">IF(INT(BW218/100000000),MOD(INT(BW218/100000000),10),"")</f>
        <v/>
      </c>
      <c r="Y218" s="2025"/>
      <c r="Z218" s="2025" t="str">
        <f t="shared" ref="Z218" si="804">IF(INT(BW218/10000000),MOD(INT(BW218/10000000),10),"")</f>
        <v/>
      </c>
      <c r="AA218" s="2025"/>
      <c r="AB218" s="2025" t="str">
        <f t="shared" ref="AB218" si="805">IF(INT(BW218/1000000),MOD(INT(BW218/1000000),10),"")</f>
        <v/>
      </c>
      <c r="AC218" s="2025"/>
      <c r="AD218" s="2025" t="str">
        <f t="shared" ref="AD218" si="806">IF(INT(BW218/100000),MOD(INT(BW218/100000),10),"")</f>
        <v/>
      </c>
      <c r="AE218" s="2025"/>
      <c r="AF218" s="2025" t="str">
        <f t="shared" ref="AF218" si="807">IF(INT(BW218/10000),MOD(INT(BW218/10000),10),"")</f>
        <v/>
      </c>
      <c r="AG218" s="2025"/>
      <c r="AH218" s="2025" t="str">
        <f t="shared" ref="AH218" si="808">IF(INT(BW218/1000),MOD(INT(BW218/1000),10),"")</f>
        <v/>
      </c>
      <c r="AI218" s="2025"/>
      <c r="AJ218" s="2025" t="str">
        <f t="shared" ref="AJ218" si="809">IF(INT(BW218/100),MOD(INT(BW218/100),10),"")</f>
        <v/>
      </c>
      <c r="AK218" s="2025"/>
      <c r="AL218" s="2025" t="str">
        <f t="shared" ref="AL218" si="810">IF(INT(BW218/10),MOD(INT(BW218/10),10),"")</f>
        <v/>
      </c>
      <c r="AM218" s="2025"/>
      <c r="AN218" s="2025" t="str">
        <f>IF(BW218=0,"0",IF(INT(BW218/1),MOD(INT(BW218/1),10),""))</f>
        <v>0</v>
      </c>
      <c r="AO218" s="2025"/>
      <c r="AP218" s="2070"/>
      <c r="AQ218" s="2071"/>
      <c r="AR218" s="2025" t="str">
        <f t="shared" ref="AR218" si="811">IF(INT(BX218/100000000000),MOD(INT(BX218/100000000000),10),"")</f>
        <v/>
      </c>
      <c r="AS218" s="2025"/>
      <c r="AT218" s="2025" t="str">
        <f t="shared" ref="AT218" si="812">IF(INT(BX218/10000000000),MOD(INT(BX218/10000000000),10),"")</f>
        <v/>
      </c>
      <c r="AU218" s="2025"/>
      <c r="AV218" s="2025" t="str">
        <f t="shared" ref="AV218" si="813">IF(INT(BX218/1000000000),MOD(INT(BX218/1000000000),10),"")</f>
        <v/>
      </c>
      <c r="AW218" s="2025"/>
      <c r="AX218" s="2025" t="str">
        <f t="shared" ref="AX218" si="814">IF(INT(BX218/100000000),MOD(INT(BX218/100000000),10),"")</f>
        <v/>
      </c>
      <c r="AY218" s="2025"/>
      <c r="AZ218" s="2025" t="str">
        <f t="shared" ref="AZ218" si="815">IF(INT(BX218/10000000),MOD(INT(BX218/10000000),10),"")</f>
        <v/>
      </c>
      <c r="BA218" s="2025"/>
      <c r="BB218" s="2025" t="str">
        <f t="shared" ref="BB218" si="816">IF(INT(BX218/1000000),MOD(INT(BX218/1000000),10),"")</f>
        <v/>
      </c>
      <c r="BC218" s="2025"/>
      <c r="BD218" s="2025" t="str">
        <f t="shared" ref="BD218" si="817">IF(INT(BX218/100000),MOD(INT(BX218/100000),10),"")</f>
        <v/>
      </c>
      <c r="BE218" s="2025"/>
      <c r="BF218" s="2025" t="str">
        <f t="shared" ref="BF218" si="818">IF(INT(BX218/10000),MOD(INT(BX218/10000),10),"")</f>
        <v/>
      </c>
      <c r="BG218" s="2025"/>
      <c r="BH218" s="2025" t="str">
        <f t="shared" ref="BH218" si="819">IF(INT(BX218/1000),MOD(INT(BX218/1000),10),"")</f>
        <v/>
      </c>
      <c r="BI218" s="2025"/>
      <c r="BJ218" s="2025" t="str">
        <f t="shared" ref="BJ218" si="820">IF(INT(BX218/100),MOD(INT(BX218/100),10),"")</f>
        <v/>
      </c>
      <c r="BK218" s="2025"/>
      <c r="BL218" s="2025" t="str">
        <f t="shared" ref="BL218" si="821">IF(INT(BX218/10),MOD(INT(BX218/10),10),"")</f>
        <v/>
      </c>
      <c r="BM218" s="2025"/>
      <c r="BN218" s="2025" t="str">
        <f>IF(BX218=0,"0",IF(INT(BX218/1),MOD(INT(BX218/1),10),""))</f>
        <v>0</v>
      </c>
      <c r="BO218" s="2025"/>
      <c r="BP218" s="2070"/>
      <c r="BQ218" s="2071"/>
      <c r="BR218" s="2017"/>
      <c r="BS218" s="2420"/>
      <c r="BT218" s="2420"/>
      <c r="BU218" s="2420"/>
      <c r="BW218" s="2053">
        <f>IF(BW200="",IF(BW198+BW202-BW216&lt;0,0,BW198+BW202-BW216),IF(BW200+BW202-BW216&lt;0,0,BW200+BW202-BW216))</f>
        <v>0</v>
      </c>
      <c r="BX218" s="2052">
        <f>IF(BX200="",IF(BX198+BX202-BX216&lt;0,0,BX198+BX202-BX216),IF(BX200+BX202-BX216&lt;0,0,BX200+BX202-BX216))</f>
        <v>0</v>
      </c>
    </row>
    <row r="219" spans="1:78" s="1095" customFormat="1" ht="6" customHeight="1">
      <c r="A219" s="1094"/>
      <c r="B219" s="1094"/>
      <c r="C219" s="1045"/>
      <c r="D219" s="1045"/>
      <c r="E219" s="2418"/>
      <c r="G219" s="2098"/>
      <c r="H219" s="1069"/>
      <c r="I219" s="2080" t="s">
        <v>66</v>
      </c>
      <c r="J219" s="2080"/>
      <c r="K219" s="2080"/>
      <c r="L219" s="2080"/>
      <c r="M219" s="2080"/>
      <c r="N219" s="2080"/>
      <c r="O219" s="2080"/>
      <c r="P219" s="1070"/>
      <c r="Q219" s="2039"/>
      <c r="R219" s="2058"/>
      <c r="S219" s="2043"/>
      <c r="T219" s="2043"/>
      <c r="U219" s="2043"/>
      <c r="V219" s="2043"/>
      <c r="W219" s="2043"/>
      <c r="X219" s="2043"/>
      <c r="Y219" s="2043"/>
      <c r="Z219" s="2043"/>
      <c r="AA219" s="2043"/>
      <c r="AB219" s="2043"/>
      <c r="AC219" s="2043"/>
      <c r="AD219" s="2043"/>
      <c r="AE219" s="2043"/>
      <c r="AF219" s="2043"/>
      <c r="AG219" s="2043"/>
      <c r="AH219" s="2043"/>
      <c r="AI219" s="2043"/>
      <c r="AJ219" s="2043"/>
      <c r="AK219" s="2043"/>
      <c r="AL219" s="2043"/>
      <c r="AM219" s="2043"/>
      <c r="AN219" s="2043"/>
      <c r="AO219" s="2043"/>
      <c r="AP219" s="2072"/>
      <c r="AQ219" s="2073"/>
      <c r="AR219" s="2043"/>
      <c r="AS219" s="2043"/>
      <c r="AT219" s="2043"/>
      <c r="AU219" s="2043"/>
      <c r="AV219" s="2043"/>
      <c r="AW219" s="2043"/>
      <c r="AX219" s="2043"/>
      <c r="AY219" s="2043"/>
      <c r="AZ219" s="2043"/>
      <c r="BA219" s="2043"/>
      <c r="BB219" s="2043"/>
      <c r="BC219" s="2043"/>
      <c r="BD219" s="2043"/>
      <c r="BE219" s="2043"/>
      <c r="BF219" s="2043"/>
      <c r="BG219" s="2043"/>
      <c r="BH219" s="2043"/>
      <c r="BI219" s="2043"/>
      <c r="BJ219" s="2043"/>
      <c r="BK219" s="2043"/>
      <c r="BL219" s="2043"/>
      <c r="BM219" s="2043"/>
      <c r="BN219" s="2043"/>
      <c r="BO219" s="2043"/>
      <c r="BP219" s="2072"/>
      <c r="BQ219" s="2073"/>
      <c r="BR219" s="2017"/>
      <c r="BS219" s="2420"/>
      <c r="BT219" s="2420"/>
      <c r="BU219" s="2420"/>
      <c r="BW219" s="2049"/>
      <c r="BX219" s="2047"/>
    </row>
    <row r="220" spans="1:78" s="1095" customFormat="1" ht="14.25" customHeight="1">
      <c r="A220" s="1094"/>
      <c r="B220" s="1094"/>
      <c r="C220" s="1045"/>
      <c r="D220" s="1045"/>
      <c r="E220" s="2418"/>
      <c r="G220" s="2098"/>
      <c r="H220" s="1062"/>
      <c r="I220" s="2078" t="s">
        <v>1210</v>
      </c>
      <c r="J220" s="2079"/>
      <c r="K220" s="2079"/>
      <c r="L220" s="2079"/>
      <c r="M220" s="2079"/>
      <c r="N220" s="2079"/>
      <c r="O220" s="2079"/>
      <c r="P220" s="1075"/>
      <c r="Q220" s="2065" t="s">
        <v>60</v>
      </c>
      <c r="R220" s="2057" t="str">
        <f t="shared" ref="R220" si="822">IF(INT(BW220/100000000000),MOD(INT(BW220/100000000000),10),"")</f>
        <v/>
      </c>
      <c r="S220" s="2025"/>
      <c r="T220" s="2025" t="str">
        <f t="shared" ref="T220" si="823">IF(INT(BW220/10000000000),MOD(INT(BW220/10000000000),10),"")</f>
        <v/>
      </c>
      <c r="U220" s="2025"/>
      <c r="V220" s="2025" t="str">
        <f t="shared" ref="V220" si="824">IF(INT(BW220/1000000000),MOD(INT(BW220/1000000000),10),"")</f>
        <v/>
      </c>
      <c r="W220" s="2025"/>
      <c r="X220" s="2025" t="str">
        <f t="shared" ref="X220" si="825">IF(INT(BW220/100000000),MOD(INT(BW220/100000000),10),"")</f>
        <v/>
      </c>
      <c r="Y220" s="2025"/>
      <c r="Z220" s="2025" t="str">
        <f t="shared" ref="Z220" si="826">IF(INT(BW220/10000000),MOD(INT(BW220/10000000),10),"")</f>
        <v/>
      </c>
      <c r="AA220" s="2025"/>
      <c r="AB220" s="2025" t="str">
        <f t="shared" ref="AB220" si="827">IF(INT(BW220/1000000),MOD(INT(BW220/1000000),10),"")</f>
        <v/>
      </c>
      <c r="AC220" s="2025"/>
      <c r="AD220" s="2025" t="str">
        <f t="shared" ref="AD220" si="828">IF(INT(BW220/100000),MOD(INT(BW220/100000),10),"")</f>
        <v/>
      </c>
      <c r="AE220" s="2025"/>
      <c r="AF220" s="2025" t="str">
        <f t="shared" ref="AF220" si="829">IF(INT(BW220/10000),MOD(INT(BW220/10000),10),"")</f>
        <v/>
      </c>
      <c r="AG220" s="2025"/>
      <c r="AH220" s="2025" t="str">
        <f t="shared" ref="AH220" si="830">IF(INT(BW220/1000),MOD(INT(BW220/1000),10),"")</f>
        <v/>
      </c>
      <c r="AI220" s="2025"/>
      <c r="AJ220" s="2025" t="str">
        <f t="shared" ref="AJ220" si="831">IF(INT(BW220/100),MOD(INT(BW220/100),10),"")</f>
        <v/>
      </c>
      <c r="AK220" s="2025"/>
      <c r="AL220" s="2025" t="s">
        <v>1233</v>
      </c>
      <c r="AM220" s="2025"/>
      <c r="AN220" s="2025" t="s">
        <v>1233</v>
      </c>
      <c r="AO220" s="2025"/>
      <c r="AP220" s="2072"/>
      <c r="AQ220" s="2073"/>
      <c r="AR220" s="2025" t="str">
        <f t="shared" ref="AR220" si="832">IF(INT(BX220/100000000000),MOD(INT(BX220/100000000000),10),"")</f>
        <v/>
      </c>
      <c r="AS220" s="2025"/>
      <c r="AT220" s="2025" t="str">
        <f t="shared" ref="AT220" si="833">IF(INT(BX220/10000000000),MOD(INT(BX220/10000000000),10),"")</f>
        <v/>
      </c>
      <c r="AU220" s="2025"/>
      <c r="AV220" s="2025" t="str">
        <f t="shared" ref="AV220" si="834">IF(INT(BX220/1000000000),MOD(INT(BX220/1000000000),10),"")</f>
        <v/>
      </c>
      <c r="AW220" s="2025"/>
      <c r="AX220" s="2025" t="str">
        <f t="shared" ref="AX220" si="835">IF(INT(BX220/100000000),MOD(INT(BX220/100000000),10),"")</f>
        <v/>
      </c>
      <c r="AY220" s="2025"/>
      <c r="AZ220" s="2025" t="str">
        <f t="shared" ref="AZ220" si="836">IF(INT(BX220/10000000),MOD(INT(BX220/10000000),10),"")</f>
        <v/>
      </c>
      <c r="BA220" s="2025"/>
      <c r="BB220" s="2025" t="str">
        <f t="shared" ref="BB220" si="837">IF(INT(BX220/1000000),MOD(INT(BX220/1000000),10),"")</f>
        <v/>
      </c>
      <c r="BC220" s="2025"/>
      <c r="BD220" s="2025" t="str">
        <f t="shared" ref="BD220" si="838">IF(INT(BX220/100000),MOD(INT(BX220/100000),10),"")</f>
        <v/>
      </c>
      <c r="BE220" s="2025"/>
      <c r="BF220" s="2025" t="str">
        <f t="shared" ref="BF220" si="839">IF(INT(BX220/10000),MOD(INT(BX220/10000),10),"")</f>
        <v/>
      </c>
      <c r="BG220" s="2025"/>
      <c r="BH220" s="2025" t="str">
        <f t="shared" ref="BH220" si="840">IF(INT(BX220/1000),MOD(INT(BX220/1000),10),"")</f>
        <v/>
      </c>
      <c r="BI220" s="2025"/>
      <c r="BJ220" s="2025" t="str">
        <f t="shared" ref="BJ220" si="841">IF(INT(BX220/100),MOD(INT(BX220/100),10),"")</f>
        <v/>
      </c>
      <c r="BK220" s="2025"/>
      <c r="BL220" s="2025" t="s">
        <v>1233</v>
      </c>
      <c r="BM220" s="2025"/>
      <c r="BN220" s="2025" t="s">
        <v>1233</v>
      </c>
      <c r="BO220" s="2025"/>
      <c r="BP220" s="2072"/>
      <c r="BQ220" s="2073"/>
      <c r="BR220" s="2017"/>
      <c r="BS220" s="2420"/>
      <c r="BT220" s="2420"/>
      <c r="BU220" s="2420"/>
      <c r="BW220" s="2068"/>
      <c r="BX220" s="2050"/>
    </row>
    <row r="221" spans="1:78" s="1095" customFormat="1" ht="6" customHeight="1">
      <c r="A221" s="1094"/>
      <c r="B221" s="1094"/>
      <c r="C221" s="1045"/>
      <c r="D221" s="1045"/>
      <c r="E221" s="2418"/>
      <c r="G221" s="2098"/>
      <c r="H221" s="1069"/>
      <c r="I221" s="2076" t="s">
        <v>1640</v>
      </c>
      <c r="J221" s="2076"/>
      <c r="K221" s="2076"/>
      <c r="L221" s="2076"/>
      <c r="M221" s="2076"/>
      <c r="N221" s="2076"/>
      <c r="O221" s="2076"/>
      <c r="P221" s="1070"/>
      <c r="Q221" s="2039"/>
      <c r="R221" s="2058"/>
      <c r="S221" s="2043"/>
      <c r="T221" s="2043"/>
      <c r="U221" s="2043"/>
      <c r="V221" s="2043"/>
      <c r="W221" s="2043"/>
      <c r="X221" s="2043"/>
      <c r="Y221" s="2043"/>
      <c r="Z221" s="2043"/>
      <c r="AA221" s="2043"/>
      <c r="AB221" s="2043"/>
      <c r="AC221" s="2043"/>
      <c r="AD221" s="2043"/>
      <c r="AE221" s="2043"/>
      <c r="AF221" s="2043"/>
      <c r="AG221" s="2043"/>
      <c r="AH221" s="2043"/>
      <c r="AI221" s="2043"/>
      <c r="AJ221" s="2043"/>
      <c r="AK221" s="2043"/>
      <c r="AL221" s="2043"/>
      <c r="AM221" s="2043"/>
      <c r="AN221" s="2043"/>
      <c r="AO221" s="2043"/>
      <c r="AP221" s="2072"/>
      <c r="AQ221" s="2073"/>
      <c r="AR221" s="2043"/>
      <c r="AS221" s="2043"/>
      <c r="AT221" s="2043"/>
      <c r="AU221" s="2043"/>
      <c r="AV221" s="2043"/>
      <c r="AW221" s="2043"/>
      <c r="AX221" s="2043"/>
      <c r="AY221" s="2043"/>
      <c r="AZ221" s="2043"/>
      <c r="BA221" s="2043"/>
      <c r="BB221" s="2043"/>
      <c r="BC221" s="2043"/>
      <c r="BD221" s="2043"/>
      <c r="BE221" s="2043"/>
      <c r="BF221" s="2043"/>
      <c r="BG221" s="2043"/>
      <c r="BH221" s="2043"/>
      <c r="BI221" s="2043"/>
      <c r="BJ221" s="2043"/>
      <c r="BK221" s="2043"/>
      <c r="BL221" s="2043"/>
      <c r="BM221" s="2043"/>
      <c r="BN221" s="2043"/>
      <c r="BO221" s="2043"/>
      <c r="BP221" s="2072"/>
      <c r="BQ221" s="2073"/>
      <c r="BR221" s="2017"/>
      <c r="BS221" s="2420"/>
      <c r="BT221" s="2420"/>
      <c r="BU221" s="2420"/>
      <c r="BW221" s="2069"/>
      <c r="BX221" s="2051"/>
    </row>
    <row r="222" spans="1:78" s="1095" customFormat="1" ht="9.75" customHeight="1">
      <c r="A222" s="1094"/>
      <c r="B222" s="1094"/>
      <c r="C222" s="1045"/>
      <c r="D222" s="1045"/>
      <c r="E222" s="2418"/>
      <c r="G222" s="2098"/>
      <c r="H222" s="1062"/>
      <c r="I222" s="2077" t="s">
        <v>1209</v>
      </c>
      <c r="J222" s="2067"/>
      <c r="K222" s="2067"/>
      <c r="L222" s="2067"/>
      <c r="M222" s="2067"/>
      <c r="N222" s="2067"/>
      <c r="O222" s="2067"/>
      <c r="P222" s="1075"/>
      <c r="Q222" s="2065" t="s">
        <v>68</v>
      </c>
      <c r="R222" s="2057" t="str">
        <f t="shared" ref="R222" si="842">IF(INT(BW222/100000000000),MOD(INT(BW222/100000000000),10),"")</f>
        <v/>
      </c>
      <c r="S222" s="2025"/>
      <c r="T222" s="2025" t="str">
        <f t="shared" ref="T222" si="843">IF(INT(BW222/10000000000),MOD(INT(BW222/10000000000),10),"")</f>
        <v/>
      </c>
      <c r="U222" s="2025"/>
      <c r="V222" s="2025" t="str">
        <f t="shared" ref="V222" si="844">IF(INT(BW222/1000000000),MOD(INT(BW222/1000000000),10),"")</f>
        <v/>
      </c>
      <c r="W222" s="2025"/>
      <c r="X222" s="2025" t="str">
        <f t="shared" ref="X222" si="845">IF(INT(BW222/100000000),MOD(INT(BW222/100000000),10),"")</f>
        <v/>
      </c>
      <c r="Y222" s="2025"/>
      <c r="Z222" s="2025" t="str">
        <f t="shared" ref="Z222" si="846">IF(INT(BW222/10000000),MOD(INT(BW222/10000000),10),"")</f>
        <v/>
      </c>
      <c r="AA222" s="2025"/>
      <c r="AB222" s="2025" t="str">
        <f t="shared" ref="AB222" si="847">IF(INT(BW222/1000000),MOD(INT(BW222/1000000),10),"")</f>
        <v/>
      </c>
      <c r="AC222" s="2025"/>
      <c r="AD222" s="2025" t="str">
        <f t="shared" ref="AD222" si="848">IF(INT(BW222/100000),MOD(INT(BW222/100000),10),"")</f>
        <v/>
      </c>
      <c r="AE222" s="2025"/>
      <c r="AF222" s="2025" t="str">
        <f t="shared" ref="AF222" si="849">IF(INT(BW222/10000),MOD(INT(BW222/10000),10),"")</f>
        <v/>
      </c>
      <c r="AG222" s="2025"/>
      <c r="AH222" s="2025" t="str">
        <f t="shared" ref="AH222" si="850">IF(INT(BW222/1000),MOD(INT(BW222/1000),10),"")</f>
        <v/>
      </c>
      <c r="AI222" s="2025"/>
      <c r="AJ222" s="2025" t="str">
        <f t="shared" ref="AJ222" si="851">IF(INT(BW222/100),MOD(INT(BW222/100),10),"")</f>
        <v/>
      </c>
      <c r="AK222" s="2025"/>
      <c r="AL222" s="2025" t="str">
        <f t="shared" ref="AL222" si="852">IF(INT(BW222/10),MOD(INT(BW222/10),10),"")</f>
        <v/>
      </c>
      <c r="AM222" s="2025"/>
      <c r="AN222" s="2025" t="str">
        <f t="shared" ref="AN222" si="853">IF(INT(BW222/1),MOD(INT(BW222/1),10),"")</f>
        <v/>
      </c>
      <c r="AO222" s="2025"/>
      <c r="AP222" s="2072"/>
      <c r="AQ222" s="2073"/>
      <c r="AR222" s="2025" t="str">
        <f t="shared" ref="AR222" si="854">IF(INT(BX222/100000000000),MOD(INT(BX222/100000000000),10),"")</f>
        <v/>
      </c>
      <c r="AS222" s="2025"/>
      <c r="AT222" s="2025" t="str">
        <f t="shared" ref="AT222" si="855">IF(INT(BX222/10000000000),MOD(INT(BX222/10000000000),10),"")</f>
        <v/>
      </c>
      <c r="AU222" s="2025"/>
      <c r="AV222" s="2025" t="str">
        <f t="shared" ref="AV222" si="856">IF(INT(BX222/1000000000),MOD(INT(BX222/1000000000),10),"")</f>
        <v/>
      </c>
      <c r="AW222" s="2025"/>
      <c r="AX222" s="2025" t="str">
        <f t="shared" ref="AX222" si="857">IF(INT(BX222/100000000),MOD(INT(BX222/100000000),10),"")</f>
        <v/>
      </c>
      <c r="AY222" s="2025"/>
      <c r="AZ222" s="2025" t="str">
        <f t="shared" ref="AZ222" si="858">IF(INT(BX222/10000000),MOD(INT(BX222/10000000),10),"")</f>
        <v/>
      </c>
      <c r="BA222" s="2025"/>
      <c r="BB222" s="2025" t="str">
        <f t="shared" ref="BB222" si="859">IF(INT(BX222/1000000),MOD(INT(BX222/1000000),10),"")</f>
        <v/>
      </c>
      <c r="BC222" s="2025"/>
      <c r="BD222" s="2025" t="str">
        <f t="shared" ref="BD222" si="860">IF(INT(BX222/100000),MOD(INT(BX222/100000),10),"")</f>
        <v/>
      </c>
      <c r="BE222" s="2025"/>
      <c r="BF222" s="2025" t="str">
        <f t="shared" ref="BF222" si="861">IF(INT(BX222/10000),MOD(INT(BX222/10000),10),"")</f>
        <v/>
      </c>
      <c r="BG222" s="2025"/>
      <c r="BH222" s="2025" t="str">
        <f t="shared" ref="BH222" si="862">IF(INT(BX222/1000),MOD(INT(BX222/1000),10),"")</f>
        <v/>
      </c>
      <c r="BI222" s="2025"/>
      <c r="BJ222" s="2025" t="str">
        <f t="shared" ref="BJ222" si="863">IF(INT(BX222/100),MOD(INT(BX222/100),10),"")</f>
        <v/>
      </c>
      <c r="BK222" s="2025"/>
      <c r="BL222" s="2025" t="str">
        <f t="shared" ref="BL222" si="864">IF(INT(BX222/10),MOD(INT(BX222/10),10),"")</f>
        <v/>
      </c>
      <c r="BM222" s="2025"/>
      <c r="BN222" s="2025" t="str">
        <f t="shared" ref="BN222" si="865">IF(INT(BX222/1),MOD(INT(BX222/1),10),"")</f>
        <v/>
      </c>
      <c r="BO222" s="2025"/>
      <c r="BP222" s="2072"/>
      <c r="BQ222" s="2073"/>
      <c r="BR222" s="2017"/>
      <c r="BS222" s="2420"/>
      <c r="BT222" s="2420"/>
      <c r="BU222" s="2420"/>
      <c r="BW222" s="2061"/>
      <c r="BX222" s="2062"/>
    </row>
    <row r="223" spans="1:78" s="1095" customFormat="1" ht="9.75" customHeight="1">
      <c r="A223" s="1094"/>
      <c r="B223" s="1094"/>
      <c r="C223" s="1045"/>
      <c r="D223" s="1045"/>
      <c r="E223" s="2418"/>
      <c r="G223" s="2098"/>
      <c r="H223" s="1069"/>
      <c r="I223" s="2063" t="s">
        <v>1211</v>
      </c>
      <c r="J223" s="2063"/>
      <c r="K223" s="2063"/>
      <c r="L223" s="2063"/>
      <c r="M223" s="2063"/>
      <c r="N223" s="2063"/>
      <c r="O223" s="2063"/>
      <c r="P223" s="1070"/>
      <c r="Q223" s="2039"/>
      <c r="R223" s="2058"/>
      <c r="S223" s="2043"/>
      <c r="T223" s="2043"/>
      <c r="U223" s="2043"/>
      <c r="V223" s="2043"/>
      <c r="W223" s="2043"/>
      <c r="X223" s="2043"/>
      <c r="Y223" s="2043"/>
      <c r="Z223" s="2043"/>
      <c r="AA223" s="2043"/>
      <c r="AB223" s="2043"/>
      <c r="AC223" s="2043"/>
      <c r="AD223" s="2043"/>
      <c r="AE223" s="2043"/>
      <c r="AF223" s="2043"/>
      <c r="AG223" s="2043"/>
      <c r="AH223" s="2043"/>
      <c r="AI223" s="2043"/>
      <c r="AJ223" s="2043"/>
      <c r="AK223" s="2043"/>
      <c r="AL223" s="2043"/>
      <c r="AM223" s="2043"/>
      <c r="AN223" s="2043"/>
      <c r="AO223" s="2043"/>
      <c r="AP223" s="2072"/>
      <c r="AQ223" s="2073"/>
      <c r="AR223" s="2043"/>
      <c r="AS223" s="2043"/>
      <c r="AT223" s="2043"/>
      <c r="AU223" s="2043"/>
      <c r="AV223" s="2043"/>
      <c r="AW223" s="2043"/>
      <c r="AX223" s="2043"/>
      <c r="AY223" s="2043"/>
      <c r="AZ223" s="2043"/>
      <c r="BA223" s="2043"/>
      <c r="BB223" s="2043"/>
      <c r="BC223" s="2043"/>
      <c r="BD223" s="2043"/>
      <c r="BE223" s="2043"/>
      <c r="BF223" s="2043"/>
      <c r="BG223" s="2043"/>
      <c r="BH223" s="2043"/>
      <c r="BI223" s="2043"/>
      <c r="BJ223" s="2043"/>
      <c r="BK223" s="2043"/>
      <c r="BL223" s="2043"/>
      <c r="BM223" s="2043"/>
      <c r="BN223" s="2043"/>
      <c r="BO223" s="2043"/>
      <c r="BP223" s="2072"/>
      <c r="BQ223" s="2073"/>
      <c r="BR223" s="2017"/>
      <c r="BS223" s="2420"/>
      <c r="BT223" s="2420"/>
      <c r="BU223" s="2420"/>
      <c r="BW223" s="2056"/>
      <c r="BX223" s="2060"/>
    </row>
    <row r="224" spans="1:78" s="1095" customFormat="1">
      <c r="A224" s="1094"/>
      <c r="B224" s="1094"/>
      <c r="C224" s="1045"/>
      <c r="D224" s="1045"/>
      <c r="E224" s="2418"/>
      <c r="G224" s="2098"/>
      <c r="H224" s="1062"/>
      <c r="I224" s="2064" t="s">
        <v>1212</v>
      </c>
      <c r="J224" s="2064"/>
      <c r="K224" s="2064"/>
      <c r="L224" s="2064"/>
      <c r="M224" s="2064"/>
      <c r="N224" s="2064"/>
      <c r="O224" s="2064"/>
      <c r="P224" s="1075"/>
      <c r="Q224" s="2065" t="s">
        <v>69</v>
      </c>
      <c r="R224" s="2057" t="str">
        <f>IF(BW224&gt;=0,IF(INT(BW224/100000000000),MOD(INT(BW224/100000000000),10),""),"△")</f>
        <v/>
      </c>
      <c r="S224" s="2025"/>
      <c r="T224" s="2025" t="str">
        <f>IF(BW224&gt;=0,IF(INT(BW224/10000000000),MOD(INT(BW224/10000000000),10),""),IF(-BW224&lt;10000000000,"",IF((RIGHT(ROUNDDOWN(-BW224/10000000000,0),1))="0",0,RIGHT(ROUNDDOWN(-BW224/10000000000,0),1))))</f>
        <v/>
      </c>
      <c r="U224" s="2025"/>
      <c r="V224" s="2025" t="str">
        <f>IF(BW224&gt;=0,IF(INT(BW224/1000000000),MOD(INT(BW224/1000000000),10),""),IF(-BW224&lt;1000000000,"",IF((RIGHT(ROUNDDOWN(-BW224/1000000000,0),1))="0",0,RIGHT(ROUNDDOWN(-BW224/1000000000,0),1))))</f>
        <v/>
      </c>
      <c r="W224" s="2025"/>
      <c r="X224" s="2025" t="str">
        <f>IF(BW224&gt;=0,IF(INT(BW224/100000000),MOD(INT(BW224/100000000),10),""),IF(-BW224&lt;100000000,"",IF((RIGHT(ROUNDDOWN(-BW224/100000000,0),1))="0",0,RIGHT(ROUNDDOWN(-BW224/100000000,0),1))))</f>
        <v/>
      </c>
      <c r="Y224" s="2025"/>
      <c r="Z224" s="2025" t="str">
        <f>IF(BW224&gt;=0,IF(INT(BW224/10000000),MOD(INT(BW224/10000000),10),""),IF(-BW224&lt;10000000,"",IF((RIGHT(ROUNDDOWN(-BW224/10000000,0),1))="0",0,RIGHT(ROUNDDOWN(-BW224/10000000,0),1))))</f>
        <v/>
      </c>
      <c r="AA224" s="2025"/>
      <c r="AB224" s="2025" t="str">
        <f>IF(BW224&gt;=0,IF(INT(BW224/1000000),MOD(INT(BW224/1000000),10),""),IF(-BW224&lt;1000000,"",IF((RIGHT(ROUNDDOWN(-BW224/1000000,0),1))="0",0,RIGHT(ROUNDDOWN(-BW224/1000000,0),1))))</f>
        <v/>
      </c>
      <c r="AC224" s="2025"/>
      <c r="AD224" s="2025" t="str">
        <f>IF(BW224&gt;=0,IF(INT(BW224/100000),MOD(INT(BW224/100000),10),""),IF(-BW224&lt;100000,"",IF((RIGHT(ROUNDDOWN(-BW224/100000,0),1))="0",0,RIGHT(ROUNDDOWN(-BW224/100000,0),1))))</f>
        <v/>
      </c>
      <c r="AE224" s="2025"/>
      <c r="AF224" s="2025" t="str">
        <f>IF(BW224&gt;=0,IF(INT(BW224/10000),MOD(INT(BW224/10000),10),""),IF(-BW224&lt;10000,"",IF((RIGHT(ROUNDDOWN(-BW224/10000,0),1))="0",0,RIGHT(ROUNDDOWN(-BW224/10000,0),1))))</f>
        <v/>
      </c>
      <c r="AG224" s="2025"/>
      <c r="AH224" s="2025" t="str">
        <f>IF(BW224&gt;=0,IF(INT(BW224/1000),MOD(INT(BW224/1000),10),""),IF(-BW224&lt;1000,"",IF((RIGHT(ROUNDDOWN(-BW224/1000,0),1))="0",0,RIGHT(ROUNDDOWN(-BW224/1000,0),1))))</f>
        <v/>
      </c>
      <c r="AI224" s="2025"/>
      <c r="AJ224" s="2025" t="str">
        <f>IF(BW224&gt;=0,IF(INT(BW224/100),MOD(INT(BW224/100),10),""),IF(-BW224&lt;100,"",IF((RIGHT(ROUNDDOWN(-BW224/100,0),1))="0",0,RIGHT(ROUNDDOWN(-BW224/100,0),1))))</f>
        <v/>
      </c>
      <c r="AK224" s="2025"/>
      <c r="AL224" s="2025" t="str">
        <f>IF(BW224&gt;=0,IF(INT(BW224/10),MOD(INT(BW224/10),10),""),IF(-BW224&lt;10,"",IF((RIGHT(ROUNDDOWN(-BW224/10,0),1))="0",0,RIGHT(ROUNDDOWN(-BW224/10,0),1))))</f>
        <v/>
      </c>
      <c r="AM224" s="2025"/>
      <c r="AN224" s="2025" t="str">
        <f>IF(BW224=0,"0",IF(BW224&gt;0,IF(INT(BW224/1),MOD(INT(BW224/1),10),""),IF((RIGHT(ROUNDDOWN(-BW224,0),1))="0",0,RIGHT(ROUNDDOWN(-BW224,0),1))))</f>
        <v>0</v>
      </c>
      <c r="AO224" s="2025"/>
      <c r="AP224" s="2072"/>
      <c r="AQ224" s="2073"/>
      <c r="AR224" s="2025" t="str">
        <f>IF(BX224&gt;=0,IF(INT(BX224/100000000000),MOD(INT(BX224/100000000000),10),""),"△")</f>
        <v/>
      </c>
      <c r="AS224" s="2025"/>
      <c r="AT224" s="2025" t="str">
        <f>IF(BX224&gt;=0,IF(INT(BX224/10000000000),MOD(INT(BX224/10000000000),10),""),IF(-BX224&lt;10000000000,"",IF((RIGHT(ROUNDDOWN(-BX224/10000000000,0),1))="0",0,RIGHT(ROUNDDOWN(-BX224/10000000000,0),1))))</f>
        <v/>
      </c>
      <c r="AU224" s="2025"/>
      <c r="AV224" s="2025" t="str">
        <f>IF(BX224&gt;=0,IF(INT(BX224/1000000000),MOD(INT(BX224/1000000000),10),""),IF(-BX224&lt;1000000000,"",IF((RIGHT(ROUNDDOWN(-BX224/1000000000,0),1))="0",0,RIGHT(ROUNDDOWN(-BX224/1000000000,0),1))))</f>
        <v/>
      </c>
      <c r="AW224" s="2025"/>
      <c r="AX224" s="2025" t="str">
        <f>IF(BX224&gt;=0,IF(INT(BX224/100000000),MOD(INT(BX224/100000000),10),""),IF(-BX224&lt;100000000,"",IF((RIGHT(ROUNDDOWN(-BX224/100000000,0),1))="0",0,RIGHT(ROUNDDOWN(-BX224/100000000,0),1))))</f>
        <v/>
      </c>
      <c r="AY224" s="2025"/>
      <c r="AZ224" s="2025" t="str">
        <f>IF(BX224&gt;=0,IF(INT(BX224/10000000),MOD(INT(BX224/10000000),10),""),IF(-BX224&lt;10000000,"",IF((RIGHT(ROUNDDOWN(-BX224/10000000,0),1))="0",0,RIGHT(ROUNDDOWN(-BX224/10000000,0),1))))</f>
        <v/>
      </c>
      <c r="BA224" s="2025"/>
      <c r="BB224" s="2025" t="str">
        <f>IF(BX224&gt;=0,IF(INT(BX224/1000000),MOD(INT(BX224/1000000),10),""),IF(-BX224&lt;1000000,"",IF((RIGHT(ROUNDDOWN(-BX224/1000000,0),1))="0",0,RIGHT(ROUNDDOWN(-BX224/1000000,0),1))))</f>
        <v/>
      </c>
      <c r="BC224" s="2025"/>
      <c r="BD224" s="2025" t="str">
        <f>IF(BX224&gt;=0,IF(INT(BX224/100000),MOD(INT(BX224/100000),10),""),IF(-BX224&lt;100000,"",IF((RIGHT(ROUNDDOWN(-BX224/100000,0),1))="0",0,RIGHT(ROUNDDOWN(-BX224/100000,0),1))))</f>
        <v/>
      </c>
      <c r="BE224" s="2025"/>
      <c r="BF224" s="2025" t="str">
        <f>IF(BX224&gt;=0,IF(INT(BX224/10000),MOD(INT(BX224/10000),10),""),IF(-BX224&lt;10000,"",IF((RIGHT(ROUNDDOWN(-BX224/10000,0),1))="0",0,RIGHT(ROUNDDOWN(-BX224/10000,0),1))))</f>
        <v/>
      </c>
      <c r="BG224" s="2025"/>
      <c r="BH224" s="2025" t="str">
        <f>IF(BX224&gt;=0,IF(INT(BX224/1000),MOD(INT(BX224/1000),10),""),IF(-BX224&lt;1000,"",IF((RIGHT(ROUNDDOWN(-BX224/1000,0),1))="0",0,RIGHT(ROUNDDOWN(-BX224/1000,0),1))))</f>
        <v/>
      </c>
      <c r="BI224" s="2025"/>
      <c r="BJ224" s="2025" t="str">
        <f>IF(BX224&gt;=0,IF(INT(BX224/100),MOD(INT(BX224/100),10),""),IF(-BX224&lt;100,"",IF((RIGHT(ROUNDDOWN(-BX224/100,0),1))="0",0,RIGHT(ROUNDDOWN(-BX224/100,0),1))))</f>
        <v/>
      </c>
      <c r="BK224" s="2025"/>
      <c r="BL224" s="2025" t="str">
        <f>IF(BX224&gt;=0,IF(INT(BX224/10),MOD(INT(BX224/10),10),""),IF(-BX224&lt;10,"",IF((RIGHT(ROUNDDOWN(-BX224/10,0),1))="0",0,RIGHT(ROUNDDOWN(-BX224/10,0),1))))</f>
        <v/>
      </c>
      <c r="BM224" s="2025"/>
      <c r="BN224" s="2025" t="str">
        <f>IF(BX224=0,"0",IF(BX224&gt;0,IF(INT(BX224/1),MOD(INT(BX224/1),10),""),IF((RIGHT(ROUNDDOWN(-BX224,0),1))="0",0,RIGHT(ROUNDDOWN(-BX224,0),1))))</f>
        <v>0</v>
      </c>
      <c r="BO224" s="2025"/>
      <c r="BP224" s="2072"/>
      <c r="BQ224" s="2073"/>
      <c r="BS224" s="2420"/>
      <c r="BT224" s="2420"/>
      <c r="BU224" s="2420"/>
      <c r="BW224" s="2048">
        <f>IF(BW218-BW220-BW222&lt;0,BW218-BW220-BW222,ROUNDDOWN(BW218-BW220-BW222,-2))</f>
        <v>0</v>
      </c>
      <c r="BX224" s="2046">
        <f>IF(BX218-BX220-BX222&lt;0,BX218-BX220-BX222,ROUNDDOWN(BX218-BX220-BX222,-2))</f>
        <v>0</v>
      </c>
    </row>
    <row r="225" spans="1:76" s="1095" customFormat="1">
      <c r="A225" s="1094"/>
      <c r="B225" s="1094"/>
      <c r="C225" s="1045"/>
      <c r="D225" s="1045"/>
      <c r="E225" s="2418"/>
      <c r="G225" s="2098"/>
      <c r="H225" s="1069"/>
      <c r="I225" s="2066" t="s">
        <v>174</v>
      </c>
      <c r="J225" s="2066"/>
      <c r="K225" s="2066"/>
      <c r="L225" s="2066"/>
      <c r="M225" s="2066"/>
      <c r="N225" s="2066"/>
      <c r="O225" s="2066"/>
      <c r="P225" s="1070"/>
      <c r="Q225" s="2039"/>
      <c r="R225" s="2058"/>
      <c r="S225" s="2043"/>
      <c r="T225" s="2043"/>
      <c r="U225" s="2043"/>
      <c r="V225" s="2043"/>
      <c r="W225" s="2043"/>
      <c r="X225" s="2043"/>
      <c r="Y225" s="2043"/>
      <c r="Z225" s="2043"/>
      <c r="AA225" s="2043"/>
      <c r="AB225" s="2043"/>
      <c r="AC225" s="2043"/>
      <c r="AD225" s="2043"/>
      <c r="AE225" s="2043"/>
      <c r="AF225" s="2043"/>
      <c r="AG225" s="2043"/>
      <c r="AH225" s="2043"/>
      <c r="AI225" s="2043"/>
      <c r="AJ225" s="2043"/>
      <c r="AK225" s="2043"/>
      <c r="AL225" s="2043"/>
      <c r="AM225" s="2043"/>
      <c r="AN225" s="2043"/>
      <c r="AO225" s="2043"/>
      <c r="AP225" s="2072"/>
      <c r="AQ225" s="2073"/>
      <c r="AR225" s="2043"/>
      <c r="AS225" s="2043"/>
      <c r="AT225" s="2043"/>
      <c r="AU225" s="2043"/>
      <c r="AV225" s="2043"/>
      <c r="AW225" s="2043"/>
      <c r="AX225" s="2043"/>
      <c r="AY225" s="2043"/>
      <c r="AZ225" s="2043"/>
      <c r="BA225" s="2043"/>
      <c r="BB225" s="2043"/>
      <c r="BC225" s="2043"/>
      <c r="BD225" s="2043"/>
      <c r="BE225" s="2043"/>
      <c r="BF225" s="2043"/>
      <c r="BG225" s="2043"/>
      <c r="BH225" s="2043"/>
      <c r="BI225" s="2043"/>
      <c r="BJ225" s="2043"/>
      <c r="BK225" s="2043"/>
      <c r="BL225" s="2043"/>
      <c r="BM225" s="2043"/>
      <c r="BN225" s="2043"/>
      <c r="BO225" s="2043"/>
      <c r="BP225" s="2072"/>
      <c r="BQ225" s="2073"/>
      <c r="BS225" s="2420"/>
      <c r="BT225" s="2420"/>
      <c r="BU225" s="2420"/>
      <c r="BW225" s="2049"/>
      <c r="BX225" s="2047"/>
    </row>
    <row r="226" spans="1:76" s="1095" customFormat="1" ht="9.75" customHeight="1">
      <c r="A226" s="1094"/>
      <c r="B226" s="1094"/>
      <c r="C226" s="1045"/>
      <c r="D226" s="1045"/>
      <c r="E226" s="2418"/>
      <c r="G226" s="2098"/>
      <c r="H226" s="1424"/>
      <c r="I226" s="2067" t="s">
        <v>1638</v>
      </c>
      <c r="J226" s="2067"/>
      <c r="K226" s="2067"/>
      <c r="L226" s="2067"/>
      <c r="M226" s="2067"/>
      <c r="N226" s="2067"/>
      <c r="O226" s="2067"/>
      <c r="P226" s="1075"/>
      <c r="Q226" s="2065" t="s">
        <v>70</v>
      </c>
      <c r="R226" s="2057" t="str">
        <f t="shared" ref="R226" si="866">IF(INT(BW226/100000000000),MOD(INT(BW226/100000000000),10),"")</f>
        <v/>
      </c>
      <c r="S226" s="2025"/>
      <c r="T226" s="2025" t="str">
        <f t="shared" ref="T226" si="867">IF(INT(BW226/10000000000),MOD(INT(BW226/10000000000),10),"")</f>
        <v/>
      </c>
      <c r="U226" s="2025"/>
      <c r="V226" s="2025" t="str">
        <f t="shared" ref="V226" si="868">IF(INT(BW226/1000000000),MOD(INT(BW226/1000000000),10),"")</f>
        <v/>
      </c>
      <c r="W226" s="2025"/>
      <c r="X226" s="2025" t="str">
        <f t="shared" ref="X226" si="869">IF(INT(BW226/100000000),MOD(INT(BW226/100000000),10),"")</f>
        <v/>
      </c>
      <c r="Y226" s="2025"/>
      <c r="Z226" s="2025" t="str">
        <f t="shared" ref="Z226" si="870">IF(INT(BW226/10000000),MOD(INT(BW226/10000000),10),"")</f>
        <v/>
      </c>
      <c r="AA226" s="2025"/>
      <c r="AB226" s="2025" t="str">
        <f t="shared" ref="AB226" si="871">IF(INT(BW226/1000000),MOD(INT(BW226/1000000),10),"")</f>
        <v/>
      </c>
      <c r="AC226" s="2025"/>
      <c r="AD226" s="2025" t="str">
        <f t="shared" ref="AD226" si="872">IF(INT(BW226/100000),MOD(INT(BW226/100000),10),"")</f>
        <v/>
      </c>
      <c r="AE226" s="2025"/>
      <c r="AF226" s="2025" t="str">
        <f t="shared" ref="AF226" si="873">IF(INT(BW226/10000),MOD(INT(BW226/10000),10),"")</f>
        <v/>
      </c>
      <c r="AG226" s="2025"/>
      <c r="AH226" s="2025" t="str">
        <f t="shared" ref="AH226" si="874">IF(INT(BW226/1000),MOD(INT(BW226/1000),10),"")</f>
        <v/>
      </c>
      <c r="AI226" s="2025"/>
      <c r="AJ226" s="2025" t="str">
        <f t="shared" ref="AJ226" si="875">IF(INT(BW226/100),MOD(INT(BW226/100),10),"")</f>
        <v/>
      </c>
      <c r="AK226" s="2025"/>
      <c r="AL226" s="2025" t="s">
        <v>1233</v>
      </c>
      <c r="AM226" s="2025"/>
      <c r="AN226" s="2025" t="s">
        <v>1233</v>
      </c>
      <c r="AO226" s="2025"/>
      <c r="AP226" s="2072"/>
      <c r="AQ226" s="2073"/>
      <c r="AR226" s="2025" t="str">
        <f t="shared" ref="AR226" si="876">IF(INT(BX226/100000000000),MOD(INT(BX226/100000000000),10),"")</f>
        <v/>
      </c>
      <c r="AS226" s="2025"/>
      <c r="AT226" s="2025" t="str">
        <f t="shared" ref="AT226" si="877">IF(INT(BX226/10000000000),MOD(INT(BX226/10000000000),10),"")</f>
        <v/>
      </c>
      <c r="AU226" s="2025"/>
      <c r="AV226" s="2025" t="str">
        <f t="shared" ref="AV226" si="878">IF(INT(BX226/1000000000),MOD(INT(BX226/1000000000),10),"")</f>
        <v/>
      </c>
      <c r="AW226" s="2025"/>
      <c r="AX226" s="2025" t="str">
        <f t="shared" ref="AX226" si="879">IF(INT(BX226/100000000),MOD(INT(BX226/100000000),10),"")</f>
        <v/>
      </c>
      <c r="AY226" s="2025"/>
      <c r="AZ226" s="2025" t="str">
        <f t="shared" ref="AZ226" si="880">IF(INT(BX226/10000000),MOD(INT(BX226/10000000),10),"")</f>
        <v/>
      </c>
      <c r="BA226" s="2025"/>
      <c r="BB226" s="2025" t="str">
        <f t="shared" ref="BB226" si="881">IF(INT(BX226/1000000),MOD(INT(BX226/1000000),10),"")</f>
        <v/>
      </c>
      <c r="BC226" s="2025"/>
      <c r="BD226" s="2025" t="str">
        <f t="shared" ref="BD226" si="882">IF(INT(BX226/100000),MOD(INT(BX226/100000),10),"")</f>
        <v/>
      </c>
      <c r="BE226" s="2025"/>
      <c r="BF226" s="2025" t="str">
        <f t="shared" ref="BF226" si="883">IF(INT(BX226/10000),MOD(INT(BX226/10000),10),"")</f>
        <v/>
      </c>
      <c r="BG226" s="2025"/>
      <c r="BH226" s="2025" t="str">
        <f t="shared" ref="BH226" si="884">IF(INT(BX226/1000),MOD(INT(BX226/1000),10),"")</f>
        <v/>
      </c>
      <c r="BI226" s="2025"/>
      <c r="BJ226" s="2025" t="str">
        <f t="shared" ref="BJ226" si="885">IF(INT(BX226/100),MOD(INT(BX226/100),10),"")</f>
        <v/>
      </c>
      <c r="BK226" s="2025"/>
      <c r="BL226" s="2025" t="s">
        <v>1233</v>
      </c>
      <c r="BM226" s="2025"/>
      <c r="BN226" s="2025" t="s">
        <v>1233</v>
      </c>
      <c r="BO226" s="2025"/>
      <c r="BP226" s="2072"/>
      <c r="BQ226" s="2073"/>
      <c r="BS226" s="2420"/>
      <c r="BT226" s="2420"/>
      <c r="BU226" s="2420"/>
      <c r="BW226" s="2055"/>
      <c r="BX226" s="2059"/>
    </row>
    <row r="227" spans="1:76" s="1095" customFormat="1" ht="9.75" customHeight="1">
      <c r="A227" s="1094"/>
      <c r="B227" s="1094"/>
      <c r="C227" s="1045"/>
      <c r="D227" s="1045"/>
      <c r="E227" s="2418"/>
      <c r="G227" s="2098"/>
      <c r="H227" s="1069"/>
      <c r="I227" s="2036" t="s">
        <v>1639</v>
      </c>
      <c r="J227" s="2036"/>
      <c r="K227" s="2036"/>
      <c r="L227" s="2036"/>
      <c r="M227" s="2036"/>
      <c r="N227" s="2036"/>
      <c r="O227" s="2036"/>
      <c r="P227" s="1070"/>
      <c r="Q227" s="2039"/>
      <c r="R227" s="2058"/>
      <c r="S227" s="2043"/>
      <c r="T227" s="2043"/>
      <c r="U227" s="2043"/>
      <c r="V227" s="2043"/>
      <c r="W227" s="2043"/>
      <c r="X227" s="2043"/>
      <c r="Y227" s="2043"/>
      <c r="Z227" s="2043"/>
      <c r="AA227" s="2043"/>
      <c r="AB227" s="2043"/>
      <c r="AC227" s="2043"/>
      <c r="AD227" s="2043"/>
      <c r="AE227" s="2043"/>
      <c r="AF227" s="2043"/>
      <c r="AG227" s="2043"/>
      <c r="AH227" s="2043"/>
      <c r="AI227" s="2043"/>
      <c r="AJ227" s="2043"/>
      <c r="AK227" s="2043"/>
      <c r="AL227" s="2043"/>
      <c r="AM227" s="2043"/>
      <c r="AN227" s="2043"/>
      <c r="AO227" s="2043"/>
      <c r="AP227" s="2072"/>
      <c r="AQ227" s="2073"/>
      <c r="AR227" s="2043"/>
      <c r="AS227" s="2043"/>
      <c r="AT227" s="2043"/>
      <c r="AU227" s="2043"/>
      <c r="AV227" s="2043"/>
      <c r="AW227" s="2043"/>
      <c r="AX227" s="2043"/>
      <c r="AY227" s="2043"/>
      <c r="AZ227" s="2043"/>
      <c r="BA227" s="2043"/>
      <c r="BB227" s="2043"/>
      <c r="BC227" s="2043"/>
      <c r="BD227" s="2043"/>
      <c r="BE227" s="2043"/>
      <c r="BF227" s="2043"/>
      <c r="BG227" s="2043"/>
      <c r="BH227" s="2043"/>
      <c r="BI227" s="2043"/>
      <c r="BJ227" s="2043"/>
      <c r="BK227" s="2043"/>
      <c r="BL227" s="2043"/>
      <c r="BM227" s="2043"/>
      <c r="BN227" s="2043"/>
      <c r="BO227" s="2043"/>
      <c r="BP227" s="2072"/>
      <c r="BQ227" s="2073"/>
      <c r="BS227" s="2420"/>
      <c r="BT227" s="2420"/>
      <c r="BU227" s="2420"/>
      <c r="BW227" s="2056"/>
      <c r="BX227" s="2060"/>
    </row>
    <row r="228" spans="1:76" s="1095" customFormat="1" ht="9.75" customHeight="1">
      <c r="A228" s="1094"/>
      <c r="B228" s="1094"/>
      <c r="E228" s="2418"/>
      <c r="G228" s="2098"/>
      <c r="H228" s="2107" t="s">
        <v>1641</v>
      </c>
      <c r="I228" s="2108"/>
      <c r="J228" s="2108"/>
      <c r="K228" s="2109"/>
      <c r="L228" s="2116" t="s">
        <v>1213</v>
      </c>
      <c r="M228" s="2064"/>
      <c r="N228" s="2064"/>
      <c r="O228" s="2064"/>
      <c r="P228" s="2117"/>
      <c r="Q228" s="2120" t="s">
        <v>1637</v>
      </c>
      <c r="R228" s="2121" t="str">
        <f t="shared" ref="R228" si="886">IF(INT(BW228/100000000000),MOD(INT(BW228/100000000000),10),"")</f>
        <v/>
      </c>
      <c r="S228" s="2024"/>
      <c r="T228" s="2024" t="str">
        <f t="shared" ref="T228" si="887">IF(INT(BW228/10000000000),MOD(INT(BW228/10000000000),10),"")</f>
        <v/>
      </c>
      <c r="U228" s="2024"/>
      <c r="V228" s="2024" t="str">
        <f t="shared" ref="V228" si="888">IF(INT(BW228/1000000000),MOD(INT(BW228/1000000000),10),"")</f>
        <v/>
      </c>
      <c r="W228" s="2024"/>
      <c r="X228" s="2024" t="str">
        <f t="shared" ref="X228" si="889">IF(INT(BW228/100000000),MOD(INT(BW228/100000000),10),"")</f>
        <v/>
      </c>
      <c r="Y228" s="2024"/>
      <c r="Z228" s="2024" t="str">
        <f t="shared" ref="Z228" si="890">IF(INT(BW228/10000000),MOD(INT(BW228/10000000),10),"")</f>
        <v/>
      </c>
      <c r="AA228" s="2024"/>
      <c r="AB228" s="2024" t="str">
        <f t="shared" ref="AB228" si="891">IF(INT(BW228/1000000),MOD(INT(BW228/1000000),10),"")</f>
        <v/>
      </c>
      <c r="AC228" s="2024"/>
      <c r="AD228" s="2024" t="str">
        <f t="shared" ref="AD228" si="892">IF(INT(BW228/100000),MOD(INT(BW228/100000),10),"")</f>
        <v/>
      </c>
      <c r="AE228" s="2024"/>
      <c r="AF228" s="2024" t="str">
        <f t="shared" ref="AF228" si="893">IF(INT(BW228/10000),MOD(INT(BW228/10000),10),"")</f>
        <v/>
      </c>
      <c r="AG228" s="2024"/>
      <c r="AH228" s="2024" t="str">
        <f t="shared" ref="AH228" si="894">IF(INT(BW228/1000),MOD(INT(BW228/1000),10),"")</f>
        <v/>
      </c>
      <c r="AI228" s="2024"/>
      <c r="AJ228" s="2024" t="str">
        <f t="shared" ref="AJ228" si="895">IF(INT(BW228/100),MOD(INT(BW228/100),10),"")</f>
        <v/>
      </c>
      <c r="AK228" s="2024"/>
      <c r="AL228" s="2024" t="s">
        <v>1233</v>
      </c>
      <c r="AM228" s="2024"/>
      <c r="AN228" s="2024" t="s">
        <v>1233</v>
      </c>
      <c r="AO228" s="2026"/>
      <c r="AP228" s="2072"/>
      <c r="AQ228" s="2073"/>
      <c r="AR228" s="2024" t="str">
        <f t="shared" ref="AR228" si="896">IF(INT(BX228/100000000000),MOD(INT(BX228/100000000000),10),"")</f>
        <v/>
      </c>
      <c r="AS228" s="2024"/>
      <c r="AT228" s="2024" t="str">
        <f t="shared" ref="AT228" si="897">IF(INT(BX228/10000000000),MOD(INT(BX228/10000000000),10),"")</f>
        <v/>
      </c>
      <c r="AU228" s="2024"/>
      <c r="AV228" s="2024" t="str">
        <f t="shared" ref="AV228" si="898">IF(INT(BX228/1000000000),MOD(INT(BX228/1000000000),10),"")</f>
        <v/>
      </c>
      <c r="AW228" s="2024"/>
      <c r="AX228" s="2024" t="str">
        <f t="shared" ref="AX228" si="899">IF(INT(BX228/100000000),MOD(INT(BX228/100000000),10),"")</f>
        <v/>
      </c>
      <c r="AY228" s="2024"/>
      <c r="AZ228" s="2024" t="str">
        <f t="shared" ref="AZ228" si="900">IF(INT(BX228/10000000),MOD(INT(BX228/10000000),10),"")</f>
        <v/>
      </c>
      <c r="BA228" s="2024"/>
      <c r="BB228" s="2024" t="str">
        <f t="shared" ref="BB228" si="901">IF(INT(BX228/1000000),MOD(INT(BX228/1000000),10),"")</f>
        <v/>
      </c>
      <c r="BC228" s="2024"/>
      <c r="BD228" s="2024" t="str">
        <f t="shared" ref="BD228" si="902">IF(INT(BX228/100000),MOD(INT(BX228/100000),10),"")</f>
        <v/>
      </c>
      <c r="BE228" s="2024"/>
      <c r="BF228" s="2024" t="str">
        <f t="shared" ref="BF228" si="903">IF(INT(BX228/10000),MOD(INT(BX228/10000),10),"")</f>
        <v/>
      </c>
      <c r="BG228" s="2024"/>
      <c r="BH228" s="2024" t="str">
        <f t="shared" ref="BH228" si="904">IF(INT(BX228/1000),MOD(INT(BX228/1000),10),"")</f>
        <v/>
      </c>
      <c r="BI228" s="2024"/>
      <c r="BJ228" s="2024" t="str">
        <f t="shared" ref="BJ228" si="905">IF(INT(BX228/100),MOD(INT(BX228/100),10),"")</f>
        <v/>
      </c>
      <c r="BK228" s="2024"/>
      <c r="BL228" s="2024" t="s">
        <v>1233</v>
      </c>
      <c r="BM228" s="2024"/>
      <c r="BN228" s="2024" t="s">
        <v>1233</v>
      </c>
      <c r="BO228" s="2026"/>
      <c r="BP228" s="2072"/>
      <c r="BQ228" s="2073"/>
      <c r="BS228" s="2420"/>
      <c r="BT228" s="2420"/>
      <c r="BU228" s="2420"/>
      <c r="BW228" s="2028">
        <f>IF(BW224-BW226&gt;0,ROUNDDOWN(BW224-BW226,-2),0)</f>
        <v>0</v>
      </c>
      <c r="BX228" s="2030">
        <f>IF(BX224-BX226&gt;0,ROUNDDOWN(BX224-BX226,-2),0)</f>
        <v>0</v>
      </c>
    </row>
    <row r="229" spans="1:76" s="1095" customFormat="1" ht="10.5" customHeight="1">
      <c r="A229" s="1094"/>
      <c r="B229" s="1094"/>
      <c r="E229" s="2418"/>
      <c r="G229" s="2098"/>
      <c r="H229" s="2110"/>
      <c r="I229" s="2111"/>
      <c r="J229" s="2111"/>
      <c r="K229" s="2112"/>
      <c r="L229" s="2118"/>
      <c r="M229" s="2082"/>
      <c r="N229" s="2082"/>
      <c r="O229" s="2082"/>
      <c r="P229" s="2119"/>
      <c r="Q229" s="2081"/>
      <c r="R229" s="2057"/>
      <c r="S229" s="2025"/>
      <c r="T229" s="2025"/>
      <c r="U229" s="2025"/>
      <c r="V229" s="2025"/>
      <c r="W229" s="2025"/>
      <c r="X229" s="2025"/>
      <c r="Y229" s="2025"/>
      <c r="Z229" s="2025"/>
      <c r="AA229" s="2025"/>
      <c r="AB229" s="2025"/>
      <c r="AC229" s="2025"/>
      <c r="AD229" s="2025"/>
      <c r="AE229" s="2025"/>
      <c r="AF229" s="2025"/>
      <c r="AG229" s="2025"/>
      <c r="AH229" s="2025"/>
      <c r="AI229" s="2025"/>
      <c r="AJ229" s="2025"/>
      <c r="AK229" s="2025"/>
      <c r="AL229" s="2025"/>
      <c r="AM229" s="2025"/>
      <c r="AN229" s="2025"/>
      <c r="AO229" s="2027"/>
      <c r="AP229" s="2072"/>
      <c r="AQ229" s="2073"/>
      <c r="AR229" s="2025"/>
      <c r="AS229" s="2025"/>
      <c r="AT229" s="2025"/>
      <c r="AU229" s="2025"/>
      <c r="AV229" s="2025"/>
      <c r="AW229" s="2025"/>
      <c r="AX229" s="2025"/>
      <c r="AY229" s="2025"/>
      <c r="AZ229" s="2025"/>
      <c r="BA229" s="2025"/>
      <c r="BB229" s="2025"/>
      <c r="BC229" s="2025"/>
      <c r="BD229" s="2025"/>
      <c r="BE229" s="2025"/>
      <c r="BF229" s="2025"/>
      <c r="BG229" s="2025"/>
      <c r="BH229" s="2025"/>
      <c r="BI229" s="2025"/>
      <c r="BJ229" s="2025"/>
      <c r="BK229" s="2025"/>
      <c r="BL229" s="2025"/>
      <c r="BM229" s="2025"/>
      <c r="BN229" s="2025"/>
      <c r="BO229" s="2027"/>
      <c r="BP229" s="2072"/>
      <c r="BQ229" s="2073"/>
      <c r="BS229" s="2420"/>
      <c r="BT229" s="2420"/>
      <c r="BU229" s="2420"/>
      <c r="BW229" s="2029"/>
      <c r="BX229" s="2031"/>
    </row>
    <row r="230" spans="1:76" s="1095" customFormat="1" ht="9.75" customHeight="1">
      <c r="A230" s="1094"/>
      <c r="B230" s="1094"/>
      <c r="E230" s="2418"/>
      <c r="G230" s="2098"/>
      <c r="H230" s="2110"/>
      <c r="I230" s="2111"/>
      <c r="J230" s="2111"/>
      <c r="K230" s="2112"/>
      <c r="L230" s="2032" t="s">
        <v>175</v>
      </c>
      <c r="M230" s="2033"/>
      <c r="N230" s="2033"/>
      <c r="O230" s="2033"/>
      <c r="P230" s="2034"/>
      <c r="Q230" s="2038" t="s">
        <v>72</v>
      </c>
      <c r="R230" s="2040" t="s">
        <v>1234</v>
      </c>
      <c r="S230" s="2040"/>
      <c r="T230" s="2042" t="str">
        <f>IF(BW230&gt;=0,IF(INT(BW230/10000000000),MOD(INT(BW230/10000000000),10),""),IF(-BW230&lt;10000000000,"",IF((RIGHT(ROUNDDOWN(-BW230/10000000000,0),1))="0",0,RIGHT(ROUNDDOWN(-BW230/10000000000,0),1))))</f>
        <v/>
      </c>
      <c r="U230" s="2042"/>
      <c r="V230" s="2042" t="str">
        <f>IF(BW230&gt;=0,IF(INT(BW230/1000000000),MOD(INT(BW230/1000000000),10),""),IF(-BW230&lt;1000000000,"",IF((RIGHT(ROUNDDOWN(-BW230/1000000000,0),1))="0",0,RIGHT(ROUNDDOWN(-BW230/1000000000,0),1))))</f>
        <v/>
      </c>
      <c r="W230" s="2042"/>
      <c r="X230" s="2042" t="str">
        <f>IF(BW230&gt;=0,IF(INT(BW230/100000000),MOD(INT(BW230/100000000),10),""),IF(-BW230&lt;100000000,"",IF((RIGHT(ROUNDDOWN(-BW230/100000000,0),1))="0",0,RIGHT(ROUNDDOWN(-BW230/100000000,0),1))))</f>
        <v/>
      </c>
      <c r="Y230" s="2042"/>
      <c r="Z230" s="2042" t="str">
        <f>IF(BW230&gt;=0,IF(INT(BW230/10000000),MOD(INT(BW230/10000000),10),""),IF(-BW230&lt;10000000,"",IF((RIGHT(ROUNDDOWN(-BW230/10000000,0),1))="0",0,RIGHT(ROUNDDOWN(-BW230/10000000,0),1))))</f>
        <v/>
      </c>
      <c r="AA230" s="2042"/>
      <c r="AB230" s="2042" t="str">
        <f>IF(BW230&gt;=0,IF(INT(BW230/1000000),MOD(INT(BW230/1000000),10),""),IF(-BW230&lt;1000000,"",IF((RIGHT(ROUNDDOWN(-BW230/1000000,0),1))="0",0,RIGHT(ROUNDDOWN(-BW230/1000000,0),1))))</f>
        <v/>
      </c>
      <c r="AC230" s="2042"/>
      <c r="AD230" s="2042" t="str">
        <f>IF(BW230&gt;=0,IF(INT(BW230/100000),MOD(INT(BW230/100000),10),""),IF(-BW230&lt;100000,"",IF((RIGHT(ROUNDDOWN(-BW230/100000,0),1))="0",0,RIGHT(ROUNDDOWN(-BW230/100000,0),1))))</f>
        <v/>
      </c>
      <c r="AE230" s="2042"/>
      <c r="AF230" s="2042" t="str">
        <f>IF(BW230&gt;=0,IF(INT(BW230/10000),MOD(INT(BW230/10000),10),""),IF(-BW230&lt;10000,"",IF((RIGHT(ROUNDDOWN(-BW230/10000,0),1))="0",0,RIGHT(ROUNDDOWN(-BW230/10000,0),1))))</f>
        <v/>
      </c>
      <c r="AG230" s="2042"/>
      <c r="AH230" s="2042" t="str">
        <f>IF(BW230&gt;=0,IF(INT(BW230/1000),MOD(INT(BW230/1000),10),""),IF(-BW230&lt;1000,"",IF((RIGHT(ROUNDDOWN(-BW230/1000,0),1))="0",0,RIGHT(ROUNDDOWN(-BW230/1000,0),1))))</f>
        <v/>
      </c>
      <c r="AI230" s="2042"/>
      <c r="AJ230" s="2042" t="str">
        <f>IF(BW230&gt;=0,IF(INT(BW230/100),MOD(INT(BW230/100),10),""),IF(-BW230&lt;100,"",IF((RIGHT(ROUNDDOWN(-BW230/100,0),1))="0",0,RIGHT(ROUNDDOWN(-BW230/100,0),1))))</f>
        <v/>
      </c>
      <c r="AK230" s="2042"/>
      <c r="AL230" s="2042" t="str">
        <f>IF(BW230&gt;=0,IF(INT(BW230/10),MOD(INT(BW230/10),10),""),IF(-BW230&lt;10,"",IF((RIGHT(ROUNDDOWN(-BW230/10,0),1))="0",0,RIGHT(ROUNDDOWN(-BW230/10,0),1))))</f>
        <v/>
      </c>
      <c r="AM230" s="2042"/>
      <c r="AN230" s="2042" t="str">
        <f>IF(BW230&gt;=0,IF(INT(BW230/1),MOD(INT(BW230/1),10),""),IF((RIGHT(ROUNDDOWN(-BW230,0),1))="0",0,RIGHT(ROUNDDOWN(-BW230,0),1)))</f>
        <v/>
      </c>
      <c r="AO230" s="2042"/>
      <c r="AP230" s="2072"/>
      <c r="AQ230" s="2073"/>
      <c r="AR230" s="2040" t="s">
        <v>1234</v>
      </c>
      <c r="AS230" s="2040"/>
      <c r="AT230" s="2042" t="str">
        <f>IF(BX230&gt;=0,IF(INT(BX230/10000000000),MOD(INT(BX230/10000000000),10),""),IF(-BX230&lt;10000000000,"",IF((RIGHT(ROUNDDOWN(-BX230/10000000000,0),1))="0",0,RIGHT(ROUNDDOWN(-BX230/10000000000,0),1))))</f>
        <v/>
      </c>
      <c r="AU230" s="2042"/>
      <c r="AV230" s="2042" t="str">
        <f>IF(BX230&gt;=0,IF(INT(BX230/1000000000),MOD(INT(BX230/1000000000),10),""),IF(-BX230&lt;1000000000,"",IF((RIGHT(ROUNDDOWN(-BX230/1000000000,0),1))="0",0,RIGHT(ROUNDDOWN(-BX230/1000000000,0),1))))</f>
        <v/>
      </c>
      <c r="AW230" s="2042"/>
      <c r="AX230" s="2042" t="str">
        <f>IF(BX230&gt;=0,IF(INT(BX230/100000000),MOD(INT(BX230/100000000),10),""),IF(-BX230&lt;100000000,"",IF((RIGHT(ROUNDDOWN(-BX230/100000000,0),1))="0",0,RIGHT(ROUNDDOWN(-BX230/100000000,0),1))))</f>
        <v/>
      </c>
      <c r="AY230" s="2042"/>
      <c r="AZ230" s="2042" t="str">
        <f>IF(BX230&gt;=0,IF(INT(BX230/10000000),MOD(INT(BX230/10000000),10),""),IF(-BX230&lt;10000000,"",IF((RIGHT(ROUNDDOWN(-BX230/10000000,0),1))="0",0,RIGHT(ROUNDDOWN(-BX230/10000000,0),1))))</f>
        <v/>
      </c>
      <c r="BA230" s="2042"/>
      <c r="BB230" s="2042" t="str">
        <f>IF(BX230&gt;=0,IF(INT(BX230/1000000),MOD(INT(BX230/1000000),10),""),IF(-BX230&lt;1000000,"",IF((RIGHT(ROUNDDOWN(-BX230/1000000,0),1))="0",0,RIGHT(ROUNDDOWN(-BX230/1000000,0),1))))</f>
        <v/>
      </c>
      <c r="BC230" s="2042"/>
      <c r="BD230" s="2042" t="str">
        <f>IF(BX230&gt;=0,IF(INT(BX230/100000),MOD(INT(BX230/100000),10),""),IF(-BX230&lt;100000,"",IF((RIGHT(ROUNDDOWN(-BX230/100000,0),1))="0",0,RIGHT(ROUNDDOWN(-BX230/100000,0),1))))</f>
        <v/>
      </c>
      <c r="BE230" s="2042"/>
      <c r="BF230" s="2042" t="str">
        <f>IF(BX230&gt;=0,IF(INT(BX230/10000),MOD(INT(BX230/10000),10),""),IF(-BX230&lt;10000,"",IF((RIGHT(ROUNDDOWN(-BX230/10000,0),1))="0",0,RIGHT(ROUNDDOWN(-BX230/10000,0),1))))</f>
        <v/>
      </c>
      <c r="BG230" s="2042"/>
      <c r="BH230" s="2042" t="str">
        <f>IF(BX230&gt;=0,IF(INT(BX230/1000),MOD(INT(BX230/1000),10),""),IF(-BX230&lt;1000,"",IF((RIGHT(ROUNDDOWN(-BX230/1000,0),1))="0",0,RIGHT(ROUNDDOWN(-BX230/1000,0),1))))</f>
        <v/>
      </c>
      <c r="BI230" s="2042"/>
      <c r="BJ230" s="2042" t="str">
        <f>IF(BX230&gt;=0,IF(INT(BX230/100),MOD(INT(BX230/100),10),""),IF(-BX230&lt;100,"",IF((RIGHT(ROUNDDOWN(-BX230/100,0),1))="0",0,RIGHT(ROUNDDOWN(-BX230/100,0),1))))</f>
        <v/>
      </c>
      <c r="BK230" s="2042"/>
      <c r="BL230" s="2042" t="str">
        <f>IF(BX230&gt;=0,IF(INT(BX230/10),MOD(INT(BX230/10),10),""),IF(-BX230&lt;10,"",IF((RIGHT(ROUNDDOWN(-BX230/10,0),1))="0",0,RIGHT(ROUNDDOWN(-BX230/10,0),1))))</f>
        <v/>
      </c>
      <c r="BM230" s="2042"/>
      <c r="BN230" s="2042" t="str">
        <f>IF(BX230&gt;=0,IF(INT(BX230/1),MOD(INT(BX230/1),10),""),IF((RIGHT(ROUNDDOWN(-BX230,0),1))="0",0,RIGHT(ROUNDDOWN(-BX230,0),1)))</f>
        <v/>
      </c>
      <c r="BO230" s="2042"/>
      <c r="BP230" s="2072"/>
      <c r="BQ230" s="2073"/>
      <c r="BS230" s="2420"/>
      <c r="BT230" s="2420"/>
      <c r="BU230" s="2420"/>
      <c r="BW230" s="2048">
        <f>IF(BW224-BW226&lt;0,BW224-BW226,0)</f>
        <v>0</v>
      </c>
      <c r="BX230" s="2046">
        <f>IF(BX224-BX226&lt;0,BX224-BX226,0)</f>
        <v>0</v>
      </c>
    </row>
    <row r="231" spans="1:76" s="1095" customFormat="1" ht="10.5" customHeight="1">
      <c r="A231" s="1094"/>
      <c r="B231" s="1094"/>
      <c r="E231" s="2418"/>
      <c r="G231" s="2099"/>
      <c r="H231" s="2113"/>
      <c r="I231" s="2114"/>
      <c r="J231" s="2114"/>
      <c r="K231" s="2115"/>
      <c r="L231" s="2035"/>
      <c r="M231" s="2036"/>
      <c r="N231" s="2036"/>
      <c r="O231" s="2036"/>
      <c r="P231" s="2037"/>
      <c r="Q231" s="2039"/>
      <c r="R231" s="2041"/>
      <c r="S231" s="2041"/>
      <c r="T231" s="2043"/>
      <c r="U231" s="2043"/>
      <c r="V231" s="2043"/>
      <c r="W231" s="2043"/>
      <c r="X231" s="2043"/>
      <c r="Y231" s="2043"/>
      <c r="Z231" s="2043"/>
      <c r="AA231" s="2043"/>
      <c r="AB231" s="2043"/>
      <c r="AC231" s="2043"/>
      <c r="AD231" s="2043"/>
      <c r="AE231" s="2043"/>
      <c r="AF231" s="2043"/>
      <c r="AG231" s="2043"/>
      <c r="AH231" s="2043"/>
      <c r="AI231" s="2043"/>
      <c r="AJ231" s="2043"/>
      <c r="AK231" s="2043"/>
      <c r="AL231" s="2043"/>
      <c r="AM231" s="2043"/>
      <c r="AN231" s="2043"/>
      <c r="AO231" s="2043"/>
      <c r="AP231" s="2074"/>
      <c r="AQ231" s="2075"/>
      <c r="AR231" s="2041"/>
      <c r="AS231" s="2041"/>
      <c r="AT231" s="2043"/>
      <c r="AU231" s="2043"/>
      <c r="AV231" s="2043"/>
      <c r="AW231" s="2043"/>
      <c r="AX231" s="2043"/>
      <c r="AY231" s="2043"/>
      <c r="AZ231" s="2043"/>
      <c r="BA231" s="2043"/>
      <c r="BB231" s="2043"/>
      <c r="BC231" s="2043"/>
      <c r="BD231" s="2043"/>
      <c r="BE231" s="2043"/>
      <c r="BF231" s="2043"/>
      <c r="BG231" s="2043"/>
      <c r="BH231" s="2043"/>
      <c r="BI231" s="2043"/>
      <c r="BJ231" s="2043"/>
      <c r="BK231" s="2043"/>
      <c r="BL231" s="2043"/>
      <c r="BM231" s="2043"/>
      <c r="BN231" s="2043"/>
      <c r="BO231" s="2043"/>
      <c r="BP231" s="2074"/>
      <c r="BQ231" s="2075"/>
      <c r="BS231" s="2420"/>
      <c r="BT231" s="2420"/>
      <c r="BU231" s="2420"/>
      <c r="BW231" s="2049"/>
      <c r="BX231" s="2047"/>
    </row>
    <row r="232" spans="1:76" s="1427" customFormat="1" ht="18.75" customHeight="1">
      <c r="A232" s="1421"/>
      <c r="B232" s="1421"/>
      <c r="E232" s="2418"/>
      <c r="G232" s="1431"/>
      <c r="H232" s="1425"/>
      <c r="I232" s="1425"/>
      <c r="J232" s="1425"/>
      <c r="K232" s="1425"/>
      <c r="L232" s="1432"/>
      <c r="M232" s="1432"/>
      <c r="N232" s="1432"/>
      <c r="O232" s="1432"/>
      <c r="P232" s="1432"/>
      <c r="Q232" s="1433"/>
      <c r="R232" s="1434"/>
      <c r="S232" s="1434"/>
      <c r="T232" s="1435"/>
      <c r="U232" s="1435"/>
      <c r="V232" s="1435"/>
      <c r="W232" s="1435"/>
      <c r="X232" s="1435"/>
      <c r="Y232" s="1435"/>
      <c r="Z232" s="1435"/>
      <c r="AA232" s="1435"/>
      <c r="AB232" s="1435"/>
      <c r="AC232" s="1435"/>
      <c r="AD232" s="1435"/>
      <c r="AE232" s="1435"/>
      <c r="AF232" s="1435"/>
      <c r="AG232" s="1435"/>
      <c r="AH232" s="1435"/>
      <c r="AI232" s="1435"/>
      <c r="AJ232" s="1435"/>
      <c r="AK232" s="1435"/>
      <c r="AL232" s="1435"/>
      <c r="AM232" s="1435"/>
      <c r="AN232" s="1435"/>
      <c r="AO232" s="1435"/>
      <c r="AP232" s="1422"/>
      <c r="AQ232" s="1422"/>
      <c r="AR232" s="1434"/>
      <c r="AS232" s="1434"/>
      <c r="AT232" s="1435"/>
      <c r="AU232" s="1435"/>
      <c r="AV232" s="1435"/>
      <c r="AW232" s="1435"/>
      <c r="AX232" s="1435"/>
      <c r="AY232" s="1435"/>
      <c r="AZ232" s="1435"/>
      <c r="BA232" s="1435"/>
      <c r="BB232" s="1435"/>
      <c r="BC232" s="1435"/>
      <c r="BD232" s="1435"/>
      <c r="BE232" s="1435"/>
      <c r="BF232" s="1435"/>
      <c r="BG232" s="1435"/>
      <c r="BH232" s="1435"/>
      <c r="BI232" s="1435"/>
      <c r="BJ232" s="1435"/>
      <c r="BK232" s="1435"/>
      <c r="BL232" s="1435"/>
      <c r="BM232" s="1435"/>
      <c r="BN232" s="1435"/>
      <c r="BO232" s="1435"/>
      <c r="BP232" s="1422"/>
      <c r="BQ232" s="1422"/>
      <c r="BS232" s="2420"/>
      <c r="BT232" s="2420"/>
      <c r="BU232" s="2420"/>
      <c r="BW232" s="1438"/>
      <c r="BX232" s="1438"/>
    </row>
    <row r="233" spans="1:76" s="1095" customFormat="1" ht="18.75" customHeight="1">
      <c r="A233" s="1094"/>
      <c r="B233" s="1094"/>
      <c r="BW233" s="1046"/>
    </row>
    <row r="234" spans="1:76" s="1095" customFormat="1" ht="3" customHeight="1">
      <c r="A234" s="1094"/>
      <c r="B234" s="1094"/>
      <c r="G234" s="1087"/>
      <c r="H234" s="1109"/>
      <c r="I234" s="1109"/>
      <c r="J234" s="1109"/>
      <c r="K234" s="1109"/>
      <c r="L234" s="1109"/>
      <c r="M234" s="1109"/>
      <c r="N234" s="1109"/>
      <c r="O234" s="1109"/>
      <c r="P234" s="1109"/>
      <c r="Q234" s="1109"/>
      <c r="R234" s="1109"/>
      <c r="S234" s="1109"/>
      <c r="T234" s="1109"/>
      <c r="U234" s="1109"/>
      <c r="V234" s="1109"/>
      <c r="W234" s="1109"/>
      <c r="X234" s="1087"/>
      <c r="Y234" s="1087"/>
      <c r="Z234" s="1087"/>
      <c r="AA234" s="1087"/>
      <c r="AB234" s="1087"/>
      <c r="AC234" s="1087"/>
      <c r="AD234" s="1087"/>
      <c r="AE234" s="1087"/>
      <c r="AF234" s="1087"/>
      <c r="AG234" s="1087"/>
      <c r="AH234" s="1087"/>
      <c r="AI234" s="1087"/>
      <c r="AJ234" s="1087"/>
      <c r="AK234" s="1087"/>
      <c r="AL234" s="1087"/>
      <c r="AM234" s="1087"/>
      <c r="AN234" s="1087"/>
      <c r="AO234" s="1087"/>
      <c r="AP234" s="1087"/>
      <c r="AQ234" s="1087"/>
      <c r="AR234" s="1087"/>
      <c r="AS234" s="1087"/>
      <c r="AT234" s="1087"/>
      <c r="AU234" s="1087"/>
      <c r="AV234" s="1087"/>
      <c r="AW234" s="1087"/>
      <c r="AX234" s="1087"/>
      <c r="AY234" s="1087"/>
      <c r="AZ234" s="1087"/>
      <c r="BA234" s="1087"/>
      <c r="BB234" s="1087"/>
      <c r="BC234" s="1087"/>
      <c r="BD234" s="1087"/>
      <c r="BE234" s="1087"/>
      <c r="BF234" s="1087"/>
      <c r="BG234" s="1087"/>
      <c r="BH234" s="1087"/>
      <c r="BI234" s="1087"/>
      <c r="BJ234" s="1087"/>
      <c r="BK234" s="1087"/>
      <c r="BL234" s="1087"/>
      <c r="BM234" s="1087"/>
      <c r="BN234" s="1087"/>
      <c r="BO234" s="1087"/>
      <c r="BP234" s="1087"/>
      <c r="BQ234" s="1087"/>
    </row>
    <row r="235" spans="1:76" s="1095" customFormat="1" ht="27" customHeight="1">
      <c r="A235" s="1094"/>
      <c r="B235" s="1048"/>
      <c r="C235" s="1048"/>
      <c r="G235" s="1087"/>
      <c r="H235" s="1109"/>
      <c r="I235" s="1109"/>
      <c r="J235" s="1109"/>
      <c r="K235" s="1109"/>
      <c r="L235" s="1109"/>
      <c r="M235" s="1109"/>
      <c r="N235" s="1109"/>
      <c r="O235" s="1109"/>
      <c r="P235" s="1109"/>
      <c r="Q235" s="1109"/>
      <c r="R235" s="1109"/>
      <c r="S235" s="1109"/>
      <c r="T235" s="1109"/>
      <c r="U235" s="1109"/>
      <c r="V235" s="1109"/>
      <c r="W235" s="1109"/>
      <c r="X235" s="1087"/>
      <c r="Y235" s="1087"/>
      <c r="Z235" s="1087"/>
      <c r="AA235" s="1087"/>
      <c r="AB235" s="1087"/>
      <c r="AC235" s="1087"/>
      <c r="AD235" s="1087"/>
      <c r="AE235" s="1087"/>
      <c r="AF235" s="1087"/>
      <c r="AG235" s="1087"/>
      <c r="AH235" s="1087"/>
      <c r="AI235" s="1087"/>
      <c r="AJ235" s="1087"/>
      <c r="AK235" s="1087"/>
      <c r="AL235" s="1087"/>
      <c r="AM235" s="1087"/>
      <c r="AN235" s="1087"/>
      <c r="AO235" s="1087"/>
      <c r="AP235" s="1087"/>
      <c r="AQ235" s="1087"/>
      <c r="AR235" s="1087"/>
      <c r="AS235" s="1087"/>
      <c r="AT235" s="1087"/>
      <c r="AU235" s="1087"/>
      <c r="AV235" s="1087"/>
      <c r="AW235" s="1087"/>
      <c r="AX235" s="1087"/>
      <c r="AY235" s="1087"/>
      <c r="AZ235" s="1087"/>
      <c r="BA235" s="1062"/>
      <c r="BB235" s="1062"/>
      <c r="BC235" s="1062"/>
      <c r="BD235" s="1062"/>
      <c r="BE235" s="1062"/>
      <c r="BF235" s="1062"/>
      <c r="BG235" s="1062"/>
      <c r="BH235" s="1062"/>
      <c r="BI235" s="1062"/>
      <c r="BJ235" s="1062"/>
      <c r="BK235" s="1062"/>
      <c r="BL235" s="1062"/>
      <c r="BM235" s="1062"/>
      <c r="BN235" s="1062"/>
      <c r="BO235" s="1062"/>
      <c r="BP235" s="1062"/>
      <c r="BQ235" s="1062"/>
    </row>
    <row r="236" spans="1:76" s="1095" customFormat="1" ht="5.25" customHeight="1">
      <c r="A236" s="1094"/>
      <c r="B236" s="1353"/>
      <c r="C236" s="1353"/>
      <c r="D236" s="931"/>
      <c r="G236" s="1087"/>
      <c r="H236" s="1087"/>
      <c r="I236" s="1087"/>
      <c r="J236" s="1087"/>
      <c r="K236" s="1087"/>
      <c r="L236" s="1087"/>
      <c r="M236" s="1087"/>
      <c r="N236" s="1087"/>
      <c r="O236" s="1087"/>
      <c r="P236" s="1087"/>
      <c r="Q236" s="1087"/>
      <c r="R236" s="1087"/>
      <c r="S236" s="1087"/>
      <c r="T236" s="1087"/>
      <c r="U236" s="1087"/>
      <c r="V236" s="1087"/>
      <c r="W236" s="1087"/>
      <c r="X236" s="1087"/>
      <c r="Y236" s="1087"/>
      <c r="Z236" s="1087"/>
      <c r="AA236" s="1087"/>
      <c r="AB236" s="1087"/>
      <c r="AC236" s="1087"/>
      <c r="AD236" s="1087"/>
      <c r="AE236" s="1087"/>
      <c r="AF236" s="1087"/>
      <c r="AG236" s="1087"/>
      <c r="AH236" s="1087"/>
      <c r="AI236" s="1087"/>
      <c r="AJ236" s="1087"/>
      <c r="AK236" s="1087"/>
      <c r="AL236" s="1087"/>
      <c r="AM236" s="1087"/>
      <c r="AN236" s="1087"/>
      <c r="AO236" s="1087"/>
      <c r="AP236" s="2022" t="s">
        <v>210</v>
      </c>
      <c r="AQ236" s="2022"/>
      <c r="AR236" s="2022"/>
      <c r="AS236" s="2022"/>
      <c r="AT236" s="2022"/>
      <c r="AU236" s="2022"/>
      <c r="AV236" s="2022"/>
      <c r="AW236" s="2022"/>
      <c r="AX236" s="2022"/>
      <c r="AY236" s="2022"/>
      <c r="AZ236" s="2022"/>
      <c r="BA236" s="2022"/>
      <c r="BB236" s="2022"/>
      <c r="BC236" s="2022"/>
      <c r="BD236" s="2022"/>
      <c r="BE236" s="2022"/>
      <c r="BF236" s="2023" t="s">
        <v>1965</v>
      </c>
      <c r="BG236" s="2023"/>
      <c r="BH236" s="2023"/>
      <c r="BI236" s="2023"/>
      <c r="BJ236" s="2023"/>
      <c r="BK236" s="2023"/>
      <c r="BL236" s="2023"/>
      <c r="BM236" s="2023"/>
      <c r="BN236" s="2023"/>
      <c r="BO236" s="2023"/>
      <c r="BP236" s="2023"/>
      <c r="BQ236" s="2023"/>
    </row>
    <row r="237" spans="1:76" s="1095" customFormat="1" ht="10.5" customHeight="1">
      <c r="A237" s="1094"/>
      <c r="B237" s="1094"/>
      <c r="AF237" s="1047"/>
      <c r="AG237" s="1047"/>
      <c r="AH237" s="1047"/>
      <c r="AI237" s="1047"/>
      <c r="AJ237" s="1047"/>
      <c r="AK237" s="1047"/>
      <c r="AL237" s="1047"/>
      <c r="AM237" s="1047"/>
      <c r="AO237" s="1047"/>
      <c r="AP237" s="2022"/>
      <c r="AQ237" s="2022"/>
      <c r="AR237" s="2022"/>
      <c r="AS237" s="2022"/>
      <c r="AT237" s="2022"/>
      <c r="AU237" s="2022"/>
      <c r="AV237" s="2022"/>
      <c r="AW237" s="2022"/>
      <c r="AX237" s="2022"/>
      <c r="AY237" s="2022"/>
      <c r="AZ237" s="2022"/>
      <c r="BA237" s="2022"/>
      <c r="BB237" s="2022"/>
      <c r="BC237" s="2022"/>
      <c r="BD237" s="2022"/>
      <c r="BE237" s="2022"/>
      <c r="BF237" s="2023"/>
      <c r="BG237" s="2023"/>
      <c r="BH237" s="2023"/>
      <c r="BI237" s="2023"/>
      <c r="BJ237" s="2023"/>
      <c r="BK237" s="2023"/>
      <c r="BL237" s="2023"/>
      <c r="BM237" s="2023"/>
      <c r="BN237" s="2023"/>
      <c r="BO237" s="2023"/>
      <c r="BP237" s="2023"/>
      <c r="BQ237" s="2023"/>
    </row>
    <row r="238" spans="1:76" s="1108" customFormat="1" ht="3" customHeight="1">
      <c r="A238" s="1107"/>
      <c r="B238" s="1029"/>
      <c r="C238" s="1030"/>
      <c r="BT238" s="931"/>
      <c r="BU238" s="931"/>
    </row>
    <row r="239" spans="1:76" s="1108" customFormat="1" ht="9.75" customHeight="1">
      <c r="A239" s="1107"/>
      <c r="B239" s="1029"/>
      <c r="C239" s="1030"/>
      <c r="G239" s="1112"/>
      <c r="H239" s="1112"/>
      <c r="I239" s="1112"/>
      <c r="J239" s="1112"/>
      <c r="K239" s="1112"/>
      <c r="L239" s="1112"/>
      <c r="M239" s="1112"/>
      <c r="N239" s="1112"/>
      <c r="O239" s="1112"/>
      <c r="P239" s="1112"/>
      <c r="S239" s="2280" t="s">
        <v>1229</v>
      </c>
      <c r="T239" s="2280"/>
      <c r="U239" s="2280"/>
      <c r="V239" s="2280"/>
      <c r="W239" s="2280"/>
      <c r="X239" s="2280"/>
      <c r="Y239" s="2280"/>
      <c r="Z239" s="2280"/>
      <c r="AA239" s="2280"/>
      <c r="AB239" s="2280"/>
      <c r="AC239" s="2280"/>
      <c r="AD239" s="2280"/>
      <c r="AE239" s="2280"/>
      <c r="AF239" s="2280"/>
      <c r="AG239" s="2280"/>
      <c r="AH239" s="2280"/>
      <c r="AI239" s="2280"/>
      <c r="AJ239" s="2280"/>
      <c r="AK239" s="2280"/>
      <c r="AL239" s="2280"/>
      <c r="AM239" s="2280"/>
      <c r="AN239" s="2280"/>
      <c r="AO239" s="2280"/>
      <c r="AP239" s="2280"/>
      <c r="AQ239" s="2280"/>
      <c r="AR239" s="2280"/>
      <c r="AS239" s="2280"/>
      <c r="AT239" s="2280"/>
      <c r="AU239" s="2280"/>
      <c r="BF239" s="2281" t="s">
        <v>1636</v>
      </c>
      <c r="BG239" s="2282"/>
      <c r="BH239" s="2282"/>
      <c r="BI239" s="2282"/>
      <c r="BJ239" s="2282"/>
      <c r="BK239" s="2282"/>
      <c r="BL239" s="2282"/>
      <c r="BM239" s="2282"/>
      <c r="BN239" s="2282"/>
      <c r="BO239" s="2282"/>
      <c r="BP239" s="2282"/>
      <c r="BQ239" s="2283"/>
      <c r="BT239" s="931"/>
      <c r="BU239" s="931"/>
    </row>
    <row r="240" spans="1:76" s="1108" customFormat="1" ht="9" customHeight="1">
      <c r="A240" s="1107"/>
      <c r="B240" s="1107"/>
      <c r="G240" s="1112"/>
      <c r="H240" s="1112"/>
      <c r="I240" s="1112"/>
      <c r="J240" s="1112"/>
      <c r="K240" s="1112"/>
      <c r="L240" s="1112"/>
      <c r="M240" s="1113"/>
      <c r="N240" s="1113"/>
      <c r="O240" s="1113"/>
      <c r="P240" s="1112"/>
      <c r="S240" s="2280"/>
      <c r="T240" s="2280"/>
      <c r="U240" s="2280"/>
      <c r="V240" s="2280"/>
      <c r="W240" s="2280"/>
      <c r="X240" s="2280"/>
      <c r="Y240" s="2280"/>
      <c r="Z240" s="2280"/>
      <c r="AA240" s="2280"/>
      <c r="AB240" s="2280"/>
      <c r="AC240" s="2280"/>
      <c r="AD240" s="2280"/>
      <c r="AE240" s="2280"/>
      <c r="AF240" s="2280"/>
      <c r="AG240" s="2280"/>
      <c r="AH240" s="2280"/>
      <c r="AI240" s="2280"/>
      <c r="AJ240" s="2280"/>
      <c r="AK240" s="2280"/>
      <c r="AL240" s="2280"/>
      <c r="AM240" s="2280"/>
      <c r="AN240" s="2280"/>
      <c r="AO240" s="2280"/>
      <c r="AP240" s="2280"/>
      <c r="AQ240" s="2280"/>
      <c r="AR240" s="2280"/>
      <c r="AS240" s="2280"/>
      <c r="AT240" s="2280"/>
      <c r="AU240" s="2280"/>
      <c r="BF240" s="2284"/>
      <c r="BG240" s="2285"/>
      <c r="BH240" s="2285"/>
      <c r="BI240" s="2285"/>
      <c r="BJ240" s="2285"/>
      <c r="BK240" s="2285"/>
      <c r="BL240" s="2285"/>
      <c r="BM240" s="2285"/>
      <c r="BN240" s="2285"/>
      <c r="BO240" s="2285"/>
      <c r="BP240" s="2285"/>
      <c r="BQ240" s="2286"/>
    </row>
    <row r="241" spans="1:79" s="1108" customFormat="1" ht="6.75" customHeight="1">
      <c r="A241" s="1107"/>
      <c r="B241" s="1107"/>
      <c r="G241" s="1112"/>
      <c r="H241" s="1112"/>
      <c r="I241" s="1112"/>
      <c r="J241" s="1112"/>
      <c r="K241" s="1112"/>
      <c r="L241" s="1112"/>
      <c r="M241" s="1112"/>
      <c r="N241" s="1112"/>
      <c r="O241" s="1112"/>
      <c r="P241" s="1112"/>
      <c r="S241" s="2280"/>
      <c r="T241" s="2280"/>
      <c r="U241" s="2280"/>
      <c r="V241" s="2280"/>
      <c r="W241" s="2280"/>
      <c r="X241" s="2280"/>
      <c r="Y241" s="2280"/>
      <c r="Z241" s="2280"/>
      <c r="AA241" s="2280"/>
      <c r="AB241" s="2280"/>
      <c r="AC241" s="2280"/>
      <c r="AD241" s="2280"/>
      <c r="AE241" s="2280"/>
      <c r="AF241" s="2280"/>
      <c r="AG241" s="2280"/>
      <c r="AH241" s="2280"/>
      <c r="AI241" s="2280"/>
      <c r="AJ241" s="2280"/>
      <c r="AK241" s="2280"/>
      <c r="AL241" s="2280"/>
      <c r="AM241" s="2280"/>
      <c r="AN241" s="2280"/>
      <c r="AO241" s="2280"/>
      <c r="AP241" s="2280"/>
      <c r="AQ241" s="2280"/>
      <c r="AR241" s="2280"/>
      <c r="AS241" s="2280"/>
      <c r="AT241" s="2280"/>
      <c r="AU241" s="2280"/>
    </row>
    <row r="242" spans="1:79" s="1108" customFormat="1" ht="3" customHeight="1">
      <c r="A242" s="1107"/>
      <c r="B242" s="1107"/>
      <c r="G242" s="1112"/>
      <c r="H242" s="1112"/>
      <c r="I242" s="1112"/>
      <c r="J242" s="1112"/>
      <c r="K242" s="1112"/>
      <c r="L242" s="1112"/>
      <c r="M242" s="1112"/>
      <c r="N242" s="1112"/>
      <c r="O242" s="1112"/>
      <c r="P242" s="1112"/>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row>
    <row r="243" spans="1:79" s="1108" customFormat="1" ht="9" customHeight="1">
      <c r="A243" s="1107"/>
      <c r="B243" s="1107"/>
      <c r="G243" s="1112"/>
      <c r="H243" s="1112"/>
      <c r="I243" s="1113"/>
      <c r="J243" s="1113"/>
      <c r="K243" s="1112"/>
      <c r="L243" s="1113"/>
      <c r="M243" s="1112"/>
      <c r="N243" s="1112"/>
      <c r="O243" s="1113"/>
      <c r="P243" s="1113"/>
      <c r="T243" s="1114"/>
      <c r="U243" s="1114"/>
      <c r="V243" s="1114"/>
      <c r="W243" s="1114"/>
      <c r="X243" s="2287" t="s">
        <v>1237</v>
      </c>
      <c r="Y243" s="2288"/>
      <c r="Z243" s="2288"/>
      <c r="AA243" s="2288"/>
      <c r="AB243" s="2288"/>
      <c r="AC243" s="2288"/>
      <c r="AD243" s="2288"/>
      <c r="AE243" s="2288"/>
      <c r="AF243" s="2289"/>
      <c r="AG243" s="2296"/>
      <c r="AH243" s="2297"/>
      <c r="AI243" s="2297"/>
      <c r="AJ243" s="2300" t="s">
        <v>138</v>
      </c>
      <c r="AK243" s="2297"/>
      <c r="AL243" s="2297"/>
      <c r="AM243" s="2300" t="s">
        <v>152</v>
      </c>
      <c r="AN243" s="2297"/>
      <c r="AO243" s="2297"/>
      <c r="AP243" s="2302" t="s">
        <v>1230</v>
      </c>
      <c r="AQ243" s="2303"/>
      <c r="AX243" s="2287" t="s">
        <v>1237</v>
      </c>
      <c r="AY243" s="2288"/>
      <c r="AZ243" s="2288"/>
      <c r="BA243" s="2288"/>
      <c r="BB243" s="2288"/>
      <c r="BC243" s="2288"/>
      <c r="BD243" s="2288"/>
      <c r="BE243" s="2288"/>
      <c r="BF243" s="2289"/>
      <c r="BG243" s="2296"/>
      <c r="BH243" s="2297"/>
      <c r="BI243" s="2297"/>
      <c r="BJ243" s="2300" t="s">
        <v>138</v>
      </c>
      <c r="BK243" s="2297"/>
      <c r="BL243" s="2297"/>
      <c r="BM243" s="2300" t="s">
        <v>152</v>
      </c>
      <c r="BN243" s="2297"/>
      <c r="BO243" s="2297"/>
      <c r="BP243" s="2308" t="s">
        <v>148</v>
      </c>
      <c r="BQ243" s="2309"/>
    </row>
    <row r="244" spans="1:79" s="1108" customFormat="1" ht="3.75" customHeight="1">
      <c r="A244" s="1107"/>
      <c r="B244" s="1107"/>
      <c r="T244" s="1104"/>
      <c r="U244" s="1104"/>
      <c r="V244" s="1104"/>
      <c r="W244" s="1104"/>
      <c r="X244" s="2290"/>
      <c r="Y244" s="2291"/>
      <c r="Z244" s="2291"/>
      <c r="AA244" s="2291"/>
      <c r="AB244" s="2291"/>
      <c r="AC244" s="2291"/>
      <c r="AD244" s="2291"/>
      <c r="AE244" s="2291"/>
      <c r="AF244" s="2292"/>
      <c r="AG244" s="2298"/>
      <c r="AH244" s="2299"/>
      <c r="AI244" s="2299"/>
      <c r="AJ244" s="2301"/>
      <c r="AK244" s="2299"/>
      <c r="AL244" s="2299"/>
      <c r="AM244" s="2301"/>
      <c r="AN244" s="2299"/>
      <c r="AO244" s="2299"/>
      <c r="AP244" s="2304"/>
      <c r="AQ244" s="2305"/>
      <c r="AX244" s="2290"/>
      <c r="AY244" s="2291"/>
      <c r="AZ244" s="2291"/>
      <c r="BA244" s="2291"/>
      <c r="BB244" s="2291"/>
      <c r="BC244" s="2291"/>
      <c r="BD244" s="2291"/>
      <c r="BE244" s="2291"/>
      <c r="BF244" s="2292"/>
      <c r="BG244" s="2298"/>
      <c r="BH244" s="2299"/>
      <c r="BI244" s="2299"/>
      <c r="BJ244" s="2301"/>
      <c r="BK244" s="2299"/>
      <c r="BL244" s="2299"/>
      <c r="BM244" s="2301"/>
      <c r="BN244" s="2299"/>
      <c r="BO244" s="2299"/>
      <c r="BP244" s="2310"/>
      <c r="BQ244" s="2311"/>
    </row>
    <row r="245" spans="1:79" s="1108" customFormat="1" ht="3" customHeight="1">
      <c r="A245" s="1107"/>
      <c r="B245" s="1107"/>
      <c r="X245" s="2293"/>
      <c r="Y245" s="2294"/>
      <c r="Z245" s="2294"/>
      <c r="AA245" s="2294"/>
      <c r="AB245" s="2294"/>
      <c r="AC245" s="2294"/>
      <c r="AD245" s="2294"/>
      <c r="AE245" s="2294"/>
      <c r="AF245" s="2295"/>
      <c r="AG245" s="2298"/>
      <c r="AH245" s="2299"/>
      <c r="AI245" s="2299"/>
      <c r="AJ245" s="2301"/>
      <c r="AK245" s="2299"/>
      <c r="AL245" s="2299"/>
      <c r="AM245" s="2301"/>
      <c r="AN245" s="2299"/>
      <c r="AO245" s="2299"/>
      <c r="AP245" s="2306"/>
      <c r="AQ245" s="2307"/>
      <c r="AX245" s="2293"/>
      <c r="AY245" s="2294"/>
      <c r="AZ245" s="2294"/>
      <c r="BA245" s="2294"/>
      <c r="BB245" s="2294"/>
      <c r="BC245" s="2294"/>
      <c r="BD245" s="2294"/>
      <c r="BE245" s="2294"/>
      <c r="BF245" s="2295"/>
      <c r="BG245" s="2298"/>
      <c r="BH245" s="2299"/>
      <c r="BI245" s="2299"/>
      <c r="BJ245" s="2301"/>
      <c r="BK245" s="2299"/>
      <c r="BL245" s="2299"/>
      <c r="BM245" s="2301"/>
      <c r="BN245" s="2299"/>
      <c r="BO245" s="2299"/>
      <c r="BP245" s="2310"/>
      <c r="BQ245" s="2311"/>
    </row>
    <row r="246" spans="1:79" s="1108" customFormat="1" ht="11.25" customHeight="1">
      <c r="A246" s="1107"/>
      <c r="B246" s="1107"/>
      <c r="G246" s="2261" t="s">
        <v>153</v>
      </c>
      <c r="H246" s="2261"/>
      <c r="I246" s="2261"/>
      <c r="J246" s="2261"/>
      <c r="K246" s="2261"/>
      <c r="L246" s="2261"/>
      <c r="M246" s="2261"/>
      <c r="N246" s="2261"/>
      <c r="O246" s="2261"/>
      <c r="P246" s="2261"/>
      <c r="Q246" s="2262"/>
      <c r="R246" s="1115"/>
      <c r="S246" s="1106"/>
      <c r="T246" s="2007" t="s">
        <v>155</v>
      </c>
      <c r="U246" s="2007"/>
      <c r="V246" s="2007"/>
      <c r="W246" s="2007"/>
      <c r="X246" s="2007"/>
      <c r="Y246" s="2007"/>
      <c r="Z246" s="2007"/>
      <c r="AA246" s="2007"/>
      <c r="AB246" s="2007"/>
      <c r="AC246" s="2007"/>
      <c r="AD246" s="2007"/>
      <c r="AE246" s="2007"/>
      <c r="AF246" s="2007"/>
      <c r="AG246" s="2007"/>
      <c r="AH246" s="2007"/>
      <c r="AI246" s="2007"/>
      <c r="AJ246" s="2007"/>
      <c r="AK246" s="1528"/>
      <c r="AL246" s="1528"/>
      <c r="AM246" s="2008" t="s">
        <v>1878</v>
      </c>
      <c r="AN246" s="2009"/>
      <c r="AO246" s="2009"/>
      <c r="AP246" s="2009"/>
      <c r="AQ246" s="2010"/>
      <c r="AR246" s="1035"/>
      <c r="AS246" s="1106"/>
      <c r="AT246" s="2007" t="s">
        <v>155</v>
      </c>
      <c r="AU246" s="2007"/>
      <c r="AV246" s="2007"/>
      <c r="AW246" s="2007"/>
      <c r="AX246" s="2007"/>
      <c r="AY246" s="2007"/>
      <c r="AZ246" s="2007"/>
      <c r="BA246" s="2007"/>
      <c r="BB246" s="2007"/>
      <c r="BC246" s="2007"/>
      <c r="BD246" s="2007"/>
      <c r="BE246" s="2007"/>
      <c r="BF246" s="2007"/>
      <c r="BG246" s="2007"/>
      <c r="BH246" s="2007"/>
      <c r="BI246" s="2007"/>
      <c r="BJ246" s="2007"/>
      <c r="BK246" s="1528"/>
      <c r="BL246" s="1528"/>
      <c r="BM246" s="2008" t="s">
        <v>1878</v>
      </c>
      <c r="BN246" s="2009"/>
      <c r="BO246" s="2009"/>
      <c r="BP246" s="2009"/>
      <c r="BQ246" s="2010"/>
      <c r="BS246" s="2413" t="s">
        <v>1232</v>
      </c>
      <c r="BT246" s="2413"/>
      <c r="BU246" s="2413"/>
    </row>
    <row r="247" spans="1:79" s="1108" customFormat="1" ht="15.75" customHeight="1">
      <c r="A247" s="1107"/>
      <c r="B247" s="1107"/>
      <c r="C247" s="2263" t="s">
        <v>1151</v>
      </c>
      <c r="D247" s="2263"/>
      <c r="E247" s="2263"/>
      <c r="G247" s="2264" t="s">
        <v>1173</v>
      </c>
      <c r="H247" s="2265"/>
      <c r="I247" s="2265"/>
      <c r="J247" s="2265"/>
      <c r="K247" s="2265"/>
      <c r="L247" s="2265"/>
      <c r="M247" s="2265"/>
      <c r="N247" s="2265"/>
      <c r="O247" s="2265"/>
      <c r="P247" s="2265"/>
      <c r="Q247" s="2265"/>
      <c r="R247" s="2003" t="str">
        <f>PHONETIC(氏名６)</f>
        <v/>
      </c>
      <c r="S247" s="2004"/>
      <c r="T247" s="2004"/>
      <c r="U247" s="2004"/>
      <c r="V247" s="2004"/>
      <c r="W247" s="2004"/>
      <c r="X247" s="2004"/>
      <c r="Y247" s="2004"/>
      <c r="Z247" s="2004"/>
      <c r="AA247" s="2004"/>
      <c r="AB247" s="2004"/>
      <c r="AC247" s="2004"/>
      <c r="AD247" s="2004"/>
      <c r="AE247" s="2004"/>
      <c r="AF247" s="2004"/>
      <c r="AG247" s="2004"/>
      <c r="AH247" s="2004"/>
      <c r="AI247" s="2004"/>
      <c r="AJ247" s="2004"/>
      <c r="AK247" s="2004"/>
      <c r="AL247" s="2004"/>
      <c r="AM247" s="2011"/>
      <c r="AN247" s="2012"/>
      <c r="AO247" s="2012"/>
      <c r="AP247" s="2012"/>
      <c r="AQ247" s="2013"/>
      <c r="AR247" s="2003" t="str">
        <f>PHONETIC(氏名７)</f>
        <v/>
      </c>
      <c r="AS247" s="2004"/>
      <c r="AT247" s="2004"/>
      <c r="AU247" s="2004"/>
      <c r="AV247" s="2004"/>
      <c r="AW247" s="2004"/>
      <c r="AX247" s="2004"/>
      <c r="AY247" s="2004"/>
      <c r="AZ247" s="2004"/>
      <c r="BA247" s="2004"/>
      <c r="BB247" s="2004"/>
      <c r="BC247" s="2004"/>
      <c r="BD247" s="2004"/>
      <c r="BE247" s="2004"/>
      <c r="BF247" s="2004"/>
      <c r="BG247" s="2004"/>
      <c r="BH247" s="2004"/>
      <c r="BI247" s="2004"/>
      <c r="BJ247" s="2004"/>
      <c r="BK247" s="2004"/>
      <c r="BL247" s="2004"/>
      <c r="BM247" s="2011"/>
      <c r="BN247" s="2012"/>
      <c r="BO247" s="2012"/>
      <c r="BP247" s="2012"/>
      <c r="BQ247" s="2013"/>
      <c r="BR247" s="1540"/>
      <c r="BS247" s="2413"/>
      <c r="BT247" s="2413"/>
      <c r="BU247" s="2413"/>
    </row>
    <row r="248" spans="1:79" s="1108" customFormat="1" ht="27.75" customHeight="1">
      <c r="A248" s="1107"/>
      <c r="B248" s="1107"/>
      <c r="C248" s="2263"/>
      <c r="D248" s="2263"/>
      <c r="E248" s="2263"/>
      <c r="G248" s="1056"/>
      <c r="H248" s="2143" t="s">
        <v>20</v>
      </c>
      <c r="I248" s="2143"/>
      <c r="J248" s="2143"/>
      <c r="K248" s="2143"/>
      <c r="L248" s="2143"/>
      <c r="M248" s="2143"/>
      <c r="N248" s="2143"/>
      <c r="O248" s="2143"/>
      <c r="P248" s="2143"/>
      <c r="Q248" s="1102"/>
      <c r="R248" s="2005" t="str">
        <f>IF(氏名６="","",氏名６)</f>
        <v/>
      </c>
      <c r="S248" s="2006"/>
      <c r="T248" s="2006"/>
      <c r="U248" s="2006"/>
      <c r="V248" s="2006"/>
      <c r="W248" s="2006"/>
      <c r="X248" s="2006"/>
      <c r="Y248" s="2006"/>
      <c r="Z248" s="2006"/>
      <c r="AA248" s="2006"/>
      <c r="AB248" s="2006"/>
      <c r="AC248" s="2006"/>
      <c r="AD248" s="2006"/>
      <c r="AE248" s="2006"/>
      <c r="AF248" s="2006"/>
      <c r="AG248" s="2006"/>
      <c r="AH248" s="2006"/>
      <c r="AI248" s="2006"/>
      <c r="AJ248" s="2006"/>
      <c r="AK248" s="2006"/>
      <c r="AL248" s="2006"/>
      <c r="AM248" s="2014" t="s">
        <v>1880</v>
      </c>
      <c r="AN248" s="2015"/>
      <c r="AO248" s="2015"/>
      <c r="AP248" s="2015"/>
      <c r="AQ248" s="2016"/>
      <c r="AR248" s="2005" t="str">
        <f>IF(氏名７="","",氏名７)</f>
        <v/>
      </c>
      <c r="AS248" s="2006"/>
      <c r="AT248" s="2006"/>
      <c r="AU248" s="2006"/>
      <c r="AV248" s="2006"/>
      <c r="AW248" s="2006"/>
      <c r="AX248" s="2006"/>
      <c r="AY248" s="2006"/>
      <c r="AZ248" s="2006"/>
      <c r="BA248" s="2006"/>
      <c r="BB248" s="2006"/>
      <c r="BC248" s="2006"/>
      <c r="BD248" s="2006"/>
      <c r="BE248" s="2006"/>
      <c r="BF248" s="2006"/>
      <c r="BG248" s="2006"/>
      <c r="BH248" s="2006"/>
      <c r="BI248" s="2006"/>
      <c r="BJ248" s="2006"/>
      <c r="BK248" s="2006"/>
      <c r="BL248" s="2006"/>
      <c r="BM248" s="2014" t="s">
        <v>1880</v>
      </c>
      <c r="BN248" s="2015"/>
      <c r="BO248" s="2015"/>
      <c r="BP248" s="2015"/>
      <c r="BQ248" s="2016"/>
      <c r="BR248" s="2017" t="s">
        <v>1881</v>
      </c>
      <c r="BS248" s="2413"/>
      <c r="BT248" s="2413"/>
      <c r="BU248" s="2413"/>
    </row>
    <row r="249" spans="1:79" s="1108" customFormat="1" ht="9.75" customHeight="1">
      <c r="A249" s="1107"/>
      <c r="B249" s="1107"/>
      <c r="C249" s="2263"/>
      <c r="D249" s="2263"/>
      <c r="E249" s="2263"/>
      <c r="G249" s="1058"/>
      <c r="H249" s="2090" t="s">
        <v>519</v>
      </c>
      <c r="I249" s="2090"/>
      <c r="J249" s="2090"/>
      <c r="K249" s="2090"/>
      <c r="L249" s="2090"/>
      <c r="M249" s="2090"/>
      <c r="N249" s="2090"/>
      <c r="O249" s="2090"/>
      <c r="P249" s="2090"/>
      <c r="Q249" s="1099"/>
      <c r="R249" s="1116"/>
      <c r="S249" s="1096"/>
      <c r="T249" s="1121" t="s">
        <v>521</v>
      </c>
      <c r="U249" s="2266" t="s">
        <v>1235</v>
      </c>
      <c r="V249" s="2266"/>
      <c r="W249" s="2266"/>
      <c r="X249" s="2266"/>
      <c r="Y249" s="2266"/>
      <c r="Z249" s="2266"/>
      <c r="AA249" s="2266"/>
      <c r="AB249" s="2266"/>
      <c r="AC249" s="2266"/>
      <c r="AD249" s="2266"/>
      <c r="AE249" s="2266"/>
      <c r="AF249" s="2266"/>
      <c r="AG249" s="2266"/>
      <c r="AH249" s="2266"/>
      <c r="AI249" s="2266"/>
      <c r="AJ249" s="2266"/>
      <c r="AK249" s="2266"/>
      <c r="AL249" s="2266"/>
      <c r="AM249" s="2266"/>
      <c r="AN249" s="2266"/>
      <c r="AO249" s="2266"/>
      <c r="AP249" s="2266"/>
      <c r="AQ249" s="2267"/>
      <c r="AR249" s="381"/>
      <c r="AS249" s="381"/>
      <c r="AT249" s="1049" t="s">
        <v>521</v>
      </c>
      <c r="AU249" s="2266" t="s">
        <v>520</v>
      </c>
      <c r="AV249" s="2266"/>
      <c r="AW249" s="2266"/>
      <c r="AX249" s="2266"/>
      <c r="AY249" s="2266"/>
      <c r="AZ249" s="2266"/>
      <c r="BA249" s="2266"/>
      <c r="BB249" s="2266"/>
      <c r="BC249" s="2266"/>
      <c r="BD249" s="2266"/>
      <c r="BE249" s="2266"/>
      <c r="BF249" s="2266"/>
      <c r="BG249" s="2266"/>
      <c r="BH249" s="2266"/>
      <c r="BI249" s="2266"/>
      <c r="BJ249" s="2266"/>
      <c r="BK249" s="2266"/>
      <c r="BL249" s="2266"/>
      <c r="BM249" s="2266"/>
      <c r="BN249" s="2266"/>
      <c r="BO249" s="2266"/>
      <c r="BP249" s="2266"/>
      <c r="BQ249" s="2267"/>
      <c r="BR249" s="2017"/>
      <c r="BS249" s="2413"/>
      <c r="BT249" s="2413"/>
      <c r="BU249" s="2413"/>
    </row>
    <row r="250" spans="1:79" s="1108" customFormat="1" ht="20.25" customHeight="1">
      <c r="A250" s="1107"/>
      <c r="B250" s="1107"/>
      <c r="C250" s="2263"/>
      <c r="D250" s="2263"/>
      <c r="E250" s="2263"/>
      <c r="G250" s="1056"/>
      <c r="H250" s="2143"/>
      <c r="I250" s="2143"/>
      <c r="J250" s="2143"/>
      <c r="K250" s="2143"/>
      <c r="L250" s="2143"/>
      <c r="M250" s="2143"/>
      <c r="N250" s="2143"/>
      <c r="O250" s="2143"/>
      <c r="P250" s="2143"/>
      <c r="Q250" s="1102"/>
      <c r="R250" s="2268"/>
      <c r="S250" s="2269"/>
      <c r="T250" s="2270"/>
      <c r="U250" s="2270"/>
      <c r="V250" s="2270"/>
      <c r="W250" s="2270"/>
      <c r="X250" s="2270"/>
      <c r="Y250" s="2270"/>
      <c r="Z250" s="2270"/>
      <c r="AA250" s="2270"/>
      <c r="AB250" s="2270"/>
      <c r="AC250" s="2270"/>
      <c r="AD250" s="2270"/>
      <c r="AE250" s="2270"/>
      <c r="AF250" s="2270"/>
      <c r="AG250" s="2270"/>
      <c r="AH250" s="2270"/>
      <c r="AI250" s="2270"/>
      <c r="AJ250" s="2271"/>
      <c r="AK250" s="2271"/>
      <c r="AL250" s="2271"/>
      <c r="AM250" s="2271"/>
      <c r="AN250" s="2271"/>
      <c r="AO250" s="2271"/>
      <c r="AP250" s="1124"/>
      <c r="AQ250" s="1125"/>
      <c r="AR250" s="2272"/>
      <c r="AS250" s="2273"/>
      <c r="AT250" s="2274"/>
      <c r="AU250" s="2274"/>
      <c r="AV250" s="2274"/>
      <c r="AW250" s="2274"/>
      <c r="AX250" s="2274"/>
      <c r="AY250" s="2274"/>
      <c r="AZ250" s="2274"/>
      <c r="BA250" s="2274"/>
      <c r="BB250" s="2274"/>
      <c r="BC250" s="2274"/>
      <c r="BD250" s="2274"/>
      <c r="BE250" s="2274"/>
      <c r="BF250" s="2274"/>
      <c r="BG250" s="2274"/>
      <c r="BH250" s="2274"/>
      <c r="BI250" s="2274"/>
      <c r="BJ250" s="2275"/>
      <c r="BK250" s="2275"/>
      <c r="BL250" s="2275"/>
      <c r="BM250" s="2275"/>
      <c r="BN250" s="2275"/>
      <c r="BO250" s="2275"/>
      <c r="BP250" s="1078"/>
      <c r="BQ250" s="1034"/>
      <c r="BR250" s="2017"/>
      <c r="BS250" s="2413"/>
      <c r="BT250" s="2413"/>
      <c r="BU250" s="2413"/>
    </row>
    <row r="251" spans="1:79" s="1108" customFormat="1" ht="18.75" customHeight="1">
      <c r="A251" s="1107"/>
      <c r="B251" s="1107"/>
      <c r="C251" s="2263"/>
      <c r="D251" s="2263"/>
      <c r="E251" s="2263"/>
      <c r="G251" s="1060"/>
      <c r="H251" s="2276" t="s">
        <v>1167</v>
      </c>
      <c r="I251" s="2276"/>
      <c r="J251" s="2276"/>
      <c r="K251" s="2276"/>
      <c r="L251" s="2276"/>
      <c r="M251" s="2276"/>
      <c r="N251" s="2276"/>
      <c r="O251" s="2276"/>
      <c r="P251" s="2276"/>
      <c r="Q251" s="1105"/>
      <c r="R251" s="2225" t="str">
        <f>IF(入力シート!K11="","",入力シート!K11)</f>
        <v/>
      </c>
      <c r="S251" s="2226"/>
      <c r="T251" s="2226"/>
      <c r="U251" s="2226"/>
      <c r="V251" s="2226"/>
      <c r="W251" s="2227" t="s">
        <v>138</v>
      </c>
      <c r="X251" s="2227"/>
      <c r="Y251" s="2228" t="str">
        <f>IF(入力シート!K11="","",入力シート!K11)</f>
        <v/>
      </c>
      <c r="Z251" s="2228"/>
      <c r="AA251" s="2228"/>
      <c r="AB251" s="2227" t="s">
        <v>150</v>
      </c>
      <c r="AC251" s="2227"/>
      <c r="AD251" s="2229" t="str">
        <f>IF(入力シート!K11="","",入力シート!K11)</f>
        <v/>
      </c>
      <c r="AE251" s="2229"/>
      <c r="AF251" s="2229"/>
      <c r="AG251" s="2230" t="s">
        <v>158</v>
      </c>
      <c r="AH251" s="2230"/>
      <c r="AI251" s="2230"/>
      <c r="AJ251" s="2230"/>
      <c r="AK251" s="2230"/>
      <c r="AL251" s="2231" t="str">
        <f>IF(入力シート!L11="","",入力シート!L11)</f>
        <v/>
      </c>
      <c r="AM251" s="2231"/>
      <c r="AN251" s="1122" t="s">
        <v>159</v>
      </c>
      <c r="AO251" s="1123"/>
      <c r="AP251" s="2232"/>
      <c r="AQ251" s="2233"/>
      <c r="AR251" s="2234" t="str">
        <f>IF(入力シート!K12="","",入力シート!K12)</f>
        <v/>
      </c>
      <c r="AS251" s="2234"/>
      <c r="AT251" s="2234"/>
      <c r="AU251" s="2234"/>
      <c r="AV251" s="2234"/>
      <c r="AW251" s="2235" t="s">
        <v>138</v>
      </c>
      <c r="AX251" s="2235"/>
      <c r="AY251" s="2236" t="str">
        <f>IF(入力シート!K12="","",入力シート!K12)</f>
        <v/>
      </c>
      <c r="AZ251" s="2236"/>
      <c r="BA251" s="2236"/>
      <c r="BB251" s="2235" t="s">
        <v>150</v>
      </c>
      <c r="BC251" s="2235"/>
      <c r="BD251" s="2237" t="str">
        <f>IF(入力シート!K12="","",入力シート!K12)</f>
        <v/>
      </c>
      <c r="BE251" s="2237"/>
      <c r="BF251" s="2237"/>
      <c r="BG251" s="2235" t="s">
        <v>158</v>
      </c>
      <c r="BH251" s="2235"/>
      <c r="BI251" s="2235"/>
      <c r="BJ251" s="2235"/>
      <c r="BK251" s="2235"/>
      <c r="BL251" s="2238" t="str">
        <f>IF(入力シート!L12="","",入力シート!L12)</f>
        <v/>
      </c>
      <c r="BM251" s="2238"/>
      <c r="BN251" s="2239" t="s">
        <v>159</v>
      </c>
      <c r="BO251" s="2239"/>
      <c r="BP251" s="2239"/>
      <c r="BQ251" s="2240"/>
      <c r="BR251" s="2017"/>
      <c r="BS251" s="2413"/>
      <c r="BT251" s="2413"/>
      <c r="BU251" s="2413"/>
    </row>
    <row r="252" spans="1:79" s="1108" customFormat="1" ht="13.5" customHeight="1">
      <c r="A252" s="1107"/>
      <c r="B252" s="1107"/>
      <c r="C252" s="2263"/>
      <c r="D252" s="2263"/>
      <c r="E252" s="2263"/>
      <c r="G252" s="1058"/>
      <c r="H252" s="2090" t="s">
        <v>1168</v>
      </c>
      <c r="I252" s="2090"/>
      <c r="J252" s="2090"/>
      <c r="K252" s="2090"/>
      <c r="L252" s="2090"/>
      <c r="M252" s="2090"/>
      <c r="N252" s="2090"/>
      <c r="O252" s="2090"/>
      <c r="P252" s="2090"/>
      <c r="Q252" s="1099"/>
      <c r="R252" s="2241" t="s">
        <v>160</v>
      </c>
      <c r="S252" s="2242"/>
      <c r="T252" s="2243" t="str">
        <f>IF(入力シート!N11="","",入力シート!N11)</f>
        <v/>
      </c>
      <c r="U252" s="2243"/>
      <c r="V252" s="2243"/>
      <c r="W252" s="2243"/>
      <c r="X252" s="2243"/>
      <c r="Y252" s="2243"/>
      <c r="Z252" s="2243"/>
      <c r="AA252" s="2243"/>
      <c r="AB252" s="2243"/>
      <c r="AC252" s="2243"/>
      <c r="AD252" s="2243"/>
      <c r="AE252" s="2243"/>
      <c r="AF252" s="2243"/>
      <c r="AG252" s="2243"/>
      <c r="AH252" s="2243"/>
      <c r="AI252" s="2243"/>
      <c r="AJ252" s="2243"/>
      <c r="AK252" s="2243"/>
      <c r="AL252" s="2243"/>
      <c r="AM252" s="2243"/>
      <c r="AN252" s="2243"/>
      <c r="AO252" s="2243"/>
      <c r="AP252" s="2244"/>
      <c r="AQ252" s="2245"/>
      <c r="AR252" s="2242" t="s">
        <v>160</v>
      </c>
      <c r="AS252" s="2242"/>
      <c r="AT252" s="2243" t="str">
        <f>IF(入力シート!N12="","",入力シート!N12)</f>
        <v/>
      </c>
      <c r="AU252" s="2243"/>
      <c r="AV252" s="2243"/>
      <c r="AW252" s="2243"/>
      <c r="AX252" s="2243"/>
      <c r="AY252" s="2243"/>
      <c r="AZ252" s="2243"/>
      <c r="BA252" s="2243"/>
      <c r="BB252" s="2243"/>
      <c r="BC252" s="2243"/>
      <c r="BD252" s="2243"/>
      <c r="BE252" s="2243"/>
      <c r="BF252" s="2243"/>
      <c r="BG252" s="2243"/>
      <c r="BH252" s="2243"/>
      <c r="BI252" s="2243"/>
      <c r="BJ252" s="2243"/>
      <c r="BK252" s="2243"/>
      <c r="BL252" s="2243"/>
      <c r="BM252" s="2243"/>
      <c r="BN252" s="2243"/>
      <c r="BO252" s="2243"/>
      <c r="BP252" s="2248"/>
      <c r="BQ252" s="2249"/>
      <c r="BR252" s="2017"/>
      <c r="BS252" s="2419" t="s">
        <v>1644</v>
      </c>
      <c r="BT252" s="2419"/>
      <c r="BU252" s="2419"/>
    </row>
    <row r="253" spans="1:79" s="1108" customFormat="1" ht="19.5" customHeight="1">
      <c r="A253" s="1107"/>
      <c r="B253" s="1107"/>
      <c r="C253" s="2263"/>
      <c r="D253" s="2263"/>
      <c r="E253" s="2263"/>
      <c r="G253" s="1055"/>
      <c r="H253" s="2188"/>
      <c r="I253" s="2188"/>
      <c r="J253" s="2188"/>
      <c r="K253" s="2188"/>
      <c r="L253" s="2188"/>
      <c r="M253" s="2188"/>
      <c r="N253" s="2188"/>
      <c r="O253" s="2188"/>
      <c r="P253" s="2188"/>
      <c r="Q253" s="1126"/>
      <c r="R253" s="2252" t="str">
        <f>IF(入力シート!O11="","",入力シート!O11)</f>
        <v/>
      </c>
      <c r="S253" s="2253"/>
      <c r="T253" s="2253"/>
      <c r="U253" s="2253"/>
      <c r="V253" s="2253"/>
      <c r="W253" s="2253"/>
      <c r="X253" s="2253"/>
      <c r="Y253" s="2253"/>
      <c r="Z253" s="2253"/>
      <c r="AA253" s="2253"/>
      <c r="AB253" s="2253"/>
      <c r="AC253" s="2253"/>
      <c r="AD253" s="2253"/>
      <c r="AE253" s="2253"/>
      <c r="AF253" s="2253"/>
      <c r="AG253" s="2253"/>
      <c r="AH253" s="2253"/>
      <c r="AI253" s="2253"/>
      <c r="AJ253" s="2253"/>
      <c r="AK253" s="2253"/>
      <c r="AL253" s="2253"/>
      <c r="AM253" s="2253"/>
      <c r="AN253" s="2253"/>
      <c r="AO253" s="2253"/>
      <c r="AP253" s="2244"/>
      <c r="AQ253" s="2245"/>
      <c r="AR253" s="2253" t="str">
        <f>IF(入力シート!O12="","",入力シート!O12)</f>
        <v/>
      </c>
      <c r="AS253" s="2253"/>
      <c r="AT253" s="2253"/>
      <c r="AU253" s="2253"/>
      <c r="AV253" s="2253"/>
      <c r="AW253" s="2253"/>
      <c r="AX253" s="2253"/>
      <c r="AY253" s="2253"/>
      <c r="AZ253" s="2253"/>
      <c r="BA253" s="2253"/>
      <c r="BB253" s="2253"/>
      <c r="BC253" s="2253"/>
      <c r="BD253" s="2253"/>
      <c r="BE253" s="2253"/>
      <c r="BF253" s="2253"/>
      <c r="BG253" s="2253"/>
      <c r="BH253" s="2253"/>
      <c r="BI253" s="2253"/>
      <c r="BJ253" s="2253"/>
      <c r="BK253" s="2253"/>
      <c r="BL253" s="2253"/>
      <c r="BM253" s="2253"/>
      <c r="BN253" s="2253"/>
      <c r="BO253" s="2253"/>
      <c r="BP253" s="2244"/>
      <c r="BQ253" s="2250"/>
      <c r="BR253" s="2017"/>
      <c r="BS253" s="2419"/>
      <c r="BT253" s="2419"/>
      <c r="BU253" s="2419"/>
    </row>
    <row r="254" spans="1:79" s="1108" customFormat="1" ht="13.5" customHeight="1">
      <c r="A254" s="1107"/>
      <c r="B254" s="1107"/>
      <c r="C254" s="2263"/>
      <c r="D254" s="2263"/>
      <c r="E254" s="2263"/>
      <c r="G254" s="1056"/>
      <c r="H254" s="1102"/>
      <c r="I254" s="2143" t="s">
        <v>1169</v>
      </c>
      <c r="J254" s="2143"/>
      <c r="K254" s="2143"/>
      <c r="L254" s="2143"/>
      <c r="M254" s="2143"/>
      <c r="N254" s="2143"/>
      <c r="O254" s="2143"/>
      <c r="P254" s="1102"/>
      <c r="Q254" s="1102"/>
      <c r="R254" s="2254" t="s">
        <v>3</v>
      </c>
      <c r="S254" s="2255"/>
      <c r="T254" s="2255"/>
      <c r="U254" s="2256" t="str">
        <f>IF(入力シート!P11="","",入力シート!P11)</f>
        <v/>
      </c>
      <c r="V254" s="2256"/>
      <c r="W254" s="2256"/>
      <c r="X254" s="2256"/>
      <c r="Y254" s="2256"/>
      <c r="Z254" s="2256"/>
      <c r="AA254" s="2256"/>
      <c r="AB254" s="2256"/>
      <c r="AC254" s="2256"/>
      <c r="AD254" s="2256"/>
      <c r="AE254" s="2257"/>
      <c r="AF254" s="2257"/>
      <c r="AG254" s="2257"/>
      <c r="AH254" s="2257"/>
      <c r="AI254" s="2257"/>
      <c r="AJ254" s="2257"/>
      <c r="AK254" s="2257"/>
      <c r="AL254" s="2257"/>
      <c r="AM254" s="2258" t="s">
        <v>2</v>
      </c>
      <c r="AN254" s="2258"/>
      <c r="AO254" s="2258"/>
      <c r="AP254" s="2246"/>
      <c r="AQ254" s="2247"/>
      <c r="AR254" s="2259" t="s">
        <v>3</v>
      </c>
      <c r="AS254" s="2259"/>
      <c r="AT254" s="2259"/>
      <c r="AU254" s="2260" t="str">
        <f>IF(入力シート!P12="","",入力シート!P12)</f>
        <v/>
      </c>
      <c r="AV254" s="2260"/>
      <c r="AW254" s="2260"/>
      <c r="AX254" s="2260"/>
      <c r="AY254" s="2260"/>
      <c r="AZ254" s="2260"/>
      <c r="BA254" s="2260"/>
      <c r="BB254" s="2260"/>
      <c r="BC254" s="2260"/>
      <c r="BD254" s="2260"/>
      <c r="BE254" s="2257"/>
      <c r="BF254" s="2257"/>
      <c r="BG254" s="2257"/>
      <c r="BH254" s="2257"/>
      <c r="BI254" s="2257"/>
      <c r="BJ254" s="2257"/>
      <c r="BK254" s="2257"/>
      <c r="BL254" s="2257"/>
      <c r="BM254" s="2258" t="s">
        <v>2</v>
      </c>
      <c r="BN254" s="2258"/>
      <c r="BO254" s="2258"/>
      <c r="BP254" s="2246"/>
      <c r="BQ254" s="2251"/>
      <c r="BR254" s="2017"/>
      <c r="BS254" s="2419"/>
      <c r="BT254" s="2419"/>
      <c r="BU254" s="2419"/>
      <c r="BY254" s="1436"/>
      <c r="BZ254" s="1436"/>
      <c r="CA254" s="1436"/>
    </row>
    <row r="255" spans="1:79" s="1108" customFormat="1" ht="25.5" customHeight="1">
      <c r="A255" s="1107"/>
      <c r="B255" s="1107"/>
      <c r="C255" s="2263"/>
      <c r="D255" s="2263"/>
      <c r="E255" s="2263"/>
      <c r="G255" s="2203" t="s">
        <v>1170</v>
      </c>
      <c r="H255" s="2204"/>
      <c r="I255" s="2204"/>
      <c r="J255" s="2204"/>
      <c r="K255" s="2204"/>
      <c r="L255" s="2204"/>
      <c r="M255" s="2204" t="s">
        <v>1171</v>
      </c>
      <c r="N255" s="2204"/>
      <c r="O255" s="2204"/>
      <c r="P255" s="2204"/>
      <c r="Q255" s="2205"/>
      <c r="R255" s="2206" t="str">
        <f>IF(入力シート!E11="","",入力シート!E11)</f>
        <v/>
      </c>
      <c r="S255" s="2207"/>
      <c r="T255" s="2207"/>
      <c r="U255" s="2207"/>
      <c r="V255" s="2207"/>
      <c r="W255" s="2207"/>
      <c r="X255" s="2207"/>
      <c r="Y255" s="2207"/>
      <c r="Z255" s="2207"/>
      <c r="AA255" s="2207"/>
      <c r="AB255" s="2207"/>
      <c r="AC255" s="2207"/>
      <c r="AD255" s="2208"/>
      <c r="AE255" s="2209" t="str">
        <f>IF(入力シート!M11="","",入力シート!M11)</f>
        <v/>
      </c>
      <c r="AF255" s="2207"/>
      <c r="AG255" s="2207"/>
      <c r="AH255" s="2207"/>
      <c r="AI255" s="2207"/>
      <c r="AJ255" s="2207"/>
      <c r="AK255" s="2207"/>
      <c r="AL255" s="2207"/>
      <c r="AM255" s="2207"/>
      <c r="AN255" s="2207"/>
      <c r="AO255" s="2207"/>
      <c r="AP255" s="2207"/>
      <c r="AQ255" s="2210"/>
      <c r="AR255" s="2207" t="str">
        <f>IF(入力シート!E12="","",入力シート!E12)</f>
        <v/>
      </c>
      <c r="AS255" s="2207"/>
      <c r="AT255" s="2207"/>
      <c r="AU255" s="2207"/>
      <c r="AV255" s="2207"/>
      <c r="AW255" s="2207"/>
      <c r="AX255" s="2207"/>
      <c r="AY255" s="2207"/>
      <c r="AZ255" s="2207"/>
      <c r="BA255" s="2207"/>
      <c r="BB255" s="2207"/>
      <c r="BC255" s="2207"/>
      <c r="BD255" s="2208"/>
      <c r="BE255" s="2209" t="str">
        <f>IF(入力シート!M12="","",入力シート!M12)</f>
        <v/>
      </c>
      <c r="BF255" s="2207"/>
      <c r="BG255" s="2207"/>
      <c r="BH255" s="2207"/>
      <c r="BI255" s="2207"/>
      <c r="BJ255" s="2207"/>
      <c r="BK255" s="2207"/>
      <c r="BL255" s="2207"/>
      <c r="BM255" s="2207"/>
      <c r="BN255" s="2207"/>
      <c r="BO255" s="2207"/>
      <c r="BP255" s="2207"/>
      <c r="BQ255" s="2211"/>
      <c r="BR255" s="2017"/>
      <c r="BS255" s="2419"/>
      <c r="BT255" s="2419"/>
      <c r="BU255" s="2419"/>
    </row>
    <row r="256" spans="1:79" s="1108" customFormat="1" ht="28.5" customHeight="1">
      <c r="A256" s="1107"/>
      <c r="B256" s="1107"/>
      <c r="C256" s="2263"/>
      <c r="D256" s="2263"/>
      <c r="E256" s="2263"/>
      <c r="G256" s="1058"/>
      <c r="H256" s="2090" t="s">
        <v>1172</v>
      </c>
      <c r="I256" s="2090"/>
      <c r="J256" s="2090"/>
      <c r="K256" s="2090"/>
      <c r="L256" s="2090"/>
      <c r="M256" s="2090"/>
      <c r="N256" s="2090"/>
      <c r="O256" s="2090"/>
      <c r="P256" s="2090"/>
      <c r="Q256" s="1063"/>
      <c r="R256" s="1119"/>
      <c r="S256" s="1120"/>
      <c r="T256" s="2212" t="s">
        <v>162</v>
      </c>
      <c r="U256" s="2212"/>
      <c r="V256" s="2212"/>
      <c r="W256" s="2212"/>
      <c r="X256" s="2212"/>
      <c r="Y256" s="2212"/>
      <c r="Z256" s="2212"/>
      <c r="AA256" s="2212"/>
      <c r="AB256" s="2212"/>
      <c r="AC256" s="2212"/>
      <c r="AD256" s="2212"/>
      <c r="AE256" s="2212"/>
      <c r="AF256" s="2212"/>
      <c r="AG256" s="2212"/>
      <c r="AH256" s="2212"/>
      <c r="AI256" s="2212"/>
      <c r="AJ256" s="2212"/>
      <c r="AK256" s="2212"/>
      <c r="AL256" s="2212"/>
      <c r="AM256" s="2212"/>
      <c r="AN256" s="2212"/>
      <c r="AO256" s="1032"/>
      <c r="AP256" s="2213"/>
      <c r="AQ256" s="2214"/>
      <c r="AR256" s="1126"/>
      <c r="AS256" s="1097"/>
      <c r="AT256" s="2215" t="s">
        <v>162</v>
      </c>
      <c r="AU256" s="2215"/>
      <c r="AV256" s="2215"/>
      <c r="AW256" s="2215"/>
      <c r="AX256" s="2215"/>
      <c r="AY256" s="2215"/>
      <c r="AZ256" s="2215"/>
      <c r="BA256" s="2215"/>
      <c r="BB256" s="2215"/>
      <c r="BC256" s="2215"/>
      <c r="BD256" s="2215"/>
      <c r="BE256" s="2215"/>
      <c r="BF256" s="2215"/>
      <c r="BG256" s="2215"/>
      <c r="BH256" s="2215"/>
      <c r="BI256" s="2215"/>
      <c r="BJ256" s="2215"/>
      <c r="BK256" s="2215"/>
      <c r="BL256" s="2215"/>
      <c r="BM256" s="2215"/>
      <c r="BN256" s="2215"/>
      <c r="BQ256" s="1033"/>
      <c r="BR256" s="2017"/>
      <c r="BS256" s="2419"/>
      <c r="BT256" s="2419"/>
      <c r="BU256" s="2419"/>
    </row>
    <row r="257" spans="1:76" s="1108" customFormat="1" ht="19.5" customHeight="1">
      <c r="A257" s="1107"/>
      <c r="B257" s="1107"/>
      <c r="C257" s="2263"/>
      <c r="D257" s="2263"/>
      <c r="E257" s="2263"/>
      <c r="G257" s="1064"/>
      <c r="H257" s="2216" t="s">
        <v>1236</v>
      </c>
      <c r="I257" s="2216"/>
      <c r="J257" s="2216"/>
      <c r="K257" s="2216"/>
      <c r="L257" s="2216"/>
      <c r="M257" s="2216"/>
      <c r="N257" s="2216"/>
      <c r="O257" s="2216"/>
      <c r="P257" s="2216"/>
      <c r="Q257" s="1065"/>
      <c r="R257" s="2217"/>
      <c r="S257" s="2218"/>
      <c r="T257" s="2218"/>
      <c r="U257" s="2218"/>
      <c r="V257" s="2218"/>
      <c r="W257" s="2218"/>
      <c r="X257" s="2218"/>
      <c r="Y257" s="2219"/>
      <c r="Z257" s="2220"/>
      <c r="AA257" s="2221"/>
      <c r="AB257" s="2221"/>
      <c r="AC257" s="2221"/>
      <c r="AD257" s="2221"/>
      <c r="AE257" s="2221"/>
      <c r="AF257" s="2221"/>
      <c r="AG257" s="2221"/>
      <c r="AH257" s="2221"/>
      <c r="AI257" s="2221"/>
      <c r="AJ257" s="2221"/>
      <c r="AK257" s="2221"/>
      <c r="AL257" s="2221"/>
      <c r="AM257" s="2221"/>
      <c r="AN257" s="2221"/>
      <c r="AO257" s="2222"/>
      <c r="AP257" s="2223"/>
      <c r="AQ257" s="2224"/>
      <c r="AR257" s="2217"/>
      <c r="AS257" s="2218"/>
      <c r="AT257" s="2218"/>
      <c r="AU257" s="2218"/>
      <c r="AV257" s="2218"/>
      <c r="AW257" s="2218"/>
      <c r="AX257" s="2218"/>
      <c r="AY257" s="2219"/>
      <c r="AZ257" s="2220"/>
      <c r="BA257" s="2221"/>
      <c r="BB257" s="2221"/>
      <c r="BC257" s="2221"/>
      <c r="BD257" s="2221"/>
      <c r="BE257" s="2221"/>
      <c r="BF257" s="2221"/>
      <c r="BG257" s="2221"/>
      <c r="BH257" s="2221"/>
      <c r="BI257" s="2221"/>
      <c r="BJ257" s="2221"/>
      <c r="BK257" s="2221"/>
      <c r="BL257" s="2221"/>
      <c r="BM257" s="2221"/>
      <c r="BN257" s="2221"/>
      <c r="BO257" s="2222"/>
      <c r="BP257" s="2220"/>
      <c r="BQ257" s="2222"/>
      <c r="BR257" s="2017"/>
      <c r="BS257" s="2419"/>
      <c r="BT257" s="2419"/>
      <c r="BU257" s="2419"/>
    </row>
    <row r="258" spans="1:76" s="1108" customFormat="1" ht="10.5" customHeight="1">
      <c r="A258" s="1107"/>
      <c r="B258" s="1107"/>
      <c r="C258" s="2263"/>
      <c r="D258" s="2263"/>
      <c r="E258" s="2263"/>
      <c r="G258" s="2200" t="s">
        <v>1174</v>
      </c>
      <c r="H258" s="1066"/>
      <c r="I258" s="2067" t="s">
        <v>164</v>
      </c>
      <c r="J258" s="2067"/>
      <c r="K258" s="2067"/>
      <c r="L258" s="2067"/>
      <c r="M258" s="2067"/>
      <c r="N258" s="2067"/>
      <c r="O258" s="2067"/>
      <c r="P258" s="1066"/>
      <c r="Q258" s="2120" t="s">
        <v>6</v>
      </c>
      <c r="R258" s="2121" t="str">
        <f>'15表'!O193</f>
        <v/>
      </c>
      <c r="S258" s="2024"/>
      <c r="T258" s="2024" t="str">
        <f>'15表'!P193</f>
        <v/>
      </c>
      <c r="U258" s="2024"/>
      <c r="V258" s="2024" t="str">
        <f>'15表'!Q193</f>
        <v/>
      </c>
      <c r="W258" s="2024"/>
      <c r="X258" s="2024" t="str">
        <f>'15表'!R193</f>
        <v/>
      </c>
      <c r="Y258" s="2024"/>
      <c r="Z258" s="2024" t="str">
        <f>'15表'!S193</f>
        <v/>
      </c>
      <c r="AA258" s="2024"/>
      <c r="AB258" s="2024" t="str">
        <f>'15表'!T193</f>
        <v/>
      </c>
      <c r="AC258" s="2024"/>
      <c r="AD258" s="2024" t="str">
        <f>'15表'!U193</f>
        <v/>
      </c>
      <c r="AE258" s="2024"/>
      <c r="AF258" s="2024" t="str">
        <f>'15表'!V193</f>
        <v/>
      </c>
      <c r="AG258" s="2024"/>
      <c r="AH258" s="2024" t="str">
        <f>'15表'!W193</f>
        <v/>
      </c>
      <c r="AI258" s="2024"/>
      <c r="AJ258" s="2024" t="str">
        <f>'15表'!X193</f>
        <v/>
      </c>
      <c r="AK258" s="2024"/>
      <c r="AL258" s="2024" t="str">
        <f>'15表'!Y193</f>
        <v/>
      </c>
      <c r="AM258" s="2024"/>
      <c r="AN258" s="2024" t="str">
        <f>'15表'!Z193</f>
        <v/>
      </c>
      <c r="AO258" s="2024"/>
      <c r="AP258" s="2197" t="s">
        <v>15</v>
      </c>
      <c r="AQ258" s="2198"/>
      <c r="AR258" s="2196" t="str">
        <f>'15表'!AB193</f>
        <v/>
      </c>
      <c r="AS258" s="2196"/>
      <c r="AT258" s="2196" t="str">
        <f>'15表'!AC193</f>
        <v/>
      </c>
      <c r="AU258" s="2196"/>
      <c r="AV258" s="2196" t="str">
        <f>'15表'!AD193</f>
        <v/>
      </c>
      <c r="AW258" s="2196"/>
      <c r="AX258" s="2196" t="str">
        <f>'15表'!AE193</f>
        <v/>
      </c>
      <c r="AY258" s="2196"/>
      <c r="AZ258" s="2196" t="str">
        <f>'15表'!AF193</f>
        <v/>
      </c>
      <c r="BA258" s="2196"/>
      <c r="BB258" s="2196" t="str">
        <f>'15表'!AG193</f>
        <v/>
      </c>
      <c r="BC258" s="2196"/>
      <c r="BD258" s="2196" t="str">
        <f>'15表'!AH193</f>
        <v/>
      </c>
      <c r="BE258" s="2196"/>
      <c r="BF258" s="2196" t="str">
        <f>'15表'!AI193</f>
        <v/>
      </c>
      <c r="BG258" s="2196"/>
      <c r="BH258" s="2196" t="str">
        <f>'15表'!AJ193</f>
        <v/>
      </c>
      <c r="BI258" s="2196"/>
      <c r="BJ258" s="2196" t="str">
        <f>'15表'!AK193</f>
        <v/>
      </c>
      <c r="BK258" s="2196"/>
      <c r="BL258" s="2196" t="str">
        <f>'15表'!AL193</f>
        <v/>
      </c>
      <c r="BM258" s="2196"/>
      <c r="BN258" s="2196" t="str">
        <f>'15表'!AM193</f>
        <v/>
      </c>
      <c r="BO258" s="2196"/>
      <c r="BP258" s="2197" t="s">
        <v>130</v>
      </c>
      <c r="BQ258" s="2198"/>
      <c r="BR258" s="2017"/>
      <c r="BS258" s="2419"/>
      <c r="BT258" s="2419"/>
      <c r="BU258" s="2419"/>
    </row>
    <row r="259" spans="1:76" s="1108" customFormat="1" ht="9.75" customHeight="1">
      <c r="A259" s="1107"/>
      <c r="B259" s="1107"/>
      <c r="C259" s="2263"/>
      <c r="D259" s="2263"/>
      <c r="E259" s="2263"/>
      <c r="G259" s="2201"/>
      <c r="H259" s="1101"/>
      <c r="I259" s="2082" t="s">
        <v>165</v>
      </c>
      <c r="J259" s="2082"/>
      <c r="K259" s="2082"/>
      <c r="L259" s="2082"/>
      <c r="M259" s="2082"/>
      <c r="N259" s="2082"/>
      <c r="O259" s="2082"/>
      <c r="P259" s="1103"/>
      <c r="Q259" s="2038"/>
      <c r="R259" s="2057"/>
      <c r="S259" s="2025"/>
      <c r="T259" s="2025"/>
      <c r="U259" s="2025"/>
      <c r="V259" s="2025"/>
      <c r="W259" s="2025"/>
      <c r="X259" s="2025"/>
      <c r="Y259" s="2025"/>
      <c r="Z259" s="2025"/>
      <c r="AA259" s="2025"/>
      <c r="AB259" s="2025"/>
      <c r="AC259" s="2025"/>
      <c r="AD259" s="2025"/>
      <c r="AE259" s="2025"/>
      <c r="AF259" s="2025"/>
      <c r="AG259" s="2025"/>
      <c r="AH259" s="2025"/>
      <c r="AI259" s="2025"/>
      <c r="AJ259" s="2025"/>
      <c r="AK259" s="2025"/>
      <c r="AL259" s="2025"/>
      <c r="AM259" s="2025"/>
      <c r="AN259" s="2025"/>
      <c r="AO259" s="2025"/>
      <c r="AP259" s="2140"/>
      <c r="AQ259" s="2141"/>
      <c r="AR259" s="2196"/>
      <c r="AS259" s="2196"/>
      <c r="AT259" s="2196"/>
      <c r="AU259" s="2196"/>
      <c r="AV259" s="2196"/>
      <c r="AW259" s="2196"/>
      <c r="AX259" s="2196"/>
      <c r="AY259" s="2196"/>
      <c r="AZ259" s="2196"/>
      <c r="BA259" s="2196"/>
      <c r="BB259" s="2196"/>
      <c r="BC259" s="2196"/>
      <c r="BD259" s="2196"/>
      <c r="BE259" s="2196"/>
      <c r="BF259" s="2196"/>
      <c r="BG259" s="2196"/>
      <c r="BH259" s="2196"/>
      <c r="BI259" s="2196"/>
      <c r="BJ259" s="2196"/>
      <c r="BK259" s="2196"/>
      <c r="BL259" s="2196"/>
      <c r="BM259" s="2196"/>
      <c r="BN259" s="2196"/>
      <c r="BO259" s="2196"/>
      <c r="BP259" s="2140"/>
      <c r="BQ259" s="2141"/>
      <c r="BR259" s="2017"/>
      <c r="BS259" s="2419"/>
      <c r="BT259" s="2419"/>
      <c r="BU259" s="2419"/>
    </row>
    <row r="260" spans="1:76" s="1108" customFormat="1" ht="10.5" customHeight="1">
      <c r="A260" s="1107"/>
      <c r="B260" s="1107"/>
      <c r="C260" s="2263"/>
      <c r="D260" s="2263"/>
      <c r="E260" s="2263"/>
      <c r="G260" s="2201"/>
      <c r="H260" s="1126"/>
      <c r="I260" s="2199" t="s">
        <v>166</v>
      </c>
      <c r="J260" s="2199"/>
      <c r="K260" s="2199"/>
      <c r="L260" s="2199"/>
      <c r="M260" s="2199"/>
      <c r="N260" s="2199"/>
      <c r="O260" s="2199"/>
      <c r="P260" s="1126"/>
      <c r="Q260" s="2065" t="s">
        <v>11</v>
      </c>
      <c r="R260" s="2057" t="str">
        <f>'15表'!O194</f>
        <v/>
      </c>
      <c r="S260" s="2025"/>
      <c r="T260" s="2025" t="str">
        <f>'15表'!P194</f>
        <v/>
      </c>
      <c r="U260" s="2025"/>
      <c r="V260" s="2025" t="str">
        <f>'15表'!Q194</f>
        <v/>
      </c>
      <c r="W260" s="2025"/>
      <c r="X260" s="2025" t="str">
        <f>'15表'!R194</f>
        <v/>
      </c>
      <c r="Y260" s="2025"/>
      <c r="Z260" s="2025" t="str">
        <f>'15表'!S194</f>
        <v/>
      </c>
      <c r="AA260" s="2025"/>
      <c r="AB260" s="2025" t="str">
        <f>'15表'!T194</f>
        <v/>
      </c>
      <c r="AC260" s="2025"/>
      <c r="AD260" s="2025" t="str">
        <f>'15表'!U194</f>
        <v/>
      </c>
      <c r="AE260" s="2025"/>
      <c r="AF260" s="2025" t="str">
        <f>'15表'!V194</f>
        <v/>
      </c>
      <c r="AG260" s="2025"/>
      <c r="AH260" s="2025" t="str">
        <f>'15表'!W194</f>
        <v/>
      </c>
      <c r="AI260" s="2025"/>
      <c r="AJ260" s="2025" t="str">
        <f>'15表'!X194</f>
        <v/>
      </c>
      <c r="AK260" s="2025"/>
      <c r="AL260" s="2025" t="str">
        <f>'15表'!Y194</f>
        <v/>
      </c>
      <c r="AM260" s="2025"/>
      <c r="AN260" s="2025" t="str">
        <f>'15表'!Z194</f>
        <v/>
      </c>
      <c r="AO260" s="2025"/>
      <c r="AP260" s="2140"/>
      <c r="AQ260" s="2141"/>
      <c r="AR260" s="2025" t="str">
        <f>'15表'!AB194</f>
        <v/>
      </c>
      <c r="AS260" s="2025"/>
      <c r="AT260" s="2025" t="str">
        <f>'15表'!AC194</f>
        <v/>
      </c>
      <c r="AU260" s="2025"/>
      <c r="AV260" s="2025" t="str">
        <f>'15表'!AD194</f>
        <v/>
      </c>
      <c r="AW260" s="2025"/>
      <c r="AX260" s="2025" t="str">
        <f>'15表'!AE194</f>
        <v/>
      </c>
      <c r="AY260" s="2025"/>
      <c r="AZ260" s="2025" t="str">
        <f>'15表'!AF194</f>
        <v/>
      </c>
      <c r="BA260" s="2025"/>
      <c r="BB260" s="2025" t="str">
        <f>'15表'!AG194</f>
        <v/>
      </c>
      <c r="BC260" s="2025"/>
      <c r="BD260" s="2025" t="str">
        <f>'15表'!AH194</f>
        <v/>
      </c>
      <c r="BE260" s="2025"/>
      <c r="BF260" s="2025" t="str">
        <f>'15表'!AI194</f>
        <v/>
      </c>
      <c r="BG260" s="2025"/>
      <c r="BH260" s="2025" t="str">
        <f>'15表'!AJ194</f>
        <v/>
      </c>
      <c r="BI260" s="2025"/>
      <c r="BJ260" s="2025" t="str">
        <f>'15表'!AK194</f>
        <v/>
      </c>
      <c r="BK260" s="2025"/>
      <c r="BL260" s="2025" t="str">
        <f>'15表'!AL194</f>
        <v/>
      </c>
      <c r="BM260" s="2025"/>
      <c r="BN260" s="2025" t="str">
        <f>'15表'!AM194</f>
        <v/>
      </c>
      <c r="BO260" s="2025"/>
      <c r="BP260" s="2140"/>
      <c r="BQ260" s="2141"/>
      <c r="BR260" s="2017"/>
      <c r="BS260" s="2419"/>
      <c r="BT260" s="2419"/>
      <c r="BU260" s="2419"/>
    </row>
    <row r="261" spans="1:76" s="1108" customFormat="1" ht="9.75" customHeight="1">
      <c r="A261" s="1107"/>
      <c r="B261" s="1107"/>
      <c r="C261" s="2263"/>
      <c r="D261" s="2263"/>
      <c r="E261" s="2263"/>
      <c r="G261" s="2201"/>
      <c r="H261" s="1101"/>
      <c r="I261" s="2082" t="s">
        <v>182</v>
      </c>
      <c r="J261" s="2082"/>
      <c r="K261" s="2082"/>
      <c r="L261" s="2082"/>
      <c r="M261" s="2082"/>
      <c r="N261" s="2082"/>
      <c r="O261" s="2082"/>
      <c r="P261" s="1103"/>
      <c r="Q261" s="2081"/>
      <c r="R261" s="2057"/>
      <c r="S261" s="2025"/>
      <c r="T261" s="2025"/>
      <c r="U261" s="2025"/>
      <c r="V261" s="2025"/>
      <c r="W261" s="2025"/>
      <c r="X261" s="2025"/>
      <c r="Y261" s="2025"/>
      <c r="Z261" s="2025"/>
      <c r="AA261" s="2025"/>
      <c r="AB261" s="2025"/>
      <c r="AC261" s="2025"/>
      <c r="AD261" s="2025"/>
      <c r="AE261" s="2025"/>
      <c r="AF261" s="2025"/>
      <c r="AG261" s="2025"/>
      <c r="AH261" s="2025"/>
      <c r="AI261" s="2025"/>
      <c r="AJ261" s="2025"/>
      <c r="AK261" s="2025"/>
      <c r="AL261" s="2025"/>
      <c r="AM261" s="2025"/>
      <c r="AN261" s="2025"/>
      <c r="AO261" s="2025"/>
      <c r="AP261" s="2140"/>
      <c r="AQ261" s="2141"/>
      <c r="AR261" s="2025"/>
      <c r="AS261" s="2025"/>
      <c r="AT261" s="2025"/>
      <c r="AU261" s="2025"/>
      <c r="AV261" s="2025"/>
      <c r="AW261" s="2025"/>
      <c r="AX261" s="2025"/>
      <c r="AY261" s="2025"/>
      <c r="AZ261" s="2025"/>
      <c r="BA261" s="2025"/>
      <c r="BB261" s="2025"/>
      <c r="BC261" s="2025"/>
      <c r="BD261" s="2025"/>
      <c r="BE261" s="2025"/>
      <c r="BF261" s="2025"/>
      <c r="BG261" s="2025"/>
      <c r="BH261" s="2025"/>
      <c r="BI261" s="2025"/>
      <c r="BJ261" s="2025"/>
      <c r="BK261" s="2025"/>
      <c r="BL261" s="2025"/>
      <c r="BM261" s="2025"/>
      <c r="BN261" s="2025"/>
      <c r="BO261" s="2025"/>
      <c r="BP261" s="2140"/>
      <c r="BQ261" s="2141"/>
      <c r="BR261" s="2017"/>
      <c r="BS261" s="2419"/>
      <c r="BT261" s="2419"/>
      <c r="BU261" s="2419"/>
    </row>
    <row r="262" spans="1:76" s="1108" customFormat="1" ht="10.5" customHeight="1">
      <c r="A262" s="1107"/>
      <c r="B262" s="1107"/>
      <c r="C262" s="2263"/>
      <c r="D262" s="2263"/>
      <c r="E262" s="2263"/>
      <c r="G262" s="2201"/>
      <c r="H262" s="1126"/>
      <c r="I262" s="2195" t="s">
        <v>167</v>
      </c>
      <c r="J262" s="2195"/>
      <c r="K262" s="2195"/>
      <c r="L262" s="2195"/>
      <c r="M262" s="2195"/>
      <c r="N262" s="2195"/>
      <c r="O262" s="2195"/>
      <c r="P262" s="1126"/>
      <c r="Q262" s="2065" t="s">
        <v>12</v>
      </c>
      <c r="R262" s="2057" t="str">
        <f>'15表'!O198</f>
        <v/>
      </c>
      <c r="S262" s="2025"/>
      <c r="T262" s="2025" t="str">
        <f>'15表'!P198</f>
        <v/>
      </c>
      <c r="U262" s="2025"/>
      <c r="V262" s="2025" t="str">
        <f>'15表'!Q198</f>
        <v/>
      </c>
      <c r="W262" s="2025"/>
      <c r="X262" s="2025" t="str">
        <f>'15表'!R198</f>
        <v/>
      </c>
      <c r="Y262" s="2025"/>
      <c r="Z262" s="2025" t="str">
        <f>'15表'!S198</f>
        <v/>
      </c>
      <c r="AA262" s="2025"/>
      <c r="AB262" s="2025" t="str">
        <f>'15表'!T198</f>
        <v/>
      </c>
      <c r="AC262" s="2025"/>
      <c r="AD262" s="2025" t="str">
        <f>'15表'!U198</f>
        <v/>
      </c>
      <c r="AE262" s="2025"/>
      <c r="AF262" s="2025" t="str">
        <f>'15表'!V198</f>
        <v/>
      </c>
      <c r="AG262" s="2025"/>
      <c r="AH262" s="2025" t="str">
        <f>'15表'!W198</f>
        <v/>
      </c>
      <c r="AI262" s="2025"/>
      <c r="AJ262" s="2025" t="str">
        <f>'15表'!X198</f>
        <v/>
      </c>
      <c r="AK262" s="2025"/>
      <c r="AL262" s="2025" t="str">
        <f>'15表'!Y198</f>
        <v/>
      </c>
      <c r="AM262" s="2025"/>
      <c r="AN262" s="2025" t="str">
        <f>'15表'!Z198</f>
        <v/>
      </c>
      <c r="AO262" s="2025"/>
      <c r="AP262" s="2140"/>
      <c r="AQ262" s="2141"/>
      <c r="AR262" s="2025" t="str">
        <f>'15表'!AB198</f>
        <v/>
      </c>
      <c r="AS262" s="2025"/>
      <c r="AT262" s="2025" t="str">
        <f>'15表'!AC198</f>
        <v/>
      </c>
      <c r="AU262" s="2025"/>
      <c r="AV262" s="2025" t="str">
        <f>'15表'!AD198</f>
        <v/>
      </c>
      <c r="AW262" s="2025"/>
      <c r="AX262" s="2025" t="str">
        <f>'15表'!AE198</f>
        <v/>
      </c>
      <c r="AY262" s="2025"/>
      <c r="AZ262" s="2025" t="str">
        <f>'15表'!AF198</f>
        <v/>
      </c>
      <c r="BA262" s="2025"/>
      <c r="BB262" s="2025" t="str">
        <f>'15表'!AG198</f>
        <v/>
      </c>
      <c r="BC262" s="2025"/>
      <c r="BD262" s="2025" t="str">
        <f>'15表'!AH198</f>
        <v/>
      </c>
      <c r="BE262" s="2025"/>
      <c r="BF262" s="2025" t="str">
        <f>'15表'!AI198</f>
        <v/>
      </c>
      <c r="BG262" s="2025"/>
      <c r="BH262" s="2025" t="str">
        <f>'15表'!AJ198</f>
        <v/>
      </c>
      <c r="BI262" s="2025"/>
      <c r="BJ262" s="2025" t="str">
        <f>'15表'!AK198</f>
        <v/>
      </c>
      <c r="BK262" s="2025"/>
      <c r="BL262" s="2025" t="str">
        <f>'15表'!AL198</f>
        <v/>
      </c>
      <c r="BM262" s="2025"/>
      <c r="BN262" s="2025" t="str">
        <f>'15表'!AM198</f>
        <v/>
      </c>
      <c r="BO262" s="2025"/>
      <c r="BP262" s="2140"/>
      <c r="BQ262" s="2141"/>
      <c r="BR262" s="2017"/>
      <c r="BS262" s="2419"/>
      <c r="BT262" s="2419"/>
      <c r="BU262" s="2419"/>
    </row>
    <row r="263" spans="1:76" s="1108" customFormat="1" ht="9.75" customHeight="1">
      <c r="A263" s="1107"/>
      <c r="B263" s="1107"/>
      <c r="C263" s="2263"/>
      <c r="D263" s="2263"/>
      <c r="E263" s="2263"/>
      <c r="G263" s="2201"/>
      <c r="H263" s="1101"/>
      <c r="I263" s="2082" t="s">
        <v>183</v>
      </c>
      <c r="J263" s="2082"/>
      <c r="K263" s="2082"/>
      <c r="L263" s="2082"/>
      <c r="M263" s="2082"/>
      <c r="N263" s="2082"/>
      <c r="O263" s="2082"/>
      <c r="P263" s="1103"/>
      <c r="Q263" s="2081"/>
      <c r="R263" s="2057"/>
      <c r="S263" s="2025"/>
      <c r="T263" s="2025"/>
      <c r="U263" s="2025"/>
      <c r="V263" s="2025"/>
      <c r="W263" s="2025"/>
      <c r="X263" s="2025"/>
      <c r="Y263" s="2025"/>
      <c r="Z263" s="2025"/>
      <c r="AA263" s="2025"/>
      <c r="AB263" s="2025"/>
      <c r="AC263" s="2025"/>
      <c r="AD263" s="2025"/>
      <c r="AE263" s="2025"/>
      <c r="AF263" s="2025"/>
      <c r="AG263" s="2025"/>
      <c r="AH263" s="2025"/>
      <c r="AI263" s="2025"/>
      <c r="AJ263" s="2025"/>
      <c r="AK263" s="2025"/>
      <c r="AL263" s="2025"/>
      <c r="AM263" s="2025"/>
      <c r="AN263" s="2025"/>
      <c r="AO263" s="2025"/>
      <c r="AP263" s="2140"/>
      <c r="AQ263" s="2141"/>
      <c r="AR263" s="2025"/>
      <c r="AS263" s="2025"/>
      <c r="AT263" s="2025"/>
      <c r="AU263" s="2025"/>
      <c r="AV263" s="2025"/>
      <c r="AW263" s="2025"/>
      <c r="AX263" s="2025"/>
      <c r="AY263" s="2025"/>
      <c r="AZ263" s="2025"/>
      <c r="BA263" s="2025"/>
      <c r="BB263" s="2025"/>
      <c r="BC263" s="2025"/>
      <c r="BD263" s="2025"/>
      <c r="BE263" s="2025"/>
      <c r="BF263" s="2025"/>
      <c r="BG263" s="2025"/>
      <c r="BH263" s="2025"/>
      <c r="BI263" s="2025"/>
      <c r="BJ263" s="2025"/>
      <c r="BK263" s="2025"/>
      <c r="BL263" s="2025"/>
      <c r="BM263" s="2025"/>
      <c r="BN263" s="2025"/>
      <c r="BO263" s="2025"/>
      <c r="BP263" s="2140"/>
      <c r="BQ263" s="2141"/>
      <c r="BR263" s="2017"/>
      <c r="BS263" s="2419"/>
      <c r="BT263" s="2419"/>
      <c r="BU263" s="2419"/>
    </row>
    <row r="264" spans="1:76" s="1108" customFormat="1" ht="10.5" customHeight="1">
      <c r="A264" s="1107"/>
      <c r="B264" s="1107"/>
      <c r="C264" s="2263"/>
      <c r="D264" s="2263"/>
      <c r="E264" s="2263"/>
      <c r="G264" s="2201"/>
      <c r="H264" s="1126"/>
      <c r="I264" s="2195" t="s">
        <v>1225</v>
      </c>
      <c r="J264" s="2195"/>
      <c r="K264" s="2195"/>
      <c r="L264" s="2195"/>
      <c r="M264" s="2195"/>
      <c r="N264" s="2195"/>
      <c r="O264" s="2195"/>
      <c r="P264" s="1126"/>
      <c r="Q264" s="2065" t="s">
        <v>4</v>
      </c>
      <c r="R264" s="2057" t="str">
        <f>'15表'!O199</f>
        <v/>
      </c>
      <c r="S264" s="2025"/>
      <c r="T264" s="2025" t="str">
        <f>'15表'!P199</f>
        <v/>
      </c>
      <c r="U264" s="2025"/>
      <c r="V264" s="2025" t="str">
        <f>'15表'!Q199</f>
        <v/>
      </c>
      <c r="W264" s="2025"/>
      <c r="X264" s="2025" t="str">
        <f>'15表'!R199</f>
        <v/>
      </c>
      <c r="Y264" s="2025"/>
      <c r="Z264" s="2025" t="str">
        <f>'15表'!S199</f>
        <v/>
      </c>
      <c r="AA264" s="2025"/>
      <c r="AB264" s="2025" t="str">
        <f>'15表'!T199</f>
        <v/>
      </c>
      <c r="AC264" s="2025"/>
      <c r="AD264" s="2025" t="str">
        <f>'15表'!U199</f>
        <v/>
      </c>
      <c r="AE264" s="2025"/>
      <c r="AF264" s="2025" t="str">
        <f>'15表'!V199</f>
        <v/>
      </c>
      <c r="AG264" s="2025"/>
      <c r="AH264" s="2025" t="str">
        <f>'15表'!W199</f>
        <v/>
      </c>
      <c r="AI264" s="2025"/>
      <c r="AJ264" s="2025" t="str">
        <f>'15表'!X199</f>
        <v/>
      </c>
      <c r="AK264" s="2025"/>
      <c r="AL264" s="2025" t="str">
        <f>'15表'!Y199</f>
        <v/>
      </c>
      <c r="AM264" s="2025"/>
      <c r="AN264" s="2025">
        <f>'15表'!Z199</f>
        <v>0</v>
      </c>
      <c r="AO264" s="2025"/>
      <c r="AP264" s="2140"/>
      <c r="AQ264" s="2141"/>
      <c r="AR264" s="2025" t="str">
        <f>'15表'!AB199</f>
        <v/>
      </c>
      <c r="AS264" s="2025"/>
      <c r="AT264" s="2025" t="str">
        <f>'15表'!AC199</f>
        <v/>
      </c>
      <c r="AU264" s="2025"/>
      <c r="AV264" s="2025" t="str">
        <f>'15表'!AD199</f>
        <v/>
      </c>
      <c r="AW264" s="2025"/>
      <c r="AX264" s="2025" t="str">
        <f>'15表'!AE199</f>
        <v/>
      </c>
      <c r="AY264" s="2025"/>
      <c r="AZ264" s="2025" t="str">
        <f>'15表'!AF199</f>
        <v/>
      </c>
      <c r="BA264" s="2025"/>
      <c r="BB264" s="2025" t="str">
        <f>'15表'!AG199</f>
        <v/>
      </c>
      <c r="BC264" s="2025"/>
      <c r="BD264" s="2025" t="str">
        <f>'15表'!AH199</f>
        <v/>
      </c>
      <c r="BE264" s="2025"/>
      <c r="BF264" s="2025" t="str">
        <f>'15表'!AI199</f>
        <v/>
      </c>
      <c r="BG264" s="2025"/>
      <c r="BH264" s="2025" t="str">
        <f>'15表'!AJ199</f>
        <v/>
      </c>
      <c r="BI264" s="2025"/>
      <c r="BJ264" s="2025" t="str">
        <f>'15表'!AK199</f>
        <v/>
      </c>
      <c r="BK264" s="2025"/>
      <c r="BL264" s="2025" t="str">
        <f>'15表'!AL199</f>
        <v/>
      </c>
      <c r="BM264" s="2025"/>
      <c r="BN264" s="2025">
        <f>'15表'!AM199</f>
        <v>0</v>
      </c>
      <c r="BO264" s="2025"/>
      <c r="BP264" s="2140"/>
      <c r="BQ264" s="2141"/>
      <c r="BR264" s="2017"/>
      <c r="BS264" s="1437"/>
      <c r="BT264" s="1437"/>
      <c r="BU264" s="2420" t="s">
        <v>1645</v>
      </c>
    </row>
    <row r="265" spans="1:76" s="1108" customFormat="1" ht="9.75" customHeight="1">
      <c r="A265" s="1107"/>
      <c r="B265" s="1107"/>
      <c r="C265" s="2263"/>
      <c r="D265" s="2263"/>
      <c r="E265" s="2263"/>
      <c r="G265" s="2201"/>
      <c r="H265" s="1101"/>
      <c r="I265" s="2193" t="s">
        <v>66</v>
      </c>
      <c r="J265" s="2193"/>
      <c r="K265" s="2193"/>
      <c r="L265" s="2193"/>
      <c r="M265" s="2193"/>
      <c r="N265" s="2193"/>
      <c r="O265" s="2193"/>
      <c r="P265" s="1103"/>
      <c r="Q265" s="2081"/>
      <c r="R265" s="2057"/>
      <c r="S265" s="2025"/>
      <c r="T265" s="2025"/>
      <c r="U265" s="2025"/>
      <c r="V265" s="2025"/>
      <c r="W265" s="2025"/>
      <c r="X265" s="2025"/>
      <c r="Y265" s="2025"/>
      <c r="Z265" s="2025"/>
      <c r="AA265" s="2025"/>
      <c r="AB265" s="2025"/>
      <c r="AC265" s="2025"/>
      <c r="AD265" s="2025"/>
      <c r="AE265" s="2025"/>
      <c r="AF265" s="2025"/>
      <c r="AG265" s="2025"/>
      <c r="AH265" s="2025"/>
      <c r="AI265" s="2025"/>
      <c r="AJ265" s="2025"/>
      <c r="AK265" s="2025"/>
      <c r="AL265" s="2025"/>
      <c r="AM265" s="2025"/>
      <c r="AN265" s="2025"/>
      <c r="AO265" s="2025"/>
      <c r="AP265" s="2140"/>
      <c r="AQ265" s="2141"/>
      <c r="AR265" s="2025"/>
      <c r="AS265" s="2025"/>
      <c r="AT265" s="2025"/>
      <c r="AU265" s="2025"/>
      <c r="AV265" s="2025"/>
      <c r="AW265" s="2025"/>
      <c r="AX265" s="2025"/>
      <c r="AY265" s="2025"/>
      <c r="AZ265" s="2025"/>
      <c r="BA265" s="2025"/>
      <c r="BB265" s="2025"/>
      <c r="BC265" s="2025"/>
      <c r="BD265" s="2025"/>
      <c r="BE265" s="2025"/>
      <c r="BF265" s="2025"/>
      <c r="BG265" s="2025"/>
      <c r="BH265" s="2025"/>
      <c r="BI265" s="2025"/>
      <c r="BJ265" s="2025"/>
      <c r="BK265" s="2025"/>
      <c r="BL265" s="2025"/>
      <c r="BM265" s="2025"/>
      <c r="BN265" s="2025"/>
      <c r="BO265" s="2025"/>
      <c r="BP265" s="2140"/>
      <c r="BQ265" s="2141"/>
      <c r="BR265" s="2017"/>
      <c r="BS265" s="1437"/>
      <c r="BT265" s="1437"/>
      <c r="BU265" s="2420"/>
    </row>
    <row r="266" spans="1:76" s="1108" customFormat="1" ht="14.25" customHeight="1">
      <c r="A266" s="1107"/>
      <c r="B266" s="1107"/>
      <c r="C266" s="2263"/>
      <c r="D266" s="2263"/>
      <c r="E266" s="2263"/>
      <c r="G266" s="2201"/>
      <c r="H266" s="1126"/>
      <c r="I266" s="2125" t="s">
        <v>1150</v>
      </c>
      <c r="J266" s="2125"/>
      <c r="K266" s="2125"/>
      <c r="L266" s="2126"/>
      <c r="M266" s="2126"/>
      <c r="N266" s="2126"/>
      <c r="O266" s="2126"/>
      <c r="P266" s="1126"/>
      <c r="Q266" s="2065" t="s">
        <v>5</v>
      </c>
      <c r="R266" s="2057" t="str">
        <f>'15表'!O200</f>
        <v/>
      </c>
      <c r="S266" s="2025"/>
      <c r="T266" s="2025" t="str">
        <f>'15表'!P200</f>
        <v/>
      </c>
      <c r="U266" s="2025"/>
      <c r="V266" s="2025" t="str">
        <f>'15表'!Q200</f>
        <v/>
      </c>
      <c r="W266" s="2025"/>
      <c r="X266" s="2025" t="str">
        <f>'15表'!R200</f>
        <v/>
      </c>
      <c r="Y266" s="2025"/>
      <c r="Z266" s="2025" t="str">
        <f>'15表'!S200</f>
        <v/>
      </c>
      <c r="AA266" s="2025"/>
      <c r="AB266" s="2025" t="str">
        <f>'15表'!T200</f>
        <v/>
      </c>
      <c r="AC266" s="2025"/>
      <c r="AD266" s="2025" t="str">
        <f>'15表'!U200</f>
        <v/>
      </c>
      <c r="AE266" s="2025"/>
      <c r="AF266" s="2025" t="str">
        <f>'15表'!V200</f>
        <v/>
      </c>
      <c r="AG266" s="2025"/>
      <c r="AH266" s="2025" t="str">
        <f>'15表'!W200</f>
        <v/>
      </c>
      <c r="AI266" s="2025"/>
      <c r="AJ266" s="2025" t="str">
        <f>'15表'!X200</f>
        <v/>
      </c>
      <c r="AK266" s="2025"/>
      <c r="AL266" s="2025" t="str">
        <f>'15表'!Y200</f>
        <v/>
      </c>
      <c r="AM266" s="2025"/>
      <c r="AN266" s="2025" t="str">
        <f>'15表'!Z200</f>
        <v/>
      </c>
      <c r="AO266" s="2025"/>
      <c r="AP266" s="2140"/>
      <c r="AQ266" s="2141"/>
      <c r="AR266" s="2025" t="str">
        <f>'15表'!AB200</f>
        <v/>
      </c>
      <c r="AS266" s="2025"/>
      <c r="AT266" s="2025" t="str">
        <f>'15表'!AC200</f>
        <v/>
      </c>
      <c r="AU266" s="2025"/>
      <c r="AV266" s="2025" t="str">
        <f>'15表'!AD200</f>
        <v/>
      </c>
      <c r="AW266" s="2025"/>
      <c r="AX266" s="2025" t="str">
        <f>'15表'!AE200</f>
        <v/>
      </c>
      <c r="AY266" s="2025"/>
      <c r="AZ266" s="2025" t="str">
        <f>'15表'!AF200</f>
        <v/>
      </c>
      <c r="BA266" s="2025"/>
      <c r="BB266" s="2025" t="str">
        <f>'15表'!AG200</f>
        <v/>
      </c>
      <c r="BC266" s="2025"/>
      <c r="BD266" s="2025" t="str">
        <f>'15表'!AH200</f>
        <v/>
      </c>
      <c r="BE266" s="2025"/>
      <c r="BF266" s="2025" t="str">
        <f>'15表'!AI200</f>
        <v/>
      </c>
      <c r="BG266" s="2025"/>
      <c r="BH266" s="2025" t="str">
        <f>'15表'!AJ200</f>
        <v/>
      </c>
      <c r="BI266" s="2025"/>
      <c r="BJ266" s="2025" t="str">
        <f>'15表'!AK200</f>
        <v/>
      </c>
      <c r="BK266" s="2025"/>
      <c r="BL266" s="2025" t="str">
        <f>'15表'!AL200</f>
        <v/>
      </c>
      <c r="BM266" s="2025"/>
      <c r="BN266" s="2025" t="str">
        <f>'15表'!AM200</f>
        <v/>
      </c>
      <c r="BO266" s="2025"/>
      <c r="BP266" s="2140"/>
      <c r="BQ266" s="2141"/>
      <c r="BR266" s="2017"/>
      <c r="BS266" s="2420" t="s">
        <v>1643</v>
      </c>
      <c r="BT266" s="2420"/>
      <c r="BU266" s="2420"/>
    </row>
    <row r="267" spans="1:76" s="1108" customFormat="1" ht="6" customHeight="1">
      <c r="A267" s="1107"/>
      <c r="B267" s="1107"/>
      <c r="C267" s="2263"/>
      <c r="D267" s="2263"/>
      <c r="E267" s="2263"/>
      <c r="G267" s="2201"/>
      <c r="H267" s="1101"/>
      <c r="I267" s="2194" t="s">
        <v>184</v>
      </c>
      <c r="J267" s="2194"/>
      <c r="K267" s="2194"/>
      <c r="L267" s="2194"/>
      <c r="M267" s="2194"/>
      <c r="N267" s="2194"/>
      <c r="O267" s="2194"/>
      <c r="P267" s="1103"/>
      <c r="Q267" s="2081"/>
      <c r="R267" s="2057"/>
      <c r="S267" s="2025"/>
      <c r="T267" s="2025"/>
      <c r="U267" s="2025"/>
      <c r="V267" s="2025"/>
      <c r="W267" s="2025"/>
      <c r="X267" s="2025"/>
      <c r="Y267" s="2025"/>
      <c r="Z267" s="2025"/>
      <c r="AA267" s="2025"/>
      <c r="AB267" s="2025"/>
      <c r="AC267" s="2025"/>
      <c r="AD267" s="2025"/>
      <c r="AE267" s="2025"/>
      <c r="AF267" s="2025"/>
      <c r="AG267" s="2025"/>
      <c r="AH267" s="2025"/>
      <c r="AI267" s="2025"/>
      <c r="AJ267" s="2025"/>
      <c r="AK267" s="2025"/>
      <c r="AL267" s="2025"/>
      <c r="AM267" s="2025"/>
      <c r="AN267" s="2025"/>
      <c r="AO267" s="2025"/>
      <c r="AP267" s="2186"/>
      <c r="AQ267" s="2187"/>
      <c r="AR267" s="2025"/>
      <c r="AS267" s="2025"/>
      <c r="AT267" s="2025"/>
      <c r="AU267" s="2025"/>
      <c r="AV267" s="2025"/>
      <c r="AW267" s="2025"/>
      <c r="AX267" s="2025"/>
      <c r="AY267" s="2025"/>
      <c r="AZ267" s="2025"/>
      <c r="BA267" s="2025"/>
      <c r="BB267" s="2025"/>
      <c r="BC267" s="2025"/>
      <c r="BD267" s="2025"/>
      <c r="BE267" s="2025"/>
      <c r="BF267" s="2025"/>
      <c r="BG267" s="2025"/>
      <c r="BH267" s="2025"/>
      <c r="BI267" s="2025"/>
      <c r="BJ267" s="2025"/>
      <c r="BK267" s="2025"/>
      <c r="BL267" s="2025"/>
      <c r="BM267" s="2025"/>
      <c r="BN267" s="2025"/>
      <c r="BO267" s="2025"/>
      <c r="BP267" s="2186"/>
      <c r="BQ267" s="2187"/>
      <c r="BR267" s="2017"/>
      <c r="BS267" s="2420"/>
      <c r="BT267" s="2420"/>
      <c r="BU267" s="2420"/>
    </row>
    <row r="268" spans="1:76" s="1108" customFormat="1" ht="10.5" customHeight="1">
      <c r="A268" s="1107"/>
      <c r="B268" s="1107"/>
      <c r="C268" s="2263"/>
      <c r="D268" s="2263"/>
      <c r="E268" s="2263"/>
      <c r="G268" s="2201"/>
      <c r="H268" s="1126"/>
      <c r="I268" s="2188" t="s">
        <v>168</v>
      </c>
      <c r="J268" s="2188"/>
      <c r="K268" s="2188"/>
      <c r="L268" s="2188"/>
      <c r="M268" s="2188"/>
      <c r="N268" s="2188"/>
      <c r="O268" s="2188"/>
      <c r="P268" s="1126"/>
      <c r="Q268" s="2065" t="s">
        <v>1</v>
      </c>
      <c r="R268" s="2057" t="str">
        <f>'15表'!O201</f>
        <v/>
      </c>
      <c r="S268" s="2025"/>
      <c r="T268" s="2025" t="str">
        <f>'15表'!P201</f>
        <v/>
      </c>
      <c r="U268" s="2025"/>
      <c r="V268" s="2025" t="str">
        <f>'15表'!Q201</f>
        <v/>
      </c>
      <c r="W268" s="2025"/>
      <c r="X268" s="2025" t="str">
        <f>'15表'!R201</f>
        <v/>
      </c>
      <c r="Y268" s="2025"/>
      <c r="Z268" s="2025" t="str">
        <f>'15表'!S201</f>
        <v/>
      </c>
      <c r="AA268" s="2025"/>
      <c r="AB268" s="2025" t="str">
        <f>'15表'!T201</f>
        <v/>
      </c>
      <c r="AC268" s="2025"/>
      <c r="AD268" s="2025" t="str">
        <f>'15表'!U201</f>
        <v/>
      </c>
      <c r="AE268" s="2025"/>
      <c r="AF268" s="2025" t="str">
        <f>'15表'!V201</f>
        <v/>
      </c>
      <c r="AG268" s="2025"/>
      <c r="AH268" s="2025" t="str">
        <f>'15表'!W201</f>
        <v/>
      </c>
      <c r="AI268" s="2025"/>
      <c r="AJ268" s="2025" t="s">
        <v>1233</v>
      </c>
      <c r="AK268" s="2025"/>
      <c r="AL268" s="2025" t="s">
        <v>1233</v>
      </c>
      <c r="AM268" s="2025"/>
      <c r="AN268" s="2025" t="s">
        <v>1233</v>
      </c>
      <c r="AO268" s="2025"/>
      <c r="AP268" s="2150"/>
      <c r="AQ268" s="2151"/>
      <c r="AR268" s="2057" t="str">
        <f>'15表'!AB201</f>
        <v/>
      </c>
      <c r="AS268" s="2025"/>
      <c r="AT268" s="2025" t="str">
        <f>'15表'!AC201</f>
        <v/>
      </c>
      <c r="AU268" s="2025"/>
      <c r="AV268" s="2025" t="str">
        <f>'15表'!AD201</f>
        <v/>
      </c>
      <c r="AW268" s="2025"/>
      <c r="AX268" s="2025" t="str">
        <f>'15表'!AE201</f>
        <v/>
      </c>
      <c r="AY268" s="2025"/>
      <c r="AZ268" s="2025" t="str">
        <f>'15表'!AF201</f>
        <v/>
      </c>
      <c r="BA268" s="2025"/>
      <c r="BB268" s="2025" t="str">
        <f>'15表'!AG201</f>
        <v/>
      </c>
      <c r="BC268" s="2025"/>
      <c r="BD268" s="2025" t="str">
        <f>'15表'!AH201</f>
        <v/>
      </c>
      <c r="BE268" s="2025"/>
      <c r="BF268" s="2025" t="str">
        <f>'15表'!AI201</f>
        <v/>
      </c>
      <c r="BG268" s="2025"/>
      <c r="BH268" s="2025" t="str">
        <f>'15表'!AJ201</f>
        <v/>
      </c>
      <c r="BI268" s="2025"/>
      <c r="BJ268" s="2025" t="s">
        <v>1233</v>
      </c>
      <c r="BK268" s="2025"/>
      <c r="BL268" s="2025" t="s">
        <v>1233</v>
      </c>
      <c r="BM268" s="2025"/>
      <c r="BN268" s="2025" t="s">
        <v>1233</v>
      </c>
      <c r="BO268" s="2025"/>
      <c r="BP268" s="2150"/>
      <c r="BQ268" s="2151"/>
      <c r="BR268" s="2017"/>
      <c r="BS268" s="2420"/>
      <c r="BT268" s="2420"/>
      <c r="BU268" s="2420"/>
    </row>
    <row r="269" spans="1:76" s="1108" customFormat="1" ht="9.75" customHeight="1">
      <c r="A269" s="1107"/>
      <c r="B269" s="1107"/>
      <c r="C269" s="2263"/>
      <c r="D269" s="2263"/>
      <c r="E269" s="2263"/>
      <c r="G269" s="2202"/>
      <c r="H269" s="1069"/>
      <c r="I269" s="2156" t="s">
        <v>67</v>
      </c>
      <c r="J269" s="2156"/>
      <c r="K269" s="2156"/>
      <c r="L269" s="2156"/>
      <c r="M269" s="2156"/>
      <c r="N269" s="2156"/>
      <c r="O269" s="2156"/>
      <c r="P269" s="1070"/>
      <c r="Q269" s="2039"/>
      <c r="R269" s="2058"/>
      <c r="S269" s="2043"/>
      <c r="T269" s="2043"/>
      <c r="U269" s="2043"/>
      <c r="V269" s="2043"/>
      <c r="W269" s="2043"/>
      <c r="X269" s="2043"/>
      <c r="Y269" s="2043"/>
      <c r="Z269" s="2043"/>
      <c r="AA269" s="2043"/>
      <c r="AB269" s="2043"/>
      <c r="AC269" s="2043"/>
      <c r="AD269" s="2043"/>
      <c r="AE269" s="2043"/>
      <c r="AF269" s="2043"/>
      <c r="AG269" s="2043"/>
      <c r="AH269" s="2043"/>
      <c r="AI269" s="2043"/>
      <c r="AJ269" s="2043"/>
      <c r="AK269" s="2043"/>
      <c r="AL269" s="2043"/>
      <c r="AM269" s="2043"/>
      <c r="AN269" s="2043"/>
      <c r="AO269" s="2043"/>
      <c r="AP269" s="2074"/>
      <c r="AQ269" s="2075"/>
      <c r="AR269" s="2058"/>
      <c r="AS269" s="2043"/>
      <c r="AT269" s="2043"/>
      <c r="AU269" s="2043"/>
      <c r="AV269" s="2043"/>
      <c r="AW269" s="2043"/>
      <c r="AX269" s="2043"/>
      <c r="AY269" s="2043"/>
      <c r="AZ269" s="2043"/>
      <c r="BA269" s="2043"/>
      <c r="BB269" s="2043"/>
      <c r="BC269" s="2043"/>
      <c r="BD269" s="2043"/>
      <c r="BE269" s="2043"/>
      <c r="BF269" s="2043"/>
      <c r="BG269" s="2043"/>
      <c r="BH269" s="2043"/>
      <c r="BI269" s="2043"/>
      <c r="BJ269" s="2043"/>
      <c r="BK269" s="2043"/>
      <c r="BL269" s="2043"/>
      <c r="BM269" s="2043"/>
      <c r="BN269" s="2043"/>
      <c r="BO269" s="2043"/>
      <c r="BP269" s="2074"/>
      <c r="BQ269" s="2075"/>
      <c r="BR269" s="2017"/>
      <c r="BS269" s="2420"/>
      <c r="BT269" s="2420"/>
      <c r="BU269" s="2420"/>
    </row>
    <row r="270" spans="1:76" s="1108" customFormat="1" ht="9.75" customHeight="1">
      <c r="A270" s="1107"/>
      <c r="B270" s="1107"/>
      <c r="C270" s="2263"/>
      <c r="D270" s="2263"/>
      <c r="E270" s="2263"/>
      <c r="G270" s="2157" t="s">
        <v>169</v>
      </c>
      <c r="H270" s="2160" t="s">
        <v>370</v>
      </c>
      <c r="I270" s="2161"/>
      <c r="J270" s="2161"/>
      <c r="K270" s="2161"/>
      <c r="L270" s="2162"/>
      <c r="M270" s="1066"/>
      <c r="N270" s="2106" t="s">
        <v>1189</v>
      </c>
      <c r="O270" s="2106"/>
      <c r="P270" s="1071"/>
      <c r="Q270" s="2166"/>
      <c r="R270" s="2168"/>
      <c r="S270" s="2169"/>
      <c r="T270" s="2169"/>
      <c r="U270" s="2169"/>
      <c r="V270" s="2169"/>
      <c r="W270" s="2169"/>
      <c r="X270" s="2169"/>
      <c r="Y270" s="2169"/>
      <c r="Z270" s="2169"/>
      <c r="AA270" s="2169"/>
      <c r="AB270" s="2169"/>
      <c r="AC270" s="2169"/>
      <c r="AD270" s="2169"/>
      <c r="AE270" s="2169"/>
      <c r="AF270" s="2169"/>
      <c r="AG270" s="2169"/>
      <c r="AH270" s="2169"/>
      <c r="AI270" s="2169"/>
      <c r="AJ270" s="2169"/>
      <c r="AK270" s="2169"/>
      <c r="AL270" s="2169"/>
      <c r="AM270" s="2169"/>
      <c r="AN270" s="2169"/>
      <c r="AO270" s="2169"/>
      <c r="AP270" s="2169"/>
      <c r="AQ270" s="2170"/>
      <c r="AR270" s="2177"/>
      <c r="AS270" s="2178"/>
      <c r="AT270" s="2178"/>
      <c r="AU270" s="2178"/>
      <c r="AV270" s="2178"/>
      <c r="AW270" s="2178"/>
      <c r="AX270" s="2178"/>
      <c r="AY270" s="2178"/>
      <c r="AZ270" s="2178"/>
      <c r="BA270" s="2178"/>
      <c r="BB270" s="2178"/>
      <c r="BC270" s="2178"/>
      <c r="BD270" s="2178"/>
      <c r="BE270" s="2178"/>
      <c r="BF270" s="2178"/>
      <c r="BG270" s="2178"/>
      <c r="BH270" s="2178"/>
      <c r="BI270" s="2178"/>
      <c r="BJ270" s="2178"/>
      <c r="BK270" s="2178"/>
      <c r="BL270" s="2178"/>
      <c r="BM270" s="2178"/>
      <c r="BN270" s="2178"/>
      <c r="BO270" s="2178"/>
      <c r="BP270" s="2178"/>
      <c r="BQ270" s="2179"/>
      <c r="BR270" s="2017"/>
      <c r="BS270" s="2420"/>
      <c r="BT270" s="2420"/>
      <c r="BU270" s="2420"/>
      <c r="BW270" s="2142">
        <f>氏名６</f>
        <v>0</v>
      </c>
      <c r="BX270" s="2142">
        <f>氏名７</f>
        <v>0</v>
      </c>
    </row>
    <row r="271" spans="1:76" s="1108" customFormat="1" ht="9.75" customHeight="1">
      <c r="A271" s="1107"/>
      <c r="B271" s="1107"/>
      <c r="C271" s="2263"/>
      <c r="D271" s="2263"/>
      <c r="E271" s="2263"/>
      <c r="G271" s="2158"/>
      <c r="H271" s="2163"/>
      <c r="I271" s="2089"/>
      <c r="J271" s="2089"/>
      <c r="K271" s="2089"/>
      <c r="L271" s="2164"/>
      <c r="M271" s="1102"/>
      <c r="N271" s="2165"/>
      <c r="O271" s="2165"/>
      <c r="P271" s="1103"/>
      <c r="Q271" s="2167"/>
      <c r="R271" s="2171"/>
      <c r="S271" s="2172"/>
      <c r="T271" s="2172"/>
      <c r="U271" s="2172"/>
      <c r="V271" s="2172"/>
      <c r="W271" s="2172"/>
      <c r="X271" s="2172"/>
      <c r="Y271" s="2172"/>
      <c r="Z271" s="2172"/>
      <c r="AA271" s="2172"/>
      <c r="AB271" s="2172"/>
      <c r="AC271" s="2172"/>
      <c r="AD271" s="2172"/>
      <c r="AE271" s="2172"/>
      <c r="AF271" s="2172"/>
      <c r="AG271" s="2172"/>
      <c r="AH271" s="2172"/>
      <c r="AI271" s="2172"/>
      <c r="AJ271" s="2172"/>
      <c r="AK271" s="2172"/>
      <c r="AL271" s="2172"/>
      <c r="AM271" s="2172"/>
      <c r="AN271" s="2172"/>
      <c r="AO271" s="2172"/>
      <c r="AP271" s="2172"/>
      <c r="AQ271" s="2173"/>
      <c r="AR271" s="2180"/>
      <c r="AS271" s="2181"/>
      <c r="AT271" s="2181"/>
      <c r="AU271" s="2181"/>
      <c r="AV271" s="2181"/>
      <c r="AW271" s="2181"/>
      <c r="AX271" s="2181"/>
      <c r="AY271" s="2181"/>
      <c r="AZ271" s="2181"/>
      <c r="BA271" s="2181"/>
      <c r="BB271" s="2181"/>
      <c r="BC271" s="2181"/>
      <c r="BD271" s="2181"/>
      <c r="BE271" s="2181"/>
      <c r="BF271" s="2181"/>
      <c r="BG271" s="2181"/>
      <c r="BH271" s="2181"/>
      <c r="BI271" s="2181"/>
      <c r="BJ271" s="2181"/>
      <c r="BK271" s="2181"/>
      <c r="BL271" s="2181"/>
      <c r="BM271" s="2181"/>
      <c r="BN271" s="2181"/>
      <c r="BO271" s="2181"/>
      <c r="BP271" s="2181"/>
      <c r="BQ271" s="2182"/>
      <c r="BR271" s="2017"/>
      <c r="BS271" s="2420"/>
      <c r="BT271" s="2420"/>
      <c r="BU271" s="2420"/>
      <c r="BW271" s="2142"/>
      <c r="BX271" s="2142"/>
    </row>
    <row r="272" spans="1:76" s="1108" customFormat="1" ht="9.75" customHeight="1">
      <c r="A272" s="1107"/>
      <c r="B272" s="1107"/>
      <c r="C272" s="2263"/>
      <c r="D272" s="2263"/>
      <c r="E272" s="2263"/>
      <c r="G272" s="2158"/>
      <c r="H272" s="1098"/>
      <c r="I272" s="2090" t="s">
        <v>392</v>
      </c>
      <c r="J272" s="2090"/>
      <c r="K272" s="2090"/>
      <c r="L272" s="2090"/>
      <c r="M272" s="2090"/>
      <c r="N272" s="2090"/>
      <c r="O272" s="2090"/>
      <c r="P272" s="1100"/>
      <c r="Q272" s="2065" t="s">
        <v>7</v>
      </c>
      <c r="R272" s="2171"/>
      <c r="S272" s="2172"/>
      <c r="T272" s="2172"/>
      <c r="U272" s="2172"/>
      <c r="V272" s="2172"/>
      <c r="W272" s="2172"/>
      <c r="X272" s="2172"/>
      <c r="Y272" s="2172"/>
      <c r="Z272" s="2172"/>
      <c r="AA272" s="2172"/>
      <c r="AB272" s="2172"/>
      <c r="AC272" s="2172"/>
      <c r="AD272" s="2172"/>
      <c r="AE272" s="2172"/>
      <c r="AF272" s="2172"/>
      <c r="AG272" s="2172"/>
      <c r="AH272" s="2172"/>
      <c r="AI272" s="2172"/>
      <c r="AJ272" s="2172"/>
      <c r="AK272" s="2172"/>
      <c r="AL272" s="2172"/>
      <c r="AM272" s="2172"/>
      <c r="AN272" s="2172"/>
      <c r="AO272" s="2172"/>
      <c r="AP272" s="2172"/>
      <c r="AQ272" s="2173"/>
      <c r="AR272" s="2180"/>
      <c r="AS272" s="2181"/>
      <c r="AT272" s="2181"/>
      <c r="AU272" s="2181"/>
      <c r="AV272" s="2181"/>
      <c r="AW272" s="2181"/>
      <c r="AX272" s="2181"/>
      <c r="AY272" s="2181"/>
      <c r="AZ272" s="2181"/>
      <c r="BA272" s="2181"/>
      <c r="BB272" s="2181"/>
      <c r="BC272" s="2181"/>
      <c r="BD272" s="2181"/>
      <c r="BE272" s="2181"/>
      <c r="BF272" s="2181"/>
      <c r="BG272" s="2181"/>
      <c r="BH272" s="2181"/>
      <c r="BI272" s="2181"/>
      <c r="BJ272" s="2181"/>
      <c r="BK272" s="2181"/>
      <c r="BL272" s="2181"/>
      <c r="BM272" s="2181"/>
      <c r="BN272" s="2181"/>
      <c r="BO272" s="2181"/>
      <c r="BP272" s="2181"/>
      <c r="BQ272" s="2182"/>
      <c r="BR272" s="2017"/>
      <c r="BS272" s="2420"/>
      <c r="BT272" s="2420"/>
      <c r="BU272" s="2420"/>
      <c r="BW272" s="2144" t="str">
        <f>IFERROR(ROUNDDOWN('15表'!AZ48/'15表'!$AT$48,11),"")</f>
        <v/>
      </c>
      <c r="BX272" s="2144" t="str">
        <f>IFERROR(ROUNDDOWN('15表'!BA48/'15表'!$AT$48,11),"")</f>
        <v/>
      </c>
    </row>
    <row r="273" spans="1:78" s="1108" customFormat="1" ht="9.75" customHeight="1">
      <c r="A273" s="1107"/>
      <c r="B273" s="1107"/>
      <c r="C273" s="2263"/>
      <c r="D273" s="2263"/>
      <c r="E273" s="2263"/>
      <c r="G273" s="2158"/>
      <c r="H273" s="1101"/>
      <c r="I273" s="2143"/>
      <c r="J273" s="2143"/>
      <c r="K273" s="2143"/>
      <c r="L273" s="2143"/>
      <c r="M273" s="2143"/>
      <c r="N273" s="2143"/>
      <c r="O273" s="2143"/>
      <c r="P273" s="1103"/>
      <c r="Q273" s="2081"/>
      <c r="R273" s="2174"/>
      <c r="S273" s="2175"/>
      <c r="T273" s="2175"/>
      <c r="U273" s="2175"/>
      <c r="V273" s="2175"/>
      <c r="W273" s="2175"/>
      <c r="X273" s="2175"/>
      <c r="Y273" s="2175"/>
      <c r="Z273" s="2175"/>
      <c r="AA273" s="2175"/>
      <c r="AB273" s="2175"/>
      <c r="AC273" s="2175"/>
      <c r="AD273" s="2175"/>
      <c r="AE273" s="2175"/>
      <c r="AF273" s="2175"/>
      <c r="AG273" s="2175"/>
      <c r="AH273" s="2175"/>
      <c r="AI273" s="2175"/>
      <c r="AJ273" s="2175"/>
      <c r="AK273" s="2175"/>
      <c r="AL273" s="2175"/>
      <c r="AM273" s="2175"/>
      <c r="AN273" s="2175"/>
      <c r="AO273" s="2175"/>
      <c r="AP273" s="2175"/>
      <c r="AQ273" s="2176"/>
      <c r="AR273" s="2183"/>
      <c r="AS273" s="2184"/>
      <c r="AT273" s="2184"/>
      <c r="AU273" s="2184"/>
      <c r="AV273" s="2184"/>
      <c r="AW273" s="2184"/>
      <c r="AX273" s="2184"/>
      <c r="AY273" s="2184"/>
      <c r="AZ273" s="2184"/>
      <c r="BA273" s="2184"/>
      <c r="BB273" s="2184"/>
      <c r="BC273" s="2184"/>
      <c r="BD273" s="2184"/>
      <c r="BE273" s="2184"/>
      <c r="BF273" s="2184"/>
      <c r="BG273" s="2184"/>
      <c r="BH273" s="2184"/>
      <c r="BI273" s="2184"/>
      <c r="BJ273" s="2184"/>
      <c r="BK273" s="2184"/>
      <c r="BL273" s="2184"/>
      <c r="BM273" s="2184"/>
      <c r="BN273" s="2184"/>
      <c r="BO273" s="2184"/>
      <c r="BP273" s="2184"/>
      <c r="BQ273" s="2185"/>
      <c r="BR273" s="2017"/>
      <c r="BS273" s="2420"/>
      <c r="BT273" s="2420"/>
      <c r="BU273" s="2420"/>
      <c r="BW273" s="2145"/>
      <c r="BX273" s="2145"/>
    </row>
    <row r="274" spans="1:78" s="1108" customFormat="1" ht="6.75" customHeight="1">
      <c r="A274" s="1107"/>
      <c r="B274" s="1107"/>
      <c r="C274" s="2263"/>
      <c r="D274" s="2263"/>
      <c r="E274" s="2263"/>
      <c r="G274" s="2158"/>
      <c r="H274" s="1098"/>
      <c r="I274" s="1099"/>
      <c r="J274" s="1099"/>
      <c r="K274" s="1099"/>
      <c r="L274" s="1099"/>
      <c r="M274" s="1100"/>
      <c r="N274" s="2146" t="s">
        <v>1217</v>
      </c>
      <c r="O274" s="2147"/>
      <c r="P274" s="2148"/>
      <c r="Q274" s="2065" t="s">
        <v>10</v>
      </c>
      <c r="R274" s="2057" t="str">
        <f>IF(ROUNDDOWN(BW274,0)=BW274,"",MOD(INT(BW274/1),10))</f>
        <v/>
      </c>
      <c r="S274" s="2025"/>
      <c r="T274" s="2149" t="s">
        <v>127</v>
      </c>
      <c r="U274" s="2149"/>
      <c r="V274" s="2025" t="str">
        <f>IF(ROUNDDOWN(BW274,0)=BW274,"",MOD(INT(BW274*10),10))</f>
        <v/>
      </c>
      <c r="W274" s="2025"/>
      <c r="X274" s="2025" t="str">
        <f>IF(ROUNDDOWN(BW274,1)=BW274,"",MOD(INT(BW274*100),10))</f>
        <v/>
      </c>
      <c r="Y274" s="2025"/>
      <c r="Z274" s="2025" t="str">
        <f>IF(ROUNDDOWN(BW274,2)=BW274,"",MOD(INT(BW274*1000),10))</f>
        <v/>
      </c>
      <c r="AA274" s="2025"/>
      <c r="AB274" s="2025" t="str">
        <f>IF(ROUNDDOWN(BW274,3)=BW274,"",MOD(INT(BW274*10000),10))</f>
        <v/>
      </c>
      <c r="AC274" s="2025"/>
      <c r="AD274" s="2025" t="str">
        <f>IF(ROUNDDOWN(BW274,4)=BW274,"",MOD(INT(BW274*100000),10))</f>
        <v/>
      </c>
      <c r="AE274" s="2025"/>
      <c r="AF274" s="2025" t="str">
        <f>IF(ROUNDDOWN(BW274,5)=BW274,"",MOD(INT(BW274*1000000),10))</f>
        <v/>
      </c>
      <c r="AG274" s="2025"/>
      <c r="AH274" s="2025" t="str">
        <f>IF(ROUNDDOWN(BW274,6)=BW274,"",MOD(INT(BW274*10000000),10))</f>
        <v/>
      </c>
      <c r="AI274" s="2025"/>
      <c r="AJ274" s="2025" t="str">
        <f>IF(ROUNDDOWN(BW274,7)=BW274,"",MOD(INT(BW274*100000000),10))</f>
        <v/>
      </c>
      <c r="AK274" s="2025"/>
      <c r="AL274" s="2025" t="str">
        <f>IF(ROUNDDOWN(BW274,8)=BW274,"",MOD(INT(BW274*1000000000),10))</f>
        <v/>
      </c>
      <c r="AM274" s="2025"/>
      <c r="AN274" s="2025" t="str">
        <f>IF(ROUNDDOWN(BW274,9)=BW274,"",MOD(INT(BW274*10000000000),10))</f>
        <v/>
      </c>
      <c r="AO274" s="2025"/>
      <c r="AP274" s="2150"/>
      <c r="AQ274" s="2151"/>
      <c r="AR274" s="2057" t="str">
        <f>IF(ROUNDDOWN(BX274,0)=BX274,"",MOD(INT(BX274/1),10))</f>
        <v/>
      </c>
      <c r="AS274" s="2025"/>
      <c r="AT274" s="2149" t="s">
        <v>212</v>
      </c>
      <c r="AU274" s="2149"/>
      <c r="AV274" s="2025" t="str">
        <f>IF(ROUNDDOWN(BX274,0)=BX274,"",MOD(INT(BX274*10),10))</f>
        <v/>
      </c>
      <c r="AW274" s="2025"/>
      <c r="AX274" s="2025" t="str">
        <f>IF(ROUNDDOWN(BX274,1)=BX274,"",MOD(INT(BX274*100),10))</f>
        <v/>
      </c>
      <c r="AY274" s="2025"/>
      <c r="AZ274" s="2025" t="str">
        <f>IF(ROUNDDOWN(BX274,2)=BX274,"",MOD(INT(BX274*1000),10))</f>
        <v/>
      </c>
      <c r="BA274" s="2025"/>
      <c r="BB274" s="2025" t="str">
        <f>IF(ROUNDDOWN(BX274,3)=BX274,"",MOD(INT(BX274*10000),10))</f>
        <v/>
      </c>
      <c r="BC274" s="2025"/>
      <c r="BD274" s="2025" t="str">
        <f>IF(ROUNDDOWN(BX274,4)=BX274,"",MOD(INT(BX274*100000),10))</f>
        <v/>
      </c>
      <c r="BE274" s="2025"/>
      <c r="BF274" s="2025" t="str">
        <f>IF(ROUNDDOWN(BX274,5)=BX274,"",MOD(INT(BX274*1000000),10))</f>
        <v/>
      </c>
      <c r="BG274" s="2025"/>
      <c r="BH274" s="2025" t="str">
        <f>IF(ROUNDDOWN(BX274,6)=BX274,"",MOD(INT(BX274*10000000),10))</f>
        <v/>
      </c>
      <c r="BI274" s="2025"/>
      <c r="BJ274" s="2025" t="str">
        <f>IF(ROUNDDOWN(BX274,7)=BX274,"",MOD(INT(BX274*100000000),10))</f>
        <v/>
      </c>
      <c r="BK274" s="2025"/>
      <c r="BL274" s="2025" t="str">
        <f>IF(ROUNDDOWN(BX274,8)=BX274,"",MOD(INT(BX274*1000000000),10))</f>
        <v/>
      </c>
      <c r="BM274" s="2025"/>
      <c r="BN274" s="2025" t="str">
        <f>IF(ROUNDDOWN(BX274,9)=BX274,"",MOD(INT(BX274*10000000000),10))</f>
        <v/>
      </c>
      <c r="BO274" s="2025"/>
      <c r="BP274" s="2150"/>
      <c r="BQ274" s="2151"/>
      <c r="BR274" s="2017"/>
      <c r="BS274" s="2420"/>
      <c r="BT274" s="2420"/>
      <c r="BU274" s="2420"/>
      <c r="BW274" s="2152"/>
      <c r="BX274" s="2154"/>
      <c r="BZ274" s="2133" t="s">
        <v>537</v>
      </c>
    </row>
    <row r="275" spans="1:78" s="1108" customFormat="1" ht="13.5" customHeight="1">
      <c r="A275" s="1107"/>
      <c r="B275" s="1107"/>
      <c r="C275" s="2263"/>
      <c r="D275" s="2263"/>
      <c r="E275" s="2263"/>
      <c r="G275" s="2158"/>
      <c r="H275" s="1074"/>
      <c r="I275" s="2136" t="s">
        <v>267</v>
      </c>
      <c r="J275" s="2136"/>
      <c r="K275" s="2136"/>
      <c r="L275" s="2136"/>
      <c r="M275" s="1075"/>
      <c r="N275" s="2122" t="s">
        <v>1193</v>
      </c>
      <c r="O275" s="2123"/>
      <c r="P275" s="2124"/>
      <c r="Q275" s="2081"/>
      <c r="R275" s="2057"/>
      <c r="S275" s="2025"/>
      <c r="T275" s="2149"/>
      <c r="U275" s="2149"/>
      <c r="V275" s="2025"/>
      <c r="W275" s="2025"/>
      <c r="X275" s="2025"/>
      <c r="Y275" s="2025"/>
      <c r="Z275" s="2025"/>
      <c r="AA275" s="2025"/>
      <c r="AB275" s="2025"/>
      <c r="AC275" s="2025"/>
      <c r="AD275" s="2025"/>
      <c r="AE275" s="2025"/>
      <c r="AF275" s="2025"/>
      <c r="AG275" s="2025"/>
      <c r="AH275" s="2025"/>
      <c r="AI275" s="2025"/>
      <c r="AJ275" s="2025"/>
      <c r="AK275" s="2025"/>
      <c r="AL275" s="2025"/>
      <c r="AM275" s="2025"/>
      <c r="AN275" s="2025"/>
      <c r="AO275" s="2025"/>
      <c r="AP275" s="2072"/>
      <c r="AQ275" s="2073"/>
      <c r="AR275" s="2057"/>
      <c r="AS275" s="2025"/>
      <c r="AT275" s="2149"/>
      <c r="AU275" s="2149"/>
      <c r="AV275" s="2025"/>
      <c r="AW275" s="2025"/>
      <c r="AX275" s="2025"/>
      <c r="AY275" s="2025"/>
      <c r="AZ275" s="2025"/>
      <c r="BA275" s="2025"/>
      <c r="BB275" s="2025"/>
      <c r="BC275" s="2025"/>
      <c r="BD275" s="2025"/>
      <c r="BE275" s="2025"/>
      <c r="BF275" s="2025"/>
      <c r="BG275" s="2025"/>
      <c r="BH275" s="2025"/>
      <c r="BI275" s="2025"/>
      <c r="BJ275" s="2025"/>
      <c r="BK275" s="2025"/>
      <c r="BL275" s="2025"/>
      <c r="BM275" s="2025"/>
      <c r="BN275" s="2025"/>
      <c r="BO275" s="2025"/>
      <c r="BP275" s="2072"/>
      <c r="BQ275" s="2073"/>
      <c r="BR275" s="2017"/>
      <c r="BS275" s="2420"/>
      <c r="BT275" s="2420"/>
      <c r="BU275" s="2420"/>
      <c r="BW275" s="2153"/>
      <c r="BX275" s="2155"/>
      <c r="BZ275" s="2134"/>
    </row>
    <row r="276" spans="1:78" s="1108" customFormat="1" ht="6" customHeight="1">
      <c r="A276" s="1107"/>
      <c r="B276" s="1107"/>
      <c r="C276" s="2263"/>
      <c r="D276" s="2263"/>
      <c r="E276" s="2263"/>
      <c r="G276" s="2158"/>
      <c r="H276" s="1074"/>
      <c r="I276" s="2136"/>
      <c r="J276" s="2136"/>
      <c r="K276" s="2136"/>
      <c r="L276" s="2136"/>
      <c r="M276" s="1075"/>
      <c r="N276" s="2137" t="s">
        <v>1218</v>
      </c>
      <c r="O276" s="2138"/>
      <c r="P276" s="2139"/>
      <c r="Q276" s="2065" t="s">
        <v>8</v>
      </c>
      <c r="R276" s="2057" t="str">
        <f>IF(INT(BW276/100000000000),MOD(INT(BW276/100000000000),10),"")</f>
        <v/>
      </c>
      <c r="S276" s="2025"/>
      <c r="T276" s="2025" t="str">
        <f>IF(INT(BW276/10000000000),MOD(INT(BW276/10000000000),10),"")</f>
        <v/>
      </c>
      <c r="U276" s="2025"/>
      <c r="V276" s="2025" t="str">
        <f>IF(INT(BW276/1000000000),MOD(INT(BW276/1000000000),10),"")</f>
        <v/>
      </c>
      <c r="W276" s="2025"/>
      <c r="X276" s="2025" t="str">
        <f>IF(INT(BW276/100000000),MOD(INT(BW276/100000000),10),"")</f>
        <v/>
      </c>
      <c r="Y276" s="2025"/>
      <c r="Z276" s="2025" t="str">
        <f>IF(INT(BW276/10000000),MOD(INT(BW276/10000000),10),"")</f>
        <v/>
      </c>
      <c r="AA276" s="2025"/>
      <c r="AB276" s="2025" t="str">
        <f>IF(INT(BW276/1000000),MOD(INT(BW276/1000000),10),"")</f>
        <v/>
      </c>
      <c r="AC276" s="2025"/>
      <c r="AD276" s="2025" t="str">
        <f>IF(INT(BW276/100000),MOD(INT(BW276/100000),10),"")</f>
        <v/>
      </c>
      <c r="AE276" s="2025"/>
      <c r="AF276" s="2025" t="str">
        <f>IF(INT(BW276/10000),MOD(INT(BW276/10000),10),"")</f>
        <v/>
      </c>
      <c r="AG276" s="2025"/>
      <c r="AH276" s="2025" t="str">
        <f>IF(INT(BW276/1000),MOD(INT(BW276/1000),10),"")</f>
        <v/>
      </c>
      <c r="AI276" s="2025"/>
      <c r="AJ276" s="2025" t="str">
        <f>IF(INT(BW276/100),MOD(INT(BW276/100),10),"")</f>
        <v/>
      </c>
      <c r="AK276" s="2025"/>
      <c r="AL276" s="2025" t="str">
        <f>IF(INT(BW276/10),MOD(INT(BW276/10),10),"")</f>
        <v/>
      </c>
      <c r="AM276" s="2025"/>
      <c r="AN276" s="2025" t="str">
        <f>IF(INT(BW276/1),MOD(INT(BW276/1),10),"")</f>
        <v/>
      </c>
      <c r="AO276" s="2027"/>
      <c r="AP276" s="2140" t="s">
        <v>15</v>
      </c>
      <c r="AQ276" s="2141"/>
      <c r="AR276" s="2057" t="str">
        <f>IF(INT(BX276/100000000000),MOD(INT(BX276/100000000000),10),"")</f>
        <v/>
      </c>
      <c r="AS276" s="2025"/>
      <c r="AT276" s="2025" t="str">
        <f>IF(INT(BX276/10000000000),MOD(INT(BX276/10000000000),10),"")</f>
        <v/>
      </c>
      <c r="AU276" s="2025"/>
      <c r="AV276" s="2025" t="str">
        <f>IF(INT(BX276/1000000000),MOD(INT(BX276/1000000000),10),"")</f>
        <v/>
      </c>
      <c r="AW276" s="2025"/>
      <c r="AX276" s="2025" t="str">
        <f>IF(INT(BX276/100000000),MOD(INT(BX276/100000000),10),"")</f>
        <v/>
      </c>
      <c r="AY276" s="2025"/>
      <c r="AZ276" s="2025" t="str">
        <f>IF(INT(BX276/10000000),MOD(INT(BX276/10000000),10),"")</f>
        <v/>
      </c>
      <c r="BA276" s="2025"/>
      <c r="BB276" s="2025" t="str">
        <f>IF(INT(BX276/1000000),MOD(INT(BX276/1000000),10),"")</f>
        <v/>
      </c>
      <c r="BC276" s="2025"/>
      <c r="BD276" s="2025" t="str">
        <f>IF(INT(BX276/100000),MOD(INT(BX276/100000),10),"")</f>
        <v/>
      </c>
      <c r="BE276" s="2025"/>
      <c r="BF276" s="2025" t="str">
        <f>IF(INT(BX276/10000),MOD(INT(BX276/10000),10),"")</f>
        <v/>
      </c>
      <c r="BG276" s="2025"/>
      <c r="BH276" s="2025" t="str">
        <f>IF(INT(BX276/1000),MOD(INT(BX276/1000),10),"")</f>
        <v/>
      </c>
      <c r="BI276" s="2025"/>
      <c r="BJ276" s="2025" t="str">
        <f>IF(INT(BX276/100),MOD(INT(BX276/100),10),"")</f>
        <v/>
      </c>
      <c r="BK276" s="2025"/>
      <c r="BL276" s="2025" t="str">
        <f>IF(INT(BX276/10),MOD(INT(BX276/10),10),"")</f>
        <v/>
      </c>
      <c r="BM276" s="2025"/>
      <c r="BN276" s="2025" t="str">
        <f>IF(INT(BX276/1),MOD(INT(BX276/1),10),"")</f>
        <v/>
      </c>
      <c r="BO276" s="2025"/>
      <c r="BP276" s="2140" t="s">
        <v>15</v>
      </c>
      <c r="BQ276" s="2141"/>
      <c r="BR276" s="2017"/>
      <c r="BS276" s="2420"/>
      <c r="BT276" s="2420"/>
      <c r="BU276" s="2420"/>
      <c r="BW276" s="2028">
        <f>ROUNDDOWN('２表'!$Z$37*BW274,0)</f>
        <v>0</v>
      </c>
      <c r="BX276" s="2046">
        <f>ROUNDDOWN('２表'!$Z$37*BX274,0)</f>
        <v>0</v>
      </c>
      <c r="BZ276" s="2134"/>
    </row>
    <row r="277" spans="1:78" s="1108" customFormat="1" ht="13.5" customHeight="1">
      <c r="A277" s="1107"/>
      <c r="B277" s="1107"/>
      <c r="C277" s="2263"/>
      <c r="D277" s="2263"/>
      <c r="E277" s="2263"/>
      <c r="G277" s="2158"/>
      <c r="H277" s="1101"/>
      <c r="I277" s="2189" t="s">
        <v>1194</v>
      </c>
      <c r="J277" s="2189"/>
      <c r="K277" s="2189"/>
      <c r="L277" s="2189"/>
      <c r="M277" s="1103"/>
      <c r="N277" s="2122" t="s">
        <v>1191</v>
      </c>
      <c r="O277" s="2123"/>
      <c r="P277" s="2124"/>
      <c r="Q277" s="2081"/>
      <c r="R277" s="2057"/>
      <c r="S277" s="2025"/>
      <c r="T277" s="2025"/>
      <c r="U277" s="2025"/>
      <c r="V277" s="2025"/>
      <c r="W277" s="2025"/>
      <c r="X277" s="2025"/>
      <c r="Y277" s="2025"/>
      <c r="Z277" s="2025"/>
      <c r="AA277" s="2025"/>
      <c r="AB277" s="2025"/>
      <c r="AC277" s="2025"/>
      <c r="AD277" s="2025"/>
      <c r="AE277" s="2025"/>
      <c r="AF277" s="2025"/>
      <c r="AG277" s="2025"/>
      <c r="AH277" s="2025"/>
      <c r="AI277" s="2025"/>
      <c r="AJ277" s="2025"/>
      <c r="AK277" s="2025"/>
      <c r="AL277" s="2025"/>
      <c r="AM277" s="2025"/>
      <c r="AN277" s="2025"/>
      <c r="AO277" s="2027"/>
      <c r="AP277" s="2140"/>
      <c r="AQ277" s="2141"/>
      <c r="AR277" s="2057"/>
      <c r="AS277" s="2025"/>
      <c r="AT277" s="2025"/>
      <c r="AU277" s="2025"/>
      <c r="AV277" s="2025"/>
      <c r="AW277" s="2025"/>
      <c r="AX277" s="2025"/>
      <c r="AY277" s="2025"/>
      <c r="AZ277" s="2025"/>
      <c r="BA277" s="2025"/>
      <c r="BB277" s="2025"/>
      <c r="BC277" s="2025"/>
      <c r="BD277" s="2025"/>
      <c r="BE277" s="2025"/>
      <c r="BF277" s="2025"/>
      <c r="BG277" s="2025"/>
      <c r="BH277" s="2025"/>
      <c r="BI277" s="2025"/>
      <c r="BJ277" s="2025"/>
      <c r="BK277" s="2025"/>
      <c r="BL277" s="2025"/>
      <c r="BM277" s="2025"/>
      <c r="BN277" s="2025"/>
      <c r="BO277" s="2025"/>
      <c r="BP277" s="2140"/>
      <c r="BQ277" s="2141"/>
      <c r="BR277" s="2017"/>
      <c r="BS277" s="2420"/>
      <c r="BT277" s="2420"/>
      <c r="BU277" s="2420"/>
      <c r="BW277" s="2029"/>
      <c r="BX277" s="2031"/>
      <c r="BZ277" s="2134"/>
    </row>
    <row r="278" spans="1:78" s="1108" customFormat="1" ht="6" customHeight="1">
      <c r="A278" s="1107"/>
      <c r="B278" s="1107"/>
      <c r="C278" s="1111"/>
      <c r="D278" s="1111"/>
      <c r="E278" s="1111"/>
      <c r="G278" s="2158"/>
      <c r="H278" s="1126"/>
      <c r="I278" s="2190" t="s">
        <v>1190</v>
      </c>
      <c r="J278" s="2190"/>
      <c r="K278" s="2190"/>
      <c r="L278" s="2191"/>
      <c r="M278" s="1100"/>
      <c r="N278" s="2146" t="s">
        <v>1218</v>
      </c>
      <c r="O278" s="2147"/>
      <c r="P278" s="2148"/>
      <c r="Q278" s="2065" t="s">
        <v>9</v>
      </c>
      <c r="R278" s="2057" t="str">
        <f t="shared" ref="R278" si="906">IF(INT(BW278/100000000000),MOD(INT(BW278/100000000000),10),"")</f>
        <v/>
      </c>
      <c r="S278" s="2025"/>
      <c r="T278" s="2025" t="str">
        <f t="shared" ref="T278" si="907">IF(INT(BW278/10000000000),MOD(INT(BW278/10000000000),10),"")</f>
        <v/>
      </c>
      <c r="U278" s="2025"/>
      <c r="V278" s="2025" t="str">
        <f t="shared" ref="V278" si="908">IF(INT(BW278/1000000000),MOD(INT(BW278/1000000000),10),"")</f>
        <v/>
      </c>
      <c r="W278" s="2025"/>
      <c r="X278" s="2128" t="str">
        <f t="shared" ref="X278" si="909">IF(INT(BW278/100000000),MOD(INT(BW278/100000000),10),"")</f>
        <v/>
      </c>
      <c r="Y278" s="2025"/>
      <c r="Z278" s="2025" t="str">
        <f t="shared" ref="Z278" si="910">IF(INT(BW278/10000000),MOD(INT(BW278/10000000),10),"")</f>
        <v/>
      </c>
      <c r="AA278" s="2025"/>
      <c r="AB278" s="2025" t="str">
        <f t="shared" ref="AB278" si="911">IF(INT(BW278/1000000),MOD(INT(BW278/1000000),10),"")</f>
        <v/>
      </c>
      <c r="AC278" s="2025"/>
      <c r="AD278" s="2025" t="str">
        <f t="shared" ref="AD278" si="912">IF(INT(BW278/100000),MOD(INT(BW278/100000),10),"")</f>
        <v/>
      </c>
      <c r="AE278" s="2025"/>
      <c r="AF278" s="2025" t="str">
        <f t="shared" ref="AF278" si="913">IF(INT(BW278/10000),MOD(INT(BW278/10000),10),"")</f>
        <v/>
      </c>
      <c r="AG278" s="2025"/>
      <c r="AH278" s="2025" t="str">
        <f t="shared" ref="AH278" si="914">IF(INT(BW278/1000),MOD(INT(BW278/1000),10),"")</f>
        <v/>
      </c>
      <c r="AI278" s="2025"/>
      <c r="AJ278" s="2025" t="str">
        <f t="shared" ref="AJ278" si="915">IF(INT(BW278/100),MOD(INT(BW278/100),10),"")</f>
        <v/>
      </c>
      <c r="AK278" s="2025"/>
      <c r="AL278" s="2025" t="str">
        <f t="shared" ref="AL278" si="916">IF(INT(BW278/10),MOD(INT(BW278/10),10),"")</f>
        <v/>
      </c>
      <c r="AM278" s="2025"/>
      <c r="AN278" s="2025" t="str">
        <f t="shared" ref="AN278" si="917">IF(INT(BW278/1),MOD(INT(BW278/1),10),"")</f>
        <v/>
      </c>
      <c r="AO278" s="2027"/>
      <c r="AP278" s="2129"/>
      <c r="AQ278" s="2130"/>
      <c r="AR278" s="2057" t="str">
        <f t="shared" ref="AR278" si="918">IF(INT(BX278/100000000000),MOD(INT(BX278/100000000000),10),"")</f>
        <v/>
      </c>
      <c r="AS278" s="2025"/>
      <c r="AT278" s="2025" t="str">
        <f t="shared" ref="AT278" si="919">IF(INT(BX278/10000000000),MOD(INT(BX278/10000000000),10),"")</f>
        <v/>
      </c>
      <c r="AU278" s="2025"/>
      <c r="AV278" s="2025" t="str">
        <f t="shared" ref="AV278" si="920">IF(INT(BX278/1000000000),MOD(INT(BX278/1000000000),10),"")</f>
        <v/>
      </c>
      <c r="AW278" s="2025"/>
      <c r="AX278" s="2025" t="str">
        <f t="shared" ref="AX278" si="921">IF(INT(BX278/100000000),MOD(INT(BX278/100000000),10),"")</f>
        <v/>
      </c>
      <c r="AY278" s="2025"/>
      <c r="AZ278" s="2025" t="str">
        <f t="shared" ref="AZ278" si="922">IF(INT(BX278/10000000),MOD(INT(BX278/10000000),10),"")</f>
        <v/>
      </c>
      <c r="BA278" s="2025"/>
      <c r="BB278" s="2025" t="str">
        <f t="shared" ref="BB278" si="923">IF(INT(BX278/1000000),MOD(INT(BX278/1000000),10),"")</f>
        <v/>
      </c>
      <c r="BC278" s="2025"/>
      <c r="BD278" s="2025" t="str">
        <f t="shared" ref="BD278" si="924">IF(INT(BX278/100000),MOD(INT(BX278/100000),10),"")</f>
        <v/>
      </c>
      <c r="BE278" s="2025"/>
      <c r="BF278" s="2025" t="str">
        <f t="shared" ref="BF278" si="925">IF(INT(BX278/10000),MOD(INT(BX278/10000),10),"")</f>
        <v/>
      </c>
      <c r="BG278" s="2025"/>
      <c r="BH278" s="2025" t="str">
        <f t="shared" ref="BH278" si="926">IF(INT(BX278/1000),MOD(INT(BX278/1000),10),"")</f>
        <v/>
      </c>
      <c r="BI278" s="2025"/>
      <c r="BJ278" s="2025" t="str">
        <f t="shared" ref="BJ278" si="927">IF(INT(BX278/100),MOD(INT(BX278/100),10),"")</f>
        <v/>
      </c>
      <c r="BK278" s="2025"/>
      <c r="BL278" s="2025" t="str">
        <f t="shared" ref="BL278" si="928">IF(INT(BX278/10),MOD(INT(BX278/10),10),"")</f>
        <v/>
      </c>
      <c r="BM278" s="2025"/>
      <c r="BN278" s="2025" t="str">
        <f t="shared" ref="BN278" si="929">IF(INT(BX278/1),MOD(INT(BX278/1),10),"")</f>
        <v/>
      </c>
      <c r="BO278" s="2025"/>
      <c r="BP278" s="2140"/>
      <c r="BQ278" s="2141"/>
      <c r="BR278" s="2017"/>
      <c r="BS278" s="2420"/>
      <c r="BT278" s="2420"/>
      <c r="BU278" s="2420"/>
      <c r="BW278" s="2061"/>
      <c r="BX278" s="2062"/>
      <c r="BZ278" s="2134"/>
    </row>
    <row r="279" spans="1:78" s="1108" customFormat="1" ht="13.5" customHeight="1">
      <c r="A279" s="1107"/>
      <c r="B279" s="1107"/>
      <c r="C279" s="1111"/>
      <c r="D279" s="1111"/>
      <c r="E279" s="1111"/>
      <c r="G279" s="2158"/>
      <c r="H279" s="1101"/>
      <c r="I279" s="2192"/>
      <c r="J279" s="2192"/>
      <c r="K279" s="2192"/>
      <c r="L279" s="2192"/>
      <c r="M279" s="1103"/>
      <c r="N279" s="2122" t="s">
        <v>1192</v>
      </c>
      <c r="O279" s="2123"/>
      <c r="P279" s="2124"/>
      <c r="Q279" s="2081"/>
      <c r="R279" s="2057"/>
      <c r="S279" s="2025"/>
      <c r="T279" s="2025"/>
      <c r="U279" s="2025"/>
      <c r="V279" s="2025"/>
      <c r="W279" s="2025"/>
      <c r="X279" s="2025"/>
      <c r="Y279" s="2025"/>
      <c r="Z279" s="2025"/>
      <c r="AA279" s="2025"/>
      <c r="AB279" s="2025"/>
      <c r="AC279" s="2025"/>
      <c r="AD279" s="2025"/>
      <c r="AE279" s="2025"/>
      <c r="AF279" s="2025"/>
      <c r="AG279" s="2025"/>
      <c r="AH279" s="2025"/>
      <c r="AI279" s="2025"/>
      <c r="AJ279" s="2025"/>
      <c r="AK279" s="2025"/>
      <c r="AL279" s="2025"/>
      <c r="AM279" s="2025"/>
      <c r="AN279" s="2025"/>
      <c r="AO279" s="2027"/>
      <c r="AP279" s="2131"/>
      <c r="AQ279" s="2132"/>
      <c r="AR279" s="2057"/>
      <c r="AS279" s="2025"/>
      <c r="AT279" s="2025"/>
      <c r="AU279" s="2025"/>
      <c r="AV279" s="2025"/>
      <c r="AW279" s="2025"/>
      <c r="AX279" s="2025"/>
      <c r="AY279" s="2025"/>
      <c r="AZ279" s="2025"/>
      <c r="BA279" s="2025"/>
      <c r="BB279" s="2025"/>
      <c r="BC279" s="2025"/>
      <c r="BD279" s="2025"/>
      <c r="BE279" s="2025"/>
      <c r="BF279" s="2025"/>
      <c r="BG279" s="2025"/>
      <c r="BH279" s="2025"/>
      <c r="BI279" s="2025"/>
      <c r="BJ279" s="2025"/>
      <c r="BK279" s="2025"/>
      <c r="BL279" s="2025"/>
      <c r="BM279" s="2025"/>
      <c r="BN279" s="2025"/>
      <c r="BO279" s="2025"/>
      <c r="BP279" s="2186"/>
      <c r="BQ279" s="2187"/>
      <c r="BR279" s="2017"/>
      <c r="BS279" s="2420"/>
      <c r="BT279" s="2420"/>
      <c r="BU279" s="2420"/>
      <c r="BW279" s="2056"/>
      <c r="BX279" s="2060"/>
      <c r="BZ279" s="2134"/>
    </row>
    <row r="280" spans="1:78" s="1108" customFormat="1" ht="14.25" customHeight="1">
      <c r="A280" s="1107"/>
      <c r="B280" s="1107"/>
      <c r="C280" s="1111"/>
      <c r="D280" s="1111"/>
      <c r="E280" s="1111"/>
      <c r="G280" s="2158"/>
      <c r="H280" s="1126"/>
      <c r="I280" s="2125" t="s">
        <v>1195</v>
      </c>
      <c r="J280" s="2125"/>
      <c r="K280" s="2125"/>
      <c r="L280" s="2126"/>
      <c r="M280" s="2126"/>
      <c r="N280" s="2126"/>
      <c r="O280" s="2126"/>
      <c r="P280" s="1075"/>
      <c r="Q280" s="2065" t="s">
        <v>21</v>
      </c>
      <c r="R280" s="2057" t="str">
        <f t="shared" ref="R280" si="930">IF(INT(BW280/100000000000),MOD(INT(BW280/100000000000),10),"")</f>
        <v/>
      </c>
      <c r="S280" s="2025"/>
      <c r="T280" s="2025" t="str">
        <f t="shared" ref="T280" si="931">IF(INT(BW280/10000000000),MOD(INT(BW280/10000000000),10),"")</f>
        <v/>
      </c>
      <c r="U280" s="2025"/>
      <c r="V280" s="2025" t="str">
        <f t="shared" ref="V280" si="932">IF(INT(BW280/1000000000),MOD(INT(BW280/1000000000),10),"")</f>
        <v/>
      </c>
      <c r="W280" s="2025"/>
      <c r="X280" s="2025" t="str">
        <f t="shared" ref="X280" si="933">IF(INT(BW280/100000000),MOD(INT(BW280/100000000),10),"")</f>
        <v/>
      </c>
      <c r="Y280" s="2025"/>
      <c r="Z280" s="2025" t="str">
        <f t="shared" ref="Z280" si="934">IF(INT(BW280/10000000),MOD(INT(BW280/10000000),10),"")</f>
        <v/>
      </c>
      <c r="AA280" s="2025"/>
      <c r="AB280" s="2025" t="str">
        <f t="shared" ref="AB280" si="935">IF(INT(BW280/1000000),MOD(INT(BW280/1000000),10),"")</f>
        <v/>
      </c>
      <c r="AC280" s="2025"/>
      <c r="AD280" s="2025" t="str">
        <f t="shared" ref="AD280" si="936">IF(INT(BW280/100000),MOD(INT(BW280/100000),10),"")</f>
        <v/>
      </c>
      <c r="AE280" s="2025"/>
      <c r="AF280" s="2025" t="str">
        <f t="shared" ref="AF280" si="937">IF(INT(BW280/10000),MOD(INT(BW280/10000),10),"")</f>
        <v/>
      </c>
      <c r="AG280" s="2025"/>
      <c r="AH280" s="2025" t="str">
        <f t="shared" ref="AH280" si="938">IF(INT(BW280/1000),MOD(INT(BW280/1000),10),"")</f>
        <v/>
      </c>
      <c r="AI280" s="2025"/>
      <c r="AJ280" s="2025" t="str">
        <f t="shared" ref="AJ280" si="939">IF(INT(BW280/100),MOD(INT(BW280/100),10),"")</f>
        <v/>
      </c>
      <c r="AK280" s="2025"/>
      <c r="AL280" s="2025" t="str">
        <f t="shared" ref="AL280" si="940">IF(INT(BW280/10),MOD(INT(BW280/10),10),"")</f>
        <v/>
      </c>
      <c r="AM280" s="2025"/>
      <c r="AN280" s="2025" t="str">
        <f t="shared" ref="AN280" si="941">IF(INT(BW280/1),MOD(INT(BW280/1),10),"")</f>
        <v/>
      </c>
      <c r="AO280" s="2027"/>
      <c r="AP280" s="2092" t="s">
        <v>15</v>
      </c>
      <c r="AQ280" s="2093"/>
      <c r="AR280" s="2057" t="str">
        <f t="shared" ref="AR280" si="942">IF(INT(BX280/100000000000),MOD(INT(BX280/100000000000),10),"")</f>
        <v/>
      </c>
      <c r="AS280" s="2025"/>
      <c r="AT280" s="2025" t="str">
        <f t="shared" ref="AT280" si="943">IF(INT(BX280/10000000000),MOD(INT(BX280/10000000000),10),"")</f>
        <v/>
      </c>
      <c r="AU280" s="2025"/>
      <c r="AV280" s="2025" t="str">
        <f t="shared" ref="AV280" si="944">IF(INT(BX280/1000000000),MOD(INT(BX280/1000000000),10),"")</f>
        <v/>
      </c>
      <c r="AW280" s="2025"/>
      <c r="AX280" s="2025" t="str">
        <f t="shared" ref="AX280" si="945">IF(INT(BX280/100000000),MOD(INT(BX280/100000000),10),"")</f>
        <v/>
      </c>
      <c r="AY280" s="2025"/>
      <c r="AZ280" s="2025" t="str">
        <f t="shared" ref="AZ280" si="946">IF(INT(BX280/10000000),MOD(INT(BX280/10000000),10),"")</f>
        <v/>
      </c>
      <c r="BA280" s="2025"/>
      <c r="BB280" s="2025" t="str">
        <f t="shared" ref="BB280" si="947">IF(INT(BX280/1000000),MOD(INT(BX280/1000000),10),"")</f>
        <v/>
      </c>
      <c r="BC280" s="2025"/>
      <c r="BD280" s="2025" t="str">
        <f t="shared" ref="BD280" si="948">IF(INT(BX280/100000),MOD(INT(BX280/100000),10),"")</f>
        <v/>
      </c>
      <c r="BE280" s="2025"/>
      <c r="BF280" s="2025" t="str">
        <f t="shared" ref="BF280" si="949">IF(INT(BX280/10000),MOD(INT(BX280/10000),10),"")</f>
        <v/>
      </c>
      <c r="BG280" s="2025"/>
      <c r="BH280" s="2025" t="str">
        <f t="shared" ref="BH280" si="950">IF(INT(BX280/1000),MOD(INT(BX280/1000),10),"")</f>
        <v/>
      </c>
      <c r="BI280" s="2025"/>
      <c r="BJ280" s="2025" t="str">
        <f t="shared" ref="BJ280" si="951">IF(INT(BX280/100),MOD(INT(BX280/100),10),"")</f>
        <v/>
      </c>
      <c r="BK280" s="2025"/>
      <c r="BL280" s="2025" t="str">
        <f t="shared" ref="BL280" si="952">IF(INT(BX280/10),MOD(INT(BX280/10),10),"")</f>
        <v/>
      </c>
      <c r="BM280" s="2025"/>
      <c r="BN280" s="2025" t="str">
        <f t="shared" ref="BN280" si="953">IF(INT(BX280/1),MOD(INT(BX280/1),10),"")</f>
        <v/>
      </c>
      <c r="BO280" s="2025"/>
      <c r="BP280" s="2092" t="s">
        <v>15</v>
      </c>
      <c r="BQ280" s="2093"/>
      <c r="BR280" s="2017"/>
      <c r="BS280" s="2420"/>
      <c r="BT280" s="2420"/>
      <c r="BU280" s="2420"/>
      <c r="BW280" s="2028">
        <f>IF(入力シート!T11=FALSE,0,VLOOKUP(BW270,'４表'!$AC$57:$AD$63,2,FALSE))</f>
        <v>0</v>
      </c>
      <c r="BX280" s="2030">
        <f>IF(入力シート!T12=FALSE,0,VLOOKUP(BX270,'４表'!$AC$57:$AD$63,2,FALSE))</f>
        <v>0</v>
      </c>
      <c r="BZ280" s="2134"/>
    </row>
    <row r="281" spans="1:78" s="1108" customFormat="1" ht="6" customHeight="1">
      <c r="A281" s="1107"/>
      <c r="B281" s="1107"/>
      <c r="C281" s="1111"/>
      <c r="D281" s="1111"/>
      <c r="E281" s="1111"/>
      <c r="G281" s="2159"/>
      <c r="H281" s="1069"/>
      <c r="I281" s="2096" t="s">
        <v>1642</v>
      </c>
      <c r="J281" s="2096"/>
      <c r="K281" s="2096"/>
      <c r="L281" s="2096"/>
      <c r="M281" s="2096"/>
      <c r="N281" s="2096"/>
      <c r="O281" s="2096"/>
      <c r="P281" s="1070"/>
      <c r="Q281" s="2039"/>
      <c r="R281" s="2058"/>
      <c r="S281" s="2043"/>
      <c r="T281" s="2043"/>
      <c r="U281" s="2043"/>
      <c r="V281" s="2043"/>
      <c r="W281" s="2043"/>
      <c r="X281" s="2043"/>
      <c r="Y281" s="2043"/>
      <c r="Z281" s="2043"/>
      <c r="AA281" s="2043"/>
      <c r="AB281" s="2043"/>
      <c r="AC281" s="2043"/>
      <c r="AD281" s="2043"/>
      <c r="AE281" s="2043"/>
      <c r="AF281" s="2043"/>
      <c r="AG281" s="2043"/>
      <c r="AH281" s="2043"/>
      <c r="AI281" s="2043"/>
      <c r="AJ281" s="2043"/>
      <c r="AK281" s="2043"/>
      <c r="AL281" s="2043"/>
      <c r="AM281" s="2043"/>
      <c r="AN281" s="2043"/>
      <c r="AO281" s="2127"/>
      <c r="AP281" s="2094"/>
      <c r="AQ281" s="2095"/>
      <c r="AR281" s="2058"/>
      <c r="AS281" s="2043"/>
      <c r="AT281" s="2043"/>
      <c r="AU281" s="2043"/>
      <c r="AV281" s="2043"/>
      <c r="AW281" s="2043"/>
      <c r="AX281" s="2043"/>
      <c r="AY281" s="2043"/>
      <c r="AZ281" s="2043"/>
      <c r="BA281" s="2043"/>
      <c r="BB281" s="2043"/>
      <c r="BC281" s="2043"/>
      <c r="BD281" s="2043"/>
      <c r="BE281" s="2043"/>
      <c r="BF281" s="2043"/>
      <c r="BG281" s="2043"/>
      <c r="BH281" s="2043"/>
      <c r="BI281" s="2043"/>
      <c r="BJ281" s="2043"/>
      <c r="BK281" s="2043"/>
      <c r="BL281" s="2043"/>
      <c r="BM281" s="2043"/>
      <c r="BN281" s="2043"/>
      <c r="BO281" s="2043"/>
      <c r="BP281" s="2094"/>
      <c r="BQ281" s="2095"/>
      <c r="BR281" s="2017"/>
      <c r="BS281" s="2420"/>
      <c r="BT281" s="2420"/>
      <c r="BU281" s="2420"/>
      <c r="BW281" s="2049"/>
      <c r="BX281" s="2047"/>
      <c r="BZ281" s="2134"/>
    </row>
    <row r="282" spans="1:78" s="1108" customFormat="1" ht="14.25" customHeight="1">
      <c r="A282" s="1107"/>
      <c r="B282" s="1107"/>
      <c r="C282" s="1111"/>
      <c r="D282" s="1111"/>
      <c r="E282" s="1111"/>
      <c r="G282" s="2097" t="s">
        <v>1197</v>
      </c>
      <c r="H282" s="2100" t="s">
        <v>171</v>
      </c>
      <c r="I282" s="2101"/>
      <c r="J282" s="1076"/>
      <c r="K282" s="2106" t="s">
        <v>1199</v>
      </c>
      <c r="L282" s="2106"/>
      <c r="M282" s="2106"/>
      <c r="N282" s="2106"/>
      <c r="O282" s="2106"/>
      <c r="P282" s="1075"/>
      <c r="Q282" s="2065" t="s">
        <v>48</v>
      </c>
      <c r="R282" s="2057" t="str">
        <f t="shared" ref="R282" si="954">IF(INT(BW282/100000000000),MOD(INT(BW282/100000000000),10),"")</f>
        <v/>
      </c>
      <c r="S282" s="2025"/>
      <c r="T282" s="2025" t="str">
        <f t="shared" ref="T282" si="955">IF(INT(BW282/10000000000),MOD(INT(BW282/10000000000),10),"")</f>
        <v/>
      </c>
      <c r="U282" s="2025"/>
      <c r="V282" s="2025" t="str">
        <f t="shared" ref="V282" si="956">IF(INT(BW282/1000000000),MOD(INT(BW282/1000000000),10),"")</f>
        <v/>
      </c>
      <c r="W282" s="2025"/>
      <c r="X282" s="2025" t="str">
        <f t="shared" ref="X282" si="957">IF(INT(BW282/100000000),MOD(INT(BW282/100000000),10),"")</f>
        <v/>
      </c>
      <c r="Y282" s="2025"/>
      <c r="Z282" s="2025" t="str">
        <f t="shared" ref="Z282" si="958">IF(INT(BW282/10000000),MOD(INT(BW282/10000000),10),"")</f>
        <v/>
      </c>
      <c r="AA282" s="2025"/>
      <c r="AB282" s="2025" t="str">
        <f t="shared" ref="AB282" si="959">IF(INT(BW282/1000000),MOD(INT(BW282/1000000),10),"")</f>
        <v/>
      </c>
      <c r="AC282" s="2025"/>
      <c r="AD282" s="2025" t="str">
        <f t="shared" ref="AD282" si="960">IF(INT(BW282/100000),MOD(INT(BW282/100000),10),"")</f>
        <v/>
      </c>
      <c r="AE282" s="2025"/>
      <c r="AF282" s="2025" t="str">
        <f t="shared" ref="AF282" si="961">IF(INT(BW282/10000),MOD(INT(BW282/10000),10),"")</f>
        <v/>
      </c>
      <c r="AG282" s="2025"/>
      <c r="AH282" s="2025" t="str">
        <f t="shared" ref="AH282" si="962">IF(INT(BW282/1000),MOD(INT(BW282/1000),10),"")</f>
        <v/>
      </c>
      <c r="AI282" s="2025"/>
      <c r="AJ282" s="2025" t="str">
        <f t="shared" ref="AJ282" si="963">IF(INT(BW282/100),MOD(INT(BW282/100),10),"")</f>
        <v/>
      </c>
      <c r="AK282" s="2025"/>
      <c r="AL282" s="2025" t="str">
        <f t="shared" ref="AL282" si="964">IF(INT(BW282/10),MOD(INT(BW282/10),10),"")</f>
        <v/>
      </c>
      <c r="AM282" s="2025"/>
      <c r="AN282" s="2025" t="str">
        <f t="shared" ref="AN282" si="965">IF(INT(BW282/1),MOD(INT(BW282/1),10),"")</f>
        <v/>
      </c>
      <c r="AO282" s="2025"/>
      <c r="AP282" s="2070"/>
      <c r="AQ282" s="2071"/>
      <c r="AR282" s="2057" t="str">
        <f t="shared" ref="AR282" si="966">IF(INT(BX282/100000000000),MOD(INT(BX282/100000000000),10),"")</f>
        <v/>
      </c>
      <c r="AS282" s="2025"/>
      <c r="AT282" s="2025" t="str">
        <f t="shared" ref="AT282" si="967">IF(INT(BX282/10000000000),MOD(INT(BX282/10000000000),10),"")</f>
        <v/>
      </c>
      <c r="AU282" s="2025"/>
      <c r="AV282" s="2025" t="str">
        <f t="shared" ref="AV282" si="968">IF(INT(BX282/1000000000),MOD(INT(BX282/1000000000),10),"")</f>
        <v/>
      </c>
      <c r="AW282" s="2025"/>
      <c r="AX282" s="2025" t="str">
        <f t="shared" ref="AX282" si="969">IF(INT(BX282/100000000),MOD(INT(BX282/100000000),10),"")</f>
        <v/>
      </c>
      <c r="AY282" s="2025"/>
      <c r="AZ282" s="2025" t="str">
        <f t="shared" ref="AZ282" si="970">IF(INT(BX282/10000000),MOD(INT(BX282/10000000),10),"")</f>
        <v/>
      </c>
      <c r="BA282" s="2025"/>
      <c r="BB282" s="2025" t="str">
        <f t="shared" ref="BB282" si="971">IF(INT(BX282/1000000),MOD(INT(BX282/1000000),10),"")</f>
        <v/>
      </c>
      <c r="BC282" s="2025"/>
      <c r="BD282" s="2025" t="str">
        <f t="shared" ref="BD282" si="972">IF(INT(BX282/100000),MOD(INT(BX282/100000),10),"")</f>
        <v/>
      </c>
      <c r="BE282" s="2025"/>
      <c r="BF282" s="2025" t="str">
        <f t="shared" ref="BF282" si="973">IF(INT(BX282/10000),MOD(INT(BX282/10000),10),"")</f>
        <v/>
      </c>
      <c r="BG282" s="2025"/>
      <c r="BH282" s="2025" t="str">
        <f t="shared" ref="BH282" si="974">IF(INT(BX282/1000),MOD(INT(BX282/1000),10),"")</f>
        <v/>
      </c>
      <c r="BI282" s="2025"/>
      <c r="BJ282" s="2025" t="str">
        <f t="shared" ref="BJ282" si="975">IF(INT(BX282/100),MOD(INT(BX282/100),10),"")</f>
        <v/>
      </c>
      <c r="BK282" s="2025"/>
      <c r="BL282" s="2025" t="str">
        <f t="shared" ref="BL282" si="976">IF(INT(BX282/10),MOD(INT(BX282/10),10),"")</f>
        <v/>
      </c>
      <c r="BM282" s="2025"/>
      <c r="BN282" s="2025" t="str">
        <f t="shared" ref="BN282" si="977">IF(INT(BX282/1),MOD(INT(BX282/1),10),"")</f>
        <v/>
      </c>
      <c r="BO282" s="2025"/>
      <c r="BP282" s="2070"/>
      <c r="BQ282" s="2071"/>
      <c r="BR282" s="2017"/>
      <c r="BS282" s="2420"/>
      <c r="BT282" s="2420"/>
      <c r="BU282" s="2420"/>
      <c r="BW282" s="2053">
        <f>VLOOKUP(BW270,'４表の２'!$AK$8:$AL$16,2,FALSE)</f>
        <v>0</v>
      </c>
      <c r="BX282" s="2030">
        <f>VLOOKUP(BX270,'４表の２'!$AK$8:$AL$16,2,FALSE)</f>
        <v>0</v>
      </c>
      <c r="BZ282" s="2134"/>
    </row>
    <row r="283" spans="1:78" s="1108" customFormat="1" ht="6" customHeight="1">
      <c r="A283" s="1107"/>
      <c r="B283" s="1107"/>
      <c r="C283" s="1111"/>
      <c r="D283" s="1111"/>
      <c r="E283" s="1111"/>
      <c r="G283" s="2098"/>
      <c r="H283" s="2102"/>
      <c r="I283" s="2103"/>
      <c r="J283" s="1077"/>
      <c r="K283" s="2089" t="s">
        <v>1549</v>
      </c>
      <c r="L283" s="2089"/>
      <c r="M283" s="2089"/>
      <c r="N283" s="2089"/>
      <c r="O283" s="2089"/>
      <c r="P283" s="1103"/>
      <c r="Q283" s="2081"/>
      <c r="R283" s="2057"/>
      <c r="S283" s="2025"/>
      <c r="T283" s="2025"/>
      <c r="U283" s="2025"/>
      <c r="V283" s="2025"/>
      <c r="W283" s="2025"/>
      <c r="X283" s="2025"/>
      <c r="Y283" s="2025"/>
      <c r="Z283" s="2025"/>
      <c r="AA283" s="2025"/>
      <c r="AB283" s="2025"/>
      <c r="AC283" s="2025"/>
      <c r="AD283" s="2025"/>
      <c r="AE283" s="2025"/>
      <c r="AF283" s="2025"/>
      <c r="AG283" s="2025"/>
      <c r="AH283" s="2025"/>
      <c r="AI283" s="2025"/>
      <c r="AJ283" s="2025"/>
      <c r="AK283" s="2025"/>
      <c r="AL283" s="2025"/>
      <c r="AM283" s="2025"/>
      <c r="AN283" s="2025"/>
      <c r="AO283" s="2025"/>
      <c r="AP283" s="2072"/>
      <c r="AQ283" s="2073"/>
      <c r="AR283" s="2057"/>
      <c r="AS283" s="2025"/>
      <c r="AT283" s="2025"/>
      <c r="AU283" s="2025"/>
      <c r="AV283" s="2025"/>
      <c r="AW283" s="2025"/>
      <c r="AX283" s="2025"/>
      <c r="AY283" s="2025"/>
      <c r="AZ283" s="2025"/>
      <c r="BA283" s="2025"/>
      <c r="BB283" s="2025"/>
      <c r="BC283" s="2025"/>
      <c r="BD283" s="2025"/>
      <c r="BE283" s="2025"/>
      <c r="BF283" s="2025"/>
      <c r="BG283" s="2025"/>
      <c r="BH283" s="2025"/>
      <c r="BI283" s="2025"/>
      <c r="BJ283" s="2025"/>
      <c r="BK283" s="2025"/>
      <c r="BL283" s="2025"/>
      <c r="BM283" s="2025"/>
      <c r="BN283" s="2025"/>
      <c r="BO283" s="2025"/>
      <c r="BP283" s="2072"/>
      <c r="BQ283" s="2073"/>
      <c r="BR283" s="2017"/>
      <c r="BS283" s="2420"/>
      <c r="BT283" s="2420"/>
      <c r="BU283" s="2420"/>
      <c r="BW283" s="2054"/>
      <c r="BX283" s="2031"/>
      <c r="BZ283" s="2134"/>
    </row>
    <row r="284" spans="1:78" s="1108" customFormat="1" ht="9.75" customHeight="1">
      <c r="A284" s="1107"/>
      <c r="B284" s="1107"/>
      <c r="C284" s="1111"/>
      <c r="D284" s="1111"/>
      <c r="E284" s="1111"/>
      <c r="G284" s="2098"/>
      <c r="H284" s="2102"/>
      <c r="I284" s="2103"/>
      <c r="J284" s="1076"/>
      <c r="K284" s="2090" t="s">
        <v>1010</v>
      </c>
      <c r="L284" s="2090"/>
      <c r="M284" s="2090"/>
      <c r="N284" s="2090"/>
      <c r="O284" s="2090"/>
      <c r="P284" s="1075"/>
      <c r="Q284" s="2065" t="s">
        <v>50</v>
      </c>
      <c r="R284" s="2057"/>
      <c r="S284" s="2025"/>
      <c r="T284" s="2025"/>
      <c r="U284" s="2025"/>
      <c r="V284" s="2025"/>
      <c r="W284" s="2025"/>
      <c r="X284" s="2025"/>
      <c r="Y284" s="2025"/>
      <c r="Z284" s="2025"/>
      <c r="AA284" s="2025"/>
      <c r="AB284" s="2025"/>
      <c r="AC284" s="2025"/>
      <c r="AD284" s="2025"/>
      <c r="AE284" s="2025"/>
      <c r="AF284" s="2025"/>
      <c r="AG284" s="2025"/>
      <c r="AH284" s="2025"/>
      <c r="AI284" s="2025"/>
      <c r="AJ284" s="2025"/>
      <c r="AK284" s="2025"/>
      <c r="AL284" s="2025"/>
      <c r="AM284" s="2025"/>
      <c r="AN284" s="2025"/>
      <c r="AO284" s="2025"/>
      <c r="AP284" s="2072"/>
      <c r="AQ284" s="2073"/>
      <c r="AR284" s="2057"/>
      <c r="AS284" s="2025"/>
      <c r="AT284" s="2025"/>
      <c r="AU284" s="2025"/>
      <c r="AV284" s="2025"/>
      <c r="AW284" s="2025"/>
      <c r="AX284" s="2025"/>
      <c r="AY284" s="2025"/>
      <c r="AZ284" s="2025"/>
      <c r="BA284" s="2025"/>
      <c r="BB284" s="2025"/>
      <c r="BC284" s="2025"/>
      <c r="BD284" s="2025"/>
      <c r="BE284" s="2025"/>
      <c r="BF284" s="2025"/>
      <c r="BG284" s="2025"/>
      <c r="BH284" s="2025"/>
      <c r="BI284" s="2025"/>
      <c r="BJ284" s="2025"/>
      <c r="BK284" s="2025"/>
      <c r="BL284" s="2025"/>
      <c r="BM284" s="2025"/>
      <c r="BN284" s="2025"/>
      <c r="BO284" s="2025"/>
      <c r="BP284" s="2072"/>
      <c r="BQ284" s="2073"/>
      <c r="BR284" s="2017"/>
      <c r="BS284" s="2420"/>
      <c r="BT284" s="2420"/>
      <c r="BU284" s="2420"/>
      <c r="BW284" s="2061"/>
      <c r="BX284" s="2062"/>
      <c r="BZ284" s="2134"/>
    </row>
    <row r="285" spans="1:78" s="1108" customFormat="1" ht="9.75" customHeight="1">
      <c r="A285" s="1107"/>
      <c r="B285" s="1107"/>
      <c r="C285" s="1111"/>
      <c r="D285" s="1111"/>
      <c r="E285" s="1111"/>
      <c r="G285" s="2098"/>
      <c r="H285" s="2102"/>
      <c r="I285" s="2103"/>
      <c r="J285" s="1077"/>
      <c r="K285" s="2082" t="s">
        <v>185</v>
      </c>
      <c r="L285" s="2082"/>
      <c r="M285" s="2082"/>
      <c r="N285" s="2082"/>
      <c r="O285" s="2082"/>
      <c r="P285" s="1103"/>
      <c r="Q285" s="2081"/>
      <c r="R285" s="2057"/>
      <c r="S285" s="2025"/>
      <c r="T285" s="2025"/>
      <c r="U285" s="2025"/>
      <c r="V285" s="2025"/>
      <c r="W285" s="2025"/>
      <c r="X285" s="2025"/>
      <c r="Y285" s="2025"/>
      <c r="Z285" s="2025"/>
      <c r="AA285" s="2025"/>
      <c r="AB285" s="2025"/>
      <c r="AC285" s="2025"/>
      <c r="AD285" s="2025"/>
      <c r="AE285" s="2025"/>
      <c r="AF285" s="2025"/>
      <c r="AG285" s="2025"/>
      <c r="AH285" s="2025"/>
      <c r="AI285" s="2025"/>
      <c r="AJ285" s="2025"/>
      <c r="AK285" s="2025"/>
      <c r="AL285" s="2025"/>
      <c r="AM285" s="2025"/>
      <c r="AN285" s="2025"/>
      <c r="AO285" s="2025"/>
      <c r="AP285" s="2072"/>
      <c r="AQ285" s="2073"/>
      <c r="AR285" s="2057"/>
      <c r="AS285" s="2025"/>
      <c r="AT285" s="2025"/>
      <c r="AU285" s="2025"/>
      <c r="AV285" s="2025"/>
      <c r="AW285" s="2025"/>
      <c r="AX285" s="2025"/>
      <c r="AY285" s="2025"/>
      <c r="AZ285" s="2025"/>
      <c r="BA285" s="2025"/>
      <c r="BB285" s="2025"/>
      <c r="BC285" s="2025"/>
      <c r="BD285" s="2025"/>
      <c r="BE285" s="2025"/>
      <c r="BF285" s="2025"/>
      <c r="BG285" s="2025"/>
      <c r="BH285" s="2025"/>
      <c r="BI285" s="2025"/>
      <c r="BJ285" s="2025"/>
      <c r="BK285" s="2025"/>
      <c r="BL285" s="2025"/>
      <c r="BM285" s="2025"/>
      <c r="BN285" s="2025"/>
      <c r="BO285" s="2025"/>
      <c r="BP285" s="2072"/>
      <c r="BQ285" s="2073"/>
      <c r="BR285" s="2017"/>
      <c r="BS285" s="2420"/>
      <c r="BT285" s="2420"/>
      <c r="BU285" s="2420"/>
      <c r="BW285" s="2056"/>
      <c r="BX285" s="2060"/>
      <c r="BZ285" s="2134"/>
    </row>
    <row r="286" spans="1:78" s="1108" customFormat="1" ht="9.75" customHeight="1">
      <c r="A286" s="1107"/>
      <c r="B286" s="1107"/>
      <c r="C286" s="1111"/>
      <c r="D286" s="1111"/>
      <c r="E286" s="1111"/>
      <c r="G286" s="2098"/>
      <c r="H286" s="2102"/>
      <c r="I286" s="2103"/>
      <c r="J286" s="1076"/>
      <c r="K286" s="2090" t="s">
        <v>1201</v>
      </c>
      <c r="L286" s="2090"/>
      <c r="M286" s="2090"/>
      <c r="N286" s="2090"/>
      <c r="O286" s="2090"/>
      <c r="P286" s="1075"/>
      <c r="Q286" s="2065" t="s">
        <v>51</v>
      </c>
      <c r="R286" s="2057" t="str">
        <f t="shared" ref="R286" si="978">IF(INT(BW286/100000000000),MOD(INT(BW286/100000000000),10),"")</f>
        <v/>
      </c>
      <c r="S286" s="2025"/>
      <c r="T286" s="2025" t="str">
        <f t="shared" ref="T286" si="979">IF(INT(BW286/10000000000),MOD(INT(BW286/10000000000),10),"")</f>
        <v/>
      </c>
      <c r="U286" s="2025"/>
      <c r="V286" s="2025" t="str">
        <f t="shared" ref="V286" si="980">IF(INT(BW286/1000000000),MOD(INT(BW286/1000000000),10),"")</f>
        <v/>
      </c>
      <c r="W286" s="2025"/>
      <c r="X286" s="2025" t="str">
        <f t="shared" ref="X286" si="981">IF(INT(BW286/100000000),MOD(INT(BW286/100000000),10),"")</f>
        <v/>
      </c>
      <c r="Y286" s="2025"/>
      <c r="Z286" s="2025" t="str">
        <f t="shared" ref="Z286" si="982">IF(INT(BW286/10000000),MOD(INT(BW286/10000000),10),"")</f>
        <v/>
      </c>
      <c r="AA286" s="2025"/>
      <c r="AB286" s="2025" t="str">
        <f t="shared" ref="AB286" si="983">IF(INT(BW286/1000000),MOD(INT(BW286/1000000),10),"")</f>
        <v/>
      </c>
      <c r="AC286" s="2025"/>
      <c r="AD286" s="2025" t="str">
        <f t="shared" ref="AD286" si="984">IF(INT(BW286/100000),MOD(INT(BW286/100000),10),"")</f>
        <v/>
      </c>
      <c r="AE286" s="2025"/>
      <c r="AF286" s="2025" t="str">
        <f t="shared" ref="AF286" si="985">IF(INT(BW286/10000),MOD(INT(BW286/10000),10),"")</f>
        <v/>
      </c>
      <c r="AG286" s="2025"/>
      <c r="AH286" s="2025" t="str">
        <f t="shared" ref="AH286" si="986">IF(INT(BW286/1000),MOD(INT(BW286/1000),10),"")</f>
        <v/>
      </c>
      <c r="AI286" s="2025"/>
      <c r="AJ286" s="2025" t="str">
        <f t="shared" ref="AJ286" si="987">IF(INT(BW286/100),MOD(INT(BW286/100),10),"")</f>
        <v/>
      </c>
      <c r="AK286" s="2025"/>
      <c r="AL286" s="2025" t="str">
        <f t="shared" ref="AL286" si="988">IF(INT(BW286/10),MOD(INT(BW286/10),10),"")</f>
        <v/>
      </c>
      <c r="AM286" s="2025"/>
      <c r="AN286" s="2025" t="str">
        <f t="shared" ref="AN286" si="989">IF(INT(BW286/1),MOD(INT(BW286/1),10),"")</f>
        <v/>
      </c>
      <c r="AO286" s="2025"/>
      <c r="AP286" s="2072"/>
      <c r="AQ286" s="2073"/>
      <c r="AR286" s="2057" t="str">
        <f t="shared" ref="AR286" si="990">IF(INT(BX286/100000000000),MOD(INT(BX286/100000000000),10),"")</f>
        <v/>
      </c>
      <c r="AS286" s="2025"/>
      <c r="AT286" s="2025" t="str">
        <f t="shared" ref="AT286" si="991">IF(INT(BX286/10000000000),MOD(INT(BX286/10000000000),10),"")</f>
        <v/>
      </c>
      <c r="AU286" s="2025"/>
      <c r="AV286" s="2025" t="str">
        <f t="shared" ref="AV286" si="992">IF(INT(BX286/1000000000),MOD(INT(BX286/1000000000),10),"")</f>
        <v/>
      </c>
      <c r="AW286" s="2025"/>
      <c r="AX286" s="2025" t="str">
        <f t="shared" ref="AX286" si="993">IF(INT(BX286/100000000),MOD(INT(BX286/100000000),10),"")</f>
        <v/>
      </c>
      <c r="AY286" s="2025"/>
      <c r="AZ286" s="2025" t="str">
        <f t="shared" ref="AZ286" si="994">IF(INT(BX286/10000000),MOD(INT(BX286/10000000),10),"")</f>
        <v/>
      </c>
      <c r="BA286" s="2025"/>
      <c r="BB286" s="2025" t="str">
        <f t="shared" ref="BB286" si="995">IF(INT(BX286/1000000),MOD(INT(BX286/1000000),10),"")</f>
        <v/>
      </c>
      <c r="BC286" s="2025"/>
      <c r="BD286" s="2025" t="str">
        <f t="shared" ref="BD286" si="996">IF(INT(BX286/100000),MOD(INT(BX286/100000),10),"")</f>
        <v/>
      </c>
      <c r="BE286" s="2025"/>
      <c r="BF286" s="2025" t="str">
        <f t="shared" ref="BF286" si="997">IF(INT(BX286/10000),MOD(INT(BX286/10000),10),"")</f>
        <v/>
      </c>
      <c r="BG286" s="2025"/>
      <c r="BH286" s="2025" t="str">
        <f t="shared" ref="BH286" si="998">IF(INT(BX286/1000),MOD(INT(BX286/1000),10),"")</f>
        <v/>
      </c>
      <c r="BI286" s="2025"/>
      <c r="BJ286" s="2025" t="str">
        <f t="shared" ref="BJ286" si="999">IF(INT(BX286/100),MOD(INT(BX286/100),10),"")</f>
        <v/>
      </c>
      <c r="BK286" s="2025"/>
      <c r="BL286" s="2025" t="str">
        <f t="shared" ref="BL286" si="1000">IF(INT(BX286/10),MOD(INT(BX286/10),10),"")</f>
        <v/>
      </c>
      <c r="BM286" s="2025"/>
      <c r="BN286" s="2025" t="str">
        <f t="shared" ref="BN286" si="1001">IF(INT(BX286/1),MOD(INT(BX286/1),10),"")</f>
        <v/>
      </c>
      <c r="BO286" s="2025"/>
      <c r="BP286" s="2072"/>
      <c r="BQ286" s="2073"/>
      <c r="BR286" s="2017"/>
      <c r="BS286" s="2420"/>
      <c r="BT286" s="2420"/>
      <c r="BU286" s="2420"/>
      <c r="BW286" s="2048">
        <f>IF(相続年月日&lt;DATE(2022,4,1),IF(入力シート!U11=FALSE,VLOOKUP(BW270,'６表'!$AE$25:$AH$31,4,FALSE),VLOOKUP(BW270,'６表'!$AE$11:$AI$14,5,FALSE)), IF(入力シート!U11=FALSE,VLOOKUP(BW270,'６表 (４年４月以降用）'!$AE$25:$AH$31,4,FALSE),VLOOKUP(BW270,'６表 (４年４月以降用）'!$AE$11:$AI$14,5,FALSE)))</f>
        <v>0</v>
      </c>
      <c r="BX286" s="2046">
        <f>IF(相続年月日&lt;DATE(2022,4,1),IF(入力シート!U12=FALSE,VLOOKUP(BX270,'６表'!$AE$25:$AH$31,4,FALSE),VLOOKUP(BX270,'６表'!$AE$11:$AI$14,5,FALSE)), IF(入力シート!U12=FALSE,VLOOKUP(BX270,'６表 (４年４月以降用）'!$AE$25:$AH$31,4,FALSE),VLOOKUP(BX270,'６表 (４年４月以降用）'!$AE$11:$AI$14,5,FALSE)))</f>
        <v>0</v>
      </c>
      <c r="BZ286" s="2134"/>
    </row>
    <row r="287" spans="1:78" s="1108" customFormat="1" ht="9.75" customHeight="1">
      <c r="A287" s="1107"/>
      <c r="B287" s="1107"/>
      <c r="C287" s="1111"/>
      <c r="D287" s="1111"/>
      <c r="E287" s="1111"/>
      <c r="G287" s="2098"/>
      <c r="H287" s="2102"/>
      <c r="I287" s="2103"/>
      <c r="J287" s="1077"/>
      <c r="K287" s="2089" t="s">
        <v>186</v>
      </c>
      <c r="L287" s="2089"/>
      <c r="M287" s="2089"/>
      <c r="N287" s="2089"/>
      <c r="O287" s="2089"/>
      <c r="P287" s="1103"/>
      <c r="Q287" s="2081"/>
      <c r="R287" s="2057"/>
      <c r="S287" s="2025"/>
      <c r="T287" s="2025"/>
      <c r="U287" s="2025"/>
      <c r="V287" s="2025"/>
      <c r="W287" s="2025"/>
      <c r="X287" s="2025"/>
      <c r="Y287" s="2025"/>
      <c r="Z287" s="2025"/>
      <c r="AA287" s="2025"/>
      <c r="AB287" s="2025"/>
      <c r="AC287" s="2025"/>
      <c r="AD287" s="2025"/>
      <c r="AE287" s="2025"/>
      <c r="AF287" s="2025"/>
      <c r="AG287" s="2025"/>
      <c r="AH287" s="2025"/>
      <c r="AI287" s="2025"/>
      <c r="AJ287" s="2025"/>
      <c r="AK287" s="2025"/>
      <c r="AL287" s="2025"/>
      <c r="AM287" s="2025"/>
      <c r="AN287" s="2025"/>
      <c r="AO287" s="2025"/>
      <c r="AP287" s="2072"/>
      <c r="AQ287" s="2073"/>
      <c r="AR287" s="2057"/>
      <c r="AS287" s="2025"/>
      <c r="AT287" s="2025"/>
      <c r="AU287" s="2025"/>
      <c r="AV287" s="2025"/>
      <c r="AW287" s="2025"/>
      <c r="AX287" s="2025"/>
      <c r="AY287" s="2025"/>
      <c r="AZ287" s="2025"/>
      <c r="BA287" s="2025"/>
      <c r="BB287" s="2025"/>
      <c r="BC287" s="2025"/>
      <c r="BD287" s="2025"/>
      <c r="BE287" s="2025"/>
      <c r="BF287" s="2025"/>
      <c r="BG287" s="2025"/>
      <c r="BH287" s="2025"/>
      <c r="BI287" s="2025"/>
      <c r="BJ287" s="2025"/>
      <c r="BK287" s="2025"/>
      <c r="BL287" s="2025"/>
      <c r="BM287" s="2025"/>
      <c r="BN287" s="2025"/>
      <c r="BO287" s="2025"/>
      <c r="BP287" s="2072"/>
      <c r="BQ287" s="2073"/>
      <c r="BR287" s="2017"/>
      <c r="BS287" s="2420"/>
      <c r="BT287" s="2420"/>
      <c r="BU287" s="2420"/>
      <c r="BW287" s="2029"/>
      <c r="BX287" s="2031"/>
      <c r="BZ287" s="2135"/>
    </row>
    <row r="288" spans="1:78" s="1108" customFormat="1" ht="9.75" customHeight="1">
      <c r="A288" s="1107"/>
      <c r="B288" s="1107"/>
      <c r="C288" s="1045"/>
      <c r="D288" s="1045"/>
      <c r="E288" s="1045"/>
      <c r="G288" s="2098"/>
      <c r="H288" s="2102"/>
      <c r="I288" s="2103"/>
      <c r="J288" s="1076"/>
      <c r="K288" s="2090" t="s">
        <v>1204</v>
      </c>
      <c r="L288" s="2090"/>
      <c r="M288" s="2090"/>
      <c r="N288" s="2090"/>
      <c r="O288" s="2090"/>
      <c r="P288" s="1075"/>
      <c r="Q288" s="2065" t="s">
        <v>54</v>
      </c>
      <c r="R288" s="2057" t="str">
        <f t="shared" ref="R288" si="1002">IF(INT(BW288/100000000000),MOD(INT(BW288/100000000000),10),"")</f>
        <v/>
      </c>
      <c r="S288" s="2025"/>
      <c r="T288" s="2025" t="str">
        <f t="shared" ref="T288" si="1003">IF(INT(BW288/10000000000),MOD(INT(BW288/10000000000),10),"")</f>
        <v/>
      </c>
      <c r="U288" s="2025"/>
      <c r="V288" s="2025" t="str">
        <f t="shared" ref="V288" si="1004">IF(INT(BW288/1000000000),MOD(INT(BW288/1000000000),10),"")</f>
        <v/>
      </c>
      <c r="W288" s="2025"/>
      <c r="X288" s="2025" t="str">
        <f t="shared" ref="X288" si="1005">IF(INT(BW288/100000000),MOD(INT(BW288/100000000),10),"")</f>
        <v/>
      </c>
      <c r="Y288" s="2025"/>
      <c r="Z288" s="2025" t="str">
        <f t="shared" ref="Z288" si="1006">IF(INT(BW288/10000000),MOD(INT(BW288/10000000),10),"")</f>
        <v/>
      </c>
      <c r="AA288" s="2025"/>
      <c r="AB288" s="2025" t="str">
        <f t="shared" ref="AB288" si="1007">IF(INT(BW288/1000000),MOD(INT(BW288/1000000),10),"")</f>
        <v/>
      </c>
      <c r="AC288" s="2025"/>
      <c r="AD288" s="2025" t="str">
        <f t="shared" ref="AD288" si="1008">IF(INT(BW288/100000),MOD(INT(BW288/100000),10),"")</f>
        <v/>
      </c>
      <c r="AE288" s="2025"/>
      <c r="AF288" s="2025" t="str">
        <f t="shared" ref="AF288" si="1009">IF(INT(BW288/10000),MOD(INT(BW288/10000),10),"")</f>
        <v/>
      </c>
      <c r="AG288" s="2025"/>
      <c r="AH288" s="2025" t="str">
        <f t="shared" ref="AH288" si="1010">IF(INT(BW288/1000),MOD(INT(BW288/1000),10),"")</f>
        <v/>
      </c>
      <c r="AI288" s="2025"/>
      <c r="AJ288" s="2025" t="str">
        <f t="shared" ref="AJ288" si="1011">IF(INT(BW288/100),MOD(INT(BW288/100),10),"")</f>
        <v/>
      </c>
      <c r="AK288" s="2025"/>
      <c r="AL288" s="2025" t="str">
        <f t="shared" ref="AL288" si="1012">IF(INT(BW288/10),MOD(INT(BW288/10),10),"")</f>
        <v/>
      </c>
      <c r="AM288" s="2025"/>
      <c r="AN288" s="2025" t="str">
        <f t="shared" ref="AN288" si="1013">IF(INT(BW288/1),MOD(INT(BW288/1),10),"")</f>
        <v/>
      </c>
      <c r="AO288" s="2025"/>
      <c r="AP288" s="2072"/>
      <c r="AQ288" s="2073"/>
      <c r="AR288" s="2057" t="str">
        <f t="shared" ref="AR288" si="1014">IF(INT(BX288/100000000000),MOD(INT(BX288/100000000000),10),"")</f>
        <v/>
      </c>
      <c r="AS288" s="2025"/>
      <c r="AT288" s="2025" t="str">
        <f t="shared" ref="AT288" si="1015">IF(INT(BX288/10000000000),MOD(INT(BX288/10000000000),10),"")</f>
        <v/>
      </c>
      <c r="AU288" s="2025"/>
      <c r="AV288" s="2025" t="str">
        <f t="shared" ref="AV288" si="1016">IF(INT(BX288/1000000000),MOD(INT(BX288/1000000000),10),"")</f>
        <v/>
      </c>
      <c r="AW288" s="2025"/>
      <c r="AX288" s="2025" t="str">
        <f t="shared" ref="AX288" si="1017">IF(INT(BX288/100000000),MOD(INT(BX288/100000000),10),"")</f>
        <v/>
      </c>
      <c r="AY288" s="2025"/>
      <c r="AZ288" s="2025" t="str">
        <f t="shared" ref="AZ288" si="1018">IF(INT(BX288/10000000),MOD(INT(BX288/10000000),10),"")</f>
        <v/>
      </c>
      <c r="BA288" s="2025"/>
      <c r="BB288" s="2025" t="str">
        <f t="shared" ref="BB288" si="1019">IF(INT(BX288/1000000),MOD(INT(BX288/1000000),10),"")</f>
        <v/>
      </c>
      <c r="BC288" s="2025"/>
      <c r="BD288" s="2025" t="str">
        <f t="shared" ref="BD288" si="1020">IF(INT(BX288/100000),MOD(INT(BX288/100000),10),"")</f>
        <v/>
      </c>
      <c r="BE288" s="2025"/>
      <c r="BF288" s="2025" t="str">
        <f t="shared" ref="BF288" si="1021">IF(INT(BX288/10000),MOD(INT(BX288/10000),10),"")</f>
        <v/>
      </c>
      <c r="BG288" s="2025"/>
      <c r="BH288" s="2025" t="str">
        <f t="shared" ref="BH288" si="1022">IF(INT(BX288/1000),MOD(INT(BX288/1000),10),"")</f>
        <v/>
      </c>
      <c r="BI288" s="2025"/>
      <c r="BJ288" s="2025" t="str">
        <f t="shared" ref="BJ288" si="1023">IF(INT(BX288/100),MOD(INT(BX288/100),10),"")</f>
        <v/>
      </c>
      <c r="BK288" s="2025"/>
      <c r="BL288" s="2025" t="str">
        <f t="shared" ref="BL288" si="1024">IF(INT(BX288/10),MOD(INT(BX288/10),10),"")</f>
        <v/>
      </c>
      <c r="BM288" s="2025"/>
      <c r="BN288" s="2025" t="str">
        <f t="shared" ref="BN288" si="1025">IF(INT(BX288/1),MOD(INT(BX288/1),10),"")</f>
        <v/>
      </c>
      <c r="BO288" s="2025"/>
      <c r="BP288" s="2072"/>
      <c r="BQ288" s="2073"/>
      <c r="BR288" s="2017"/>
      <c r="BS288" s="2420"/>
      <c r="BT288" s="2420"/>
      <c r="BU288" s="2420"/>
      <c r="BW288" s="2048">
        <f xml:space="preserve"> IF(相続年月日&lt;DATE(2022,4,1),IF(AND(OR(入力シート!$V11=TRUE,入力シート!$W11=TRUE),入力シート!$R11=FALSE), VLOOKUP(BW270,'６表'!$AE$43:$AI$48,5,FALSE),VLOOKUP(BW270,'６表'!$AE$56:$AH$62,4,FALSE)), IF(AND(OR(入力シート!$V11=TRUE,入力シート!$W11=TRUE),入力シート!$R11=FALSE), VLOOKUP(BW270,'６表 (４年４月以降用）'!$AE$43:$AI$48,5,FALSE),VLOOKUP(BW270,'６表 (４年４月以降用）'!$AE$56:$AH$62,4,FALSE)))</f>
        <v>0</v>
      </c>
      <c r="BX288" s="2046">
        <f xml:space="preserve"> IF(相続年月日&lt;DATE(2022,4,1),IF(AND(OR(入力シート!$V12=TRUE,入力シート!$W12=TRUE),入力シート!$R12=FALSE), VLOOKUP(BX270,'６表'!$AE$43:$AI$48,5,FALSE),VLOOKUP(BX270,'６表'!$AE$56:$AH$62,4,FALSE)), IF(AND(OR(入力シート!$V12=TRUE,入力シート!$W12=TRUE),入力シート!$R12=FALSE), VLOOKUP(BX270,'６表 (４年４月以降用）'!$AE$43:$AI$48,5,FALSE),VLOOKUP(BX270,'６表 (４年４月以降用）'!$AE$56:$AH$62,4,FALSE)))</f>
        <v>0</v>
      </c>
    </row>
    <row r="289" spans="1:76" s="1108" customFormat="1" ht="9.75" customHeight="1">
      <c r="A289" s="1107"/>
      <c r="B289" s="1107"/>
      <c r="C289" s="1045"/>
      <c r="D289" s="1045"/>
      <c r="E289" s="1045"/>
      <c r="G289" s="2098"/>
      <c r="H289" s="2102"/>
      <c r="I289" s="2103"/>
      <c r="J289" s="1077"/>
      <c r="K289" s="2091" t="s">
        <v>187</v>
      </c>
      <c r="L289" s="2091"/>
      <c r="M289" s="2091"/>
      <c r="N289" s="2091"/>
      <c r="O289" s="2091"/>
      <c r="P289" s="1103"/>
      <c r="Q289" s="2081"/>
      <c r="R289" s="2057"/>
      <c r="S289" s="2025"/>
      <c r="T289" s="2025"/>
      <c r="U289" s="2025"/>
      <c r="V289" s="2025"/>
      <c r="W289" s="2025"/>
      <c r="X289" s="2025"/>
      <c r="Y289" s="2025"/>
      <c r="Z289" s="2025"/>
      <c r="AA289" s="2025"/>
      <c r="AB289" s="2025"/>
      <c r="AC289" s="2025"/>
      <c r="AD289" s="2025"/>
      <c r="AE289" s="2025"/>
      <c r="AF289" s="2025"/>
      <c r="AG289" s="2025"/>
      <c r="AH289" s="2025"/>
      <c r="AI289" s="2025"/>
      <c r="AJ289" s="2025"/>
      <c r="AK289" s="2025"/>
      <c r="AL289" s="2025"/>
      <c r="AM289" s="2025"/>
      <c r="AN289" s="2025"/>
      <c r="AO289" s="2025"/>
      <c r="AP289" s="2072"/>
      <c r="AQ289" s="2073"/>
      <c r="AR289" s="2057"/>
      <c r="AS289" s="2025"/>
      <c r="AT289" s="2025"/>
      <c r="AU289" s="2025"/>
      <c r="AV289" s="2025"/>
      <c r="AW289" s="2025"/>
      <c r="AX289" s="2025"/>
      <c r="AY289" s="2025"/>
      <c r="AZ289" s="2025"/>
      <c r="BA289" s="2025"/>
      <c r="BB289" s="2025"/>
      <c r="BC289" s="2025"/>
      <c r="BD289" s="2025"/>
      <c r="BE289" s="2025"/>
      <c r="BF289" s="2025"/>
      <c r="BG289" s="2025"/>
      <c r="BH289" s="2025"/>
      <c r="BI289" s="2025"/>
      <c r="BJ289" s="2025"/>
      <c r="BK289" s="2025"/>
      <c r="BL289" s="2025"/>
      <c r="BM289" s="2025"/>
      <c r="BN289" s="2025"/>
      <c r="BO289" s="2025"/>
      <c r="BP289" s="2072"/>
      <c r="BQ289" s="2073"/>
      <c r="BR289" s="2017"/>
      <c r="BS289" s="2420"/>
      <c r="BT289" s="2420"/>
      <c r="BU289" s="2420"/>
      <c r="BW289" s="2029"/>
      <c r="BX289" s="2031"/>
    </row>
    <row r="290" spans="1:76" s="1108" customFormat="1" ht="9.75" customHeight="1">
      <c r="A290" s="1107"/>
      <c r="B290" s="1107"/>
      <c r="C290" s="1045"/>
      <c r="D290" s="1045"/>
      <c r="E290" s="1045"/>
      <c r="G290" s="2098"/>
      <c r="H290" s="2102"/>
      <c r="I290" s="2103"/>
      <c r="J290" s="1076"/>
      <c r="K290" s="2090" t="s">
        <v>1206</v>
      </c>
      <c r="L290" s="2090"/>
      <c r="M290" s="2090"/>
      <c r="N290" s="2090"/>
      <c r="O290" s="2090"/>
      <c r="P290" s="1075"/>
      <c r="Q290" s="2065" t="s">
        <v>56</v>
      </c>
      <c r="R290" s="2057" t="str">
        <f t="shared" ref="R290" si="1026">IF(INT(BW290/100000000000),MOD(INT(BW290/100000000000),10),"")</f>
        <v/>
      </c>
      <c r="S290" s="2025"/>
      <c r="T290" s="2025" t="str">
        <f t="shared" ref="T290" si="1027">IF(INT(BW290/10000000000),MOD(INT(BW290/10000000000),10),"")</f>
        <v/>
      </c>
      <c r="U290" s="2025"/>
      <c r="V290" s="2025" t="str">
        <f t="shared" ref="V290" si="1028">IF(INT(BW290/1000000000),MOD(INT(BW290/1000000000),10),"")</f>
        <v/>
      </c>
      <c r="W290" s="2025"/>
      <c r="X290" s="2025" t="str">
        <f t="shared" ref="X290" si="1029">IF(INT(BW290/100000000),MOD(INT(BW290/100000000),10),"")</f>
        <v/>
      </c>
      <c r="Y290" s="2025"/>
      <c r="Z290" s="2025" t="str">
        <f t="shared" ref="Z290" si="1030">IF(INT(BW290/10000000),MOD(INT(BW290/10000000),10),"")</f>
        <v/>
      </c>
      <c r="AA290" s="2025"/>
      <c r="AB290" s="2025" t="str">
        <f t="shared" ref="AB290" si="1031">IF(INT(BW290/1000000),MOD(INT(BW290/1000000),10),"")</f>
        <v/>
      </c>
      <c r="AC290" s="2025"/>
      <c r="AD290" s="2025" t="str">
        <f t="shared" ref="AD290" si="1032">IF(INT(BW290/100000),MOD(INT(BW290/100000),10),"")</f>
        <v/>
      </c>
      <c r="AE290" s="2025"/>
      <c r="AF290" s="2025" t="str">
        <f t="shared" ref="AF290" si="1033">IF(INT(BW290/10000),MOD(INT(BW290/10000),10),"")</f>
        <v/>
      </c>
      <c r="AG290" s="2025"/>
      <c r="AH290" s="2025" t="str">
        <f t="shared" ref="AH290" si="1034">IF(INT(BW290/1000),MOD(INT(BW290/1000),10),"")</f>
        <v/>
      </c>
      <c r="AI290" s="2025"/>
      <c r="AJ290" s="2025" t="str">
        <f t="shared" ref="AJ290" si="1035">IF(INT(BW290/100),MOD(INT(BW290/100),10),"")</f>
        <v/>
      </c>
      <c r="AK290" s="2025"/>
      <c r="AL290" s="2025" t="str">
        <f t="shared" ref="AL290" si="1036">IF(INT(BW290/10),MOD(INT(BW290/10),10),"")</f>
        <v/>
      </c>
      <c r="AM290" s="2025"/>
      <c r="AN290" s="2025" t="str">
        <f t="shared" ref="AN290" si="1037">IF(INT(BW290/1),MOD(INT(BW290/1),10),"")</f>
        <v/>
      </c>
      <c r="AO290" s="2025"/>
      <c r="AP290" s="2072"/>
      <c r="AQ290" s="2073"/>
      <c r="AR290" s="2057" t="str">
        <f t="shared" ref="AR290" si="1038">IF(INT(BX290/100000000000),MOD(INT(BX290/100000000000),10),"")</f>
        <v/>
      </c>
      <c r="AS290" s="2025"/>
      <c r="AT290" s="2025" t="str">
        <f t="shared" ref="AT290" si="1039">IF(INT(BX290/10000000000),MOD(INT(BX290/10000000000),10),"")</f>
        <v/>
      </c>
      <c r="AU290" s="2025"/>
      <c r="AV290" s="2025" t="str">
        <f t="shared" ref="AV290" si="1040">IF(INT(BX290/1000000000),MOD(INT(BX290/1000000000),10),"")</f>
        <v/>
      </c>
      <c r="AW290" s="2025"/>
      <c r="AX290" s="2025" t="str">
        <f t="shared" ref="AX290" si="1041">IF(INT(BX290/100000000),MOD(INT(BX290/100000000),10),"")</f>
        <v/>
      </c>
      <c r="AY290" s="2025"/>
      <c r="AZ290" s="2025" t="str">
        <f t="shared" ref="AZ290" si="1042">IF(INT(BX290/10000000),MOD(INT(BX290/10000000),10),"")</f>
        <v/>
      </c>
      <c r="BA290" s="2025"/>
      <c r="BB290" s="2025" t="str">
        <f t="shared" ref="BB290" si="1043">IF(INT(BX290/1000000),MOD(INT(BX290/1000000),10),"")</f>
        <v/>
      </c>
      <c r="BC290" s="2025"/>
      <c r="BD290" s="2025" t="str">
        <f t="shared" ref="BD290" si="1044">IF(INT(BX290/100000),MOD(INT(BX290/100000),10),"")</f>
        <v/>
      </c>
      <c r="BE290" s="2025"/>
      <c r="BF290" s="2025" t="str">
        <f t="shared" ref="BF290" si="1045">IF(INT(BX290/10000),MOD(INT(BX290/10000),10),"")</f>
        <v/>
      </c>
      <c r="BG290" s="2025"/>
      <c r="BH290" s="2025" t="str">
        <f t="shared" ref="BH290" si="1046">IF(INT(BX290/1000),MOD(INT(BX290/1000),10),"")</f>
        <v/>
      </c>
      <c r="BI290" s="2025"/>
      <c r="BJ290" s="2025" t="str">
        <f t="shared" ref="BJ290" si="1047">IF(INT(BX290/100),MOD(INT(BX290/100),10),"")</f>
        <v/>
      </c>
      <c r="BK290" s="2025"/>
      <c r="BL290" s="2025" t="str">
        <f t="shared" ref="BL290" si="1048">IF(INT(BX290/10),MOD(INT(BX290/10),10),"")</f>
        <v/>
      </c>
      <c r="BM290" s="2025"/>
      <c r="BN290" s="2025" t="str">
        <f t="shared" ref="BN290" si="1049">IF(INT(BX290/1),MOD(INT(BX290/1),10),"")</f>
        <v/>
      </c>
      <c r="BO290" s="2025"/>
      <c r="BP290" s="2072"/>
      <c r="BQ290" s="2073"/>
      <c r="BR290" s="2017"/>
      <c r="BS290" s="2420"/>
      <c r="BT290" s="2420"/>
      <c r="BU290" s="2420"/>
      <c r="BW290" s="2048">
        <f>IF('７表'!$B$19="",0,IFERROR(VLOOKUP(BW270,'７表'!$AT$29:$AV$35,3,FALSE),0))</f>
        <v>0</v>
      </c>
      <c r="BX290" s="2046">
        <f>IF('７表'!$B$19="",0,IFERROR(VLOOKUP(BX270,'７表'!$AT$29:$AV$35,3,FALSE),0))</f>
        <v>0</v>
      </c>
    </row>
    <row r="291" spans="1:76" s="1108" customFormat="1" ht="9.75" customHeight="1">
      <c r="A291" s="1107"/>
      <c r="B291" s="1107"/>
      <c r="C291" s="1045"/>
      <c r="D291" s="1045"/>
      <c r="E291" s="1045"/>
      <c r="G291" s="2098"/>
      <c r="H291" s="2102"/>
      <c r="I291" s="2103"/>
      <c r="J291" s="1077"/>
      <c r="K291" s="2082" t="s">
        <v>188</v>
      </c>
      <c r="L291" s="2082"/>
      <c r="M291" s="2082"/>
      <c r="N291" s="2082"/>
      <c r="O291" s="2082"/>
      <c r="P291" s="1103"/>
      <c r="Q291" s="2081"/>
      <c r="R291" s="2057"/>
      <c r="S291" s="2025"/>
      <c r="T291" s="2025"/>
      <c r="U291" s="2025"/>
      <c r="V291" s="2025"/>
      <c r="W291" s="2025"/>
      <c r="X291" s="2025"/>
      <c r="Y291" s="2025"/>
      <c r="Z291" s="2025"/>
      <c r="AA291" s="2025"/>
      <c r="AB291" s="2025"/>
      <c r="AC291" s="2025"/>
      <c r="AD291" s="2025"/>
      <c r="AE291" s="2025"/>
      <c r="AF291" s="2025"/>
      <c r="AG291" s="2025"/>
      <c r="AH291" s="2025"/>
      <c r="AI291" s="2025"/>
      <c r="AJ291" s="2025"/>
      <c r="AK291" s="2025"/>
      <c r="AL291" s="2025"/>
      <c r="AM291" s="2025"/>
      <c r="AN291" s="2025"/>
      <c r="AO291" s="2025"/>
      <c r="AP291" s="2072"/>
      <c r="AQ291" s="2073"/>
      <c r="AR291" s="2057"/>
      <c r="AS291" s="2025"/>
      <c r="AT291" s="2025"/>
      <c r="AU291" s="2025"/>
      <c r="AV291" s="2025"/>
      <c r="AW291" s="2025"/>
      <c r="AX291" s="2025"/>
      <c r="AY291" s="2025"/>
      <c r="AZ291" s="2025"/>
      <c r="BA291" s="2025"/>
      <c r="BB291" s="2025"/>
      <c r="BC291" s="2025"/>
      <c r="BD291" s="2025"/>
      <c r="BE291" s="2025"/>
      <c r="BF291" s="2025"/>
      <c r="BG291" s="2025"/>
      <c r="BH291" s="2025"/>
      <c r="BI291" s="2025"/>
      <c r="BJ291" s="2025"/>
      <c r="BK291" s="2025"/>
      <c r="BL291" s="2025"/>
      <c r="BM291" s="2025"/>
      <c r="BN291" s="2025"/>
      <c r="BO291" s="2025"/>
      <c r="BP291" s="2072"/>
      <c r="BQ291" s="2073"/>
      <c r="BR291" s="2017"/>
      <c r="BS291" s="2420"/>
      <c r="BT291" s="2420"/>
      <c r="BU291" s="2420"/>
      <c r="BW291" s="2029"/>
      <c r="BX291" s="2031"/>
    </row>
    <row r="292" spans="1:76" s="1108" customFormat="1" ht="9.75" customHeight="1">
      <c r="A292" s="1107"/>
      <c r="B292" s="1107"/>
      <c r="C292" s="1045"/>
      <c r="D292" s="1045"/>
      <c r="E292" s="1045"/>
      <c r="G292" s="2098"/>
      <c r="H292" s="2102"/>
      <c r="I292" s="2103"/>
      <c r="J292" s="1076"/>
      <c r="K292" s="2090" t="s">
        <v>1208</v>
      </c>
      <c r="L292" s="2090"/>
      <c r="M292" s="2090"/>
      <c r="N292" s="2090"/>
      <c r="O292" s="2090"/>
      <c r="P292" s="1075"/>
      <c r="Q292" s="2065" t="s">
        <v>57</v>
      </c>
      <c r="R292" s="2057" t="str">
        <f t="shared" ref="R292" si="1050">IF(INT(BW292/100000000000),MOD(INT(BW292/100000000000),10),"")</f>
        <v/>
      </c>
      <c r="S292" s="2025"/>
      <c r="T292" s="2025" t="str">
        <f t="shared" ref="T292" si="1051">IF(INT(BW292/10000000000),MOD(INT(BW292/10000000000),10),"")</f>
        <v/>
      </c>
      <c r="U292" s="2025"/>
      <c r="V292" s="2025" t="str">
        <f t="shared" ref="V292" si="1052">IF(INT(BW292/1000000000),MOD(INT(BW292/1000000000),10),"")</f>
        <v/>
      </c>
      <c r="W292" s="2025"/>
      <c r="X292" s="2025" t="str">
        <f t="shared" ref="X292" si="1053">IF(INT(BW292/100000000),MOD(INT(BW292/100000000),10),"")</f>
        <v/>
      </c>
      <c r="Y292" s="2025"/>
      <c r="Z292" s="2025" t="str">
        <f t="shared" ref="Z292" si="1054">IF(INT(BW292/10000000),MOD(INT(BW292/10000000),10),"")</f>
        <v/>
      </c>
      <c r="AA292" s="2025"/>
      <c r="AB292" s="2025" t="str">
        <f t="shared" ref="AB292" si="1055">IF(INT(BW292/1000000),MOD(INT(BW292/1000000),10),"")</f>
        <v/>
      </c>
      <c r="AC292" s="2025"/>
      <c r="AD292" s="2025" t="str">
        <f t="shared" ref="AD292" si="1056">IF(INT(BW292/100000),MOD(INT(BW292/100000),10),"")</f>
        <v/>
      </c>
      <c r="AE292" s="2025"/>
      <c r="AF292" s="2025" t="str">
        <f t="shared" ref="AF292" si="1057">IF(INT(BW292/10000),MOD(INT(BW292/10000),10),"")</f>
        <v/>
      </c>
      <c r="AG292" s="2025"/>
      <c r="AH292" s="2025" t="str">
        <f t="shared" ref="AH292" si="1058">IF(INT(BW292/1000),MOD(INT(BW292/1000),10),"")</f>
        <v/>
      </c>
      <c r="AI292" s="2025"/>
      <c r="AJ292" s="2025" t="str">
        <f t="shared" ref="AJ292" si="1059">IF(INT(BW292/100),MOD(INT(BW292/100),10),"")</f>
        <v/>
      </c>
      <c r="AK292" s="2025"/>
      <c r="AL292" s="2025" t="str">
        <f t="shared" ref="AL292" si="1060">IF(INT(BW292/10),MOD(INT(BW292/10),10),"")</f>
        <v/>
      </c>
      <c r="AM292" s="2025"/>
      <c r="AN292" s="2025" t="str">
        <f t="shared" ref="AN292" si="1061">IF(INT(BW292/1),MOD(INT(BW292/1),10),"")</f>
        <v/>
      </c>
      <c r="AO292" s="2025"/>
      <c r="AP292" s="2072"/>
      <c r="AQ292" s="2073"/>
      <c r="AR292" s="2057" t="str">
        <f t="shared" ref="AR292" si="1062">IF(INT(BX292/100000000000),MOD(INT(BX292/100000000000),10),"")</f>
        <v/>
      </c>
      <c r="AS292" s="2025"/>
      <c r="AT292" s="2025" t="str">
        <f t="shared" ref="AT292" si="1063">IF(INT(BX292/10000000000),MOD(INT(BX292/10000000000),10),"")</f>
        <v/>
      </c>
      <c r="AU292" s="2025"/>
      <c r="AV292" s="2025" t="str">
        <f t="shared" ref="AV292" si="1064">IF(INT(BX292/1000000000),MOD(INT(BX292/1000000000),10),"")</f>
        <v/>
      </c>
      <c r="AW292" s="2025"/>
      <c r="AX292" s="2025" t="str">
        <f t="shared" ref="AX292" si="1065">IF(INT(BX292/100000000),MOD(INT(BX292/100000000),10),"")</f>
        <v/>
      </c>
      <c r="AY292" s="2025"/>
      <c r="AZ292" s="2025" t="str">
        <f t="shared" ref="AZ292" si="1066">IF(INT(BX292/10000000),MOD(INT(BX292/10000000),10),"")</f>
        <v/>
      </c>
      <c r="BA292" s="2025"/>
      <c r="BB292" s="2025" t="str">
        <f t="shared" ref="BB292" si="1067">IF(INT(BX292/1000000),MOD(INT(BX292/1000000),10),"")</f>
        <v/>
      </c>
      <c r="BC292" s="2025"/>
      <c r="BD292" s="2025" t="str">
        <f t="shared" ref="BD292" si="1068">IF(INT(BX292/100000),MOD(INT(BX292/100000),10),"")</f>
        <v/>
      </c>
      <c r="BE292" s="2025"/>
      <c r="BF292" s="2025" t="str">
        <f t="shared" ref="BF292" si="1069">IF(INT(BX292/10000),MOD(INT(BX292/10000),10),"")</f>
        <v/>
      </c>
      <c r="BG292" s="2025"/>
      <c r="BH292" s="2025" t="str">
        <f t="shared" ref="BH292" si="1070">IF(INT(BX292/1000),MOD(INT(BX292/1000),10),"")</f>
        <v/>
      </c>
      <c r="BI292" s="2025"/>
      <c r="BJ292" s="2025" t="str">
        <f t="shared" ref="BJ292" si="1071">IF(INT(BX292/100),MOD(INT(BX292/100),10),"")</f>
        <v/>
      </c>
      <c r="BK292" s="2025"/>
      <c r="BL292" s="2025" t="str">
        <f t="shared" ref="BL292" si="1072">IF(INT(BX292/10),MOD(INT(BX292/10),10),"")</f>
        <v/>
      </c>
      <c r="BM292" s="2025"/>
      <c r="BN292" s="2025" t="str">
        <f t="shared" ref="BN292" si="1073">IF(INT(BX292/1),MOD(INT(BX292/1),10),"")</f>
        <v/>
      </c>
      <c r="BO292" s="2025"/>
      <c r="BP292" s="2072"/>
      <c r="BQ292" s="2073"/>
      <c r="BR292" s="2017"/>
      <c r="BS292" s="2420"/>
      <c r="BT292" s="2420"/>
      <c r="BU292" s="2420"/>
      <c r="BW292" s="2061"/>
      <c r="BX292" s="2062"/>
    </row>
    <row r="293" spans="1:76" s="1108" customFormat="1" ht="9.75" customHeight="1">
      <c r="A293" s="1107"/>
      <c r="B293" s="1107"/>
      <c r="C293" s="1045"/>
      <c r="D293" s="1045"/>
      <c r="E293" s="1045"/>
      <c r="G293" s="2098"/>
      <c r="H293" s="2102"/>
      <c r="I293" s="2103"/>
      <c r="J293" s="1076"/>
      <c r="K293" s="2082" t="s">
        <v>189</v>
      </c>
      <c r="L293" s="2082"/>
      <c r="M293" s="2082"/>
      <c r="N293" s="2082"/>
      <c r="O293" s="2082"/>
      <c r="P293" s="1075"/>
      <c r="Q293" s="2081"/>
      <c r="R293" s="2057"/>
      <c r="S293" s="2025"/>
      <c r="T293" s="2025"/>
      <c r="U293" s="2025"/>
      <c r="V293" s="2025"/>
      <c r="W293" s="2025"/>
      <c r="X293" s="2025"/>
      <c r="Y293" s="2025"/>
      <c r="Z293" s="2025"/>
      <c r="AA293" s="2025"/>
      <c r="AB293" s="2025"/>
      <c r="AC293" s="2025"/>
      <c r="AD293" s="2025"/>
      <c r="AE293" s="2025"/>
      <c r="AF293" s="2025"/>
      <c r="AG293" s="2025"/>
      <c r="AH293" s="2025"/>
      <c r="AI293" s="2025"/>
      <c r="AJ293" s="2025"/>
      <c r="AK293" s="2025"/>
      <c r="AL293" s="2025"/>
      <c r="AM293" s="2025"/>
      <c r="AN293" s="2025"/>
      <c r="AO293" s="2025"/>
      <c r="AP293" s="2072"/>
      <c r="AQ293" s="2073"/>
      <c r="AR293" s="2057"/>
      <c r="AS293" s="2025"/>
      <c r="AT293" s="2025"/>
      <c r="AU293" s="2025"/>
      <c r="AV293" s="2025"/>
      <c r="AW293" s="2025"/>
      <c r="AX293" s="2025"/>
      <c r="AY293" s="2025"/>
      <c r="AZ293" s="2025"/>
      <c r="BA293" s="2025"/>
      <c r="BB293" s="2025"/>
      <c r="BC293" s="2025"/>
      <c r="BD293" s="2025"/>
      <c r="BE293" s="2025"/>
      <c r="BF293" s="2025"/>
      <c r="BG293" s="2025"/>
      <c r="BH293" s="2025"/>
      <c r="BI293" s="2025"/>
      <c r="BJ293" s="2025"/>
      <c r="BK293" s="2025"/>
      <c r="BL293" s="2025"/>
      <c r="BM293" s="2025"/>
      <c r="BN293" s="2025"/>
      <c r="BO293" s="2025"/>
      <c r="BP293" s="2072"/>
      <c r="BQ293" s="2073"/>
      <c r="BR293" s="2017"/>
      <c r="BS293" s="2420"/>
      <c r="BT293" s="2420"/>
      <c r="BU293" s="2420"/>
      <c r="BW293" s="2056"/>
      <c r="BX293" s="2060"/>
    </row>
    <row r="294" spans="1:76" s="1108" customFormat="1" ht="9.75" customHeight="1">
      <c r="A294" s="1107"/>
      <c r="B294" s="1107"/>
      <c r="C294" s="1045"/>
      <c r="D294" s="1045"/>
      <c r="E294" s="2418" t="s">
        <v>1152</v>
      </c>
      <c r="G294" s="2098"/>
      <c r="H294" s="2102"/>
      <c r="I294" s="2103"/>
      <c r="J294" s="2083" t="s">
        <v>40</v>
      </c>
      <c r="K294" s="2084"/>
      <c r="L294" s="2084"/>
      <c r="M294" s="2084"/>
      <c r="N294" s="2084"/>
      <c r="O294" s="2084"/>
      <c r="P294" s="2085"/>
      <c r="Q294" s="2065" t="s">
        <v>58</v>
      </c>
      <c r="R294" s="2057" t="str">
        <f t="shared" ref="R294" si="1074">IF(INT(BW294/100000000000),MOD(INT(BW294/100000000000),10),"")</f>
        <v/>
      </c>
      <c r="S294" s="2025"/>
      <c r="T294" s="2025" t="str">
        <f t="shared" ref="T294" si="1075">IF(INT(BW294/10000000000),MOD(INT(BW294/10000000000),10),"")</f>
        <v/>
      </c>
      <c r="U294" s="2025"/>
      <c r="V294" s="2025" t="str">
        <f t="shared" ref="V294" si="1076">IF(INT(BW294/1000000000),MOD(INT(BW294/1000000000),10),"")</f>
        <v/>
      </c>
      <c r="W294" s="2025"/>
      <c r="X294" s="2025" t="str">
        <f t="shared" ref="X294" si="1077">IF(INT(BW294/100000000),MOD(INT(BW294/100000000),10),"")</f>
        <v/>
      </c>
      <c r="Y294" s="2025"/>
      <c r="Z294" s="2025" t="str">
        <f t="shared" ref="Z294" si="1078">IF(INT(BW294/10000000),MOD(INT(BW294/10000000),10),"")</f>
        <v/>
      </c>
      <c r="AA294" s="2025"/>
      <c r="AB294" s="2025" t="str">
        <f t="shared" ref="AB294" si="1079">IF(INT(BW294/1000000),MOD(INT(BW294/1000000),10),"")</f>
        <v/>
      </c>
      <c r="AC294" s="2025"/>
      <c r="AD294" s="2025" t="str">
        <f t="shared" ref="AD294" si="1080">IF(INT(BW294/100000),MOD(INT(BW294/100000),10),"")</f>
        <v/>
      </c>
      <c r="AE294" s="2025"/>
      <c r="AF294" s="2025" t="str">
        <f t="shared" ref="AF294" si="1081">IF(INT(BW294/10000),MOD(INT(BW294/10000),10),"")</f>
        <v/>
      </c>
      <c r="AG294" s="2025"/>
      <c r="AH294" s="2025" t="str">
        <f t="shared" ref="AH294" si="1082">IF(INT(BW294/1000),MOD(INT(BW294/1000),10),"")</f>
        <v/>
      </c>
      <c r="AI294" s="2025"/>
      <c r="AJ294" s="2025" t="str">
        <f t="shared" ref="AJ294" si="1083">IF(INT(BW294/100),MOD(INT(BW294/100),10),"")</f>
        <v/>
      </c>
      <c r="AK294" s="2025"/>
      <c r="AL294" s="2025" t="str">
        <f t="shared" ref="AL294" si="1084">IF(INT(BW294/10),MOD(INT(BW294/10),10),"")</f>
        <v/>
      </c>
      <c r="AM294" s="2025"/>
      <c r="AN294" s="2025" t="str">
        <f t="shared" ref="AN294" si="1085">IF(INT(BW294/1),MOD(INT(BW294/1),10),"")</f>
        <v/>
      </c>
      <c r="AO294" s="2025"/>
      <c r="AP294" s="2072"/>
      <c r="AQ294" s="2073"/>
      <c r="AR294" s="2057" t="str">
        <f t="shared" ref="AR294" si="1086">IF(INT(BX294/100000000000),MOD(INT(BX294/100000000000),10),"")</f>
        <v/>
      </c>
      <c r="AS294" s="2025"/>
      <c r="AT294" s="2025" t="str">
        <f t="shared" ref="AT294" si="1087">IF(INT(BX294/10000000000),MOD(INT(BX294/10000000000),10),"")</f>
        <v/>
      </c>
      <c r="AU294" s="2025"/>
      <c r="AV294" s="2025" t="str">
        <f t="shared" ref="AV294" si="1088">IF(INT(BX294/1000000000),MOD(INT(BX294/1000000000),10),"")</f>
        <v/>
      </c>
      <c r="AW294" s="2025"/>
      <c r="AX294" s="2025" t="str">
        <f t="shared" ref="AX294" si="1089">IF(INT(BX294/100000000),MOD(INT(BX294/100000000),10),"")</f>
        <v/>
      </c>
      <c r="AY294" s="2025"/>
      <c r="AZ294" s="2025" t="str">
        <f t="shared" ref="AZ294" si="1090">IF(INT(BX294/10000000),MOD(INT(BX294/10000000),10),"")</f>
        <v/>
      </c>
      <c r="BA294" s="2025"/>
      <c r="BB294" s="2025" t="str">
        <f t="shared" ref="BB294" si="1091">IF(INT(BX294/1000000),MOD(INT(BX294/1000000),10),"")</f>
        <v/>
      </c>
      <c r="BC294" s="2025"/>
      <c r="BD294" s="2025" t="str">
        <f t="shared" ref="BD294" si="1092">IF(INT(BX294/100000),MOD(INT(BX294/100000),10),"")</f>
        <v/>
      </c>
      <c r="BE294" s="2025"/>
      <c r="BF294" s="2025" t="str">
        <f t="shared" ref="BF294" si="1093">IF(INT(BX294/10000),MOD(INT(BX294/10000),10),"")</f>
        <v/>
      </c>
      <c r="BG294" s="2025"/>
      <c r="BH294" s="2025" t="str">
        <f t="shared" ref="BH294" si="1094">IF(INT(BX294/1000),MOD(INT(BX294/1000),10),"")</f>
        <v/>
      </c>
      <c r="BI294" s="2025"/>
      <c r="BJ294" s="2025" t="str">
        <f t="shared" ref="BJ294" si="1095">IF(INT(BX294/100),MOD(INT(BX294/100),10),"")</f>
        <v/>
      </c>
      <c r="BK294" s="2025"/>
      <c r="BL294" s="2025" t="str">
        <f t="shared" ref="BL294" si="1096">IF(INT(BX294/10),MOD(INT(BX294/10),10),"")</f>
        <v/>
      </c>
      <c r="BM294" s="2025"/>
      <c r="BN294" s="2025" t="str">
        <f t="shared" ref="BN294" si="1097">IF(INT(BX294/1),MOD(INT(BX294/1),10),"")</f>
        <v/>
      </c>
      <c r="BO294" s="2025"/>
      <c r="BP294" s="2072"/>
      <c r="BQ294" s="2073"/>
      <c r="BR294" s="2017"/>
      <c r="BS294" s="2420"/>
      <c r="BT294" s="2420"/>
      <c r="BU294" s="2420"/>
      <c r="BW294" s="2048">
        <f>SUM(BW282:BW293)</f>
        <v>0</v>
      </c>
      <c r="BX294" s="2046">
        <f>SUM(BX282:BX293)</f>
        <v>0</v>
      </c>
    </row>
    <row r="295" spans="1:76" s="1108" customFormat="1" ht="9.75" customHeight="1">
      <c r="A295" s="1107"/>
      <c r="B295" s="1107"/>
      <c r="C295" s="1045"/>
      <c r="D295" s="1045"/>
      <c r="E295" s="2418"/>
      <c r="G295" s="2098"/>
      <c r="H295" s="2104"/>
      <c r="I295" s="2105"/>
      <c r="J295" s="2086"/>
      <c r="K295" s="2087"/>
      <c r="L295" s="2087"/>
      <c r="M295" s="2087"/>
      <c r="N295" s="2087"/>
      <c r="O295" s="2087"/>
      <c r="P295" s="2088"/>
      <c r="Q295" s="2039"/>
      <c r="R295" s="2058"/>
      <c r="S295" s="2043"/>
      <c r="T295" s="2043"/>
      <c r="U295" s="2043"/>
      <c r="V295" s="2043"/>
      <c r="W295" s="2043"/>
      <c r="X295" s="2043"/>
      <c r="Y295" s="2043"/>
      <c r="Z295" s="2043"/>
      <c r="AA295" s="2043"/>
      <c r="AB295" s="2043"/>
      <c r="AC295" s="2043"/>
      <c r="AD295" s="2043"/>
      <c r="AE295" s="2043"/>
      <c r="AF295" s="2043"/>
      <c r="AG295" s="2043"/>
      <c r="AH295" s="2043"/>
      <c r="AI295" s="2043"/>
      <c r="AJ295" s="2043"/>
      <c r="AK295" s="2043"/>
      <c r="AL295" s="2043"/>
      <c r="AM295" s="2043"/>
      <c r="AN295" s="2043"/>
      <c r="AO295" s="2043"/>
      <c r="AP295" s="2074"/>
      <c r="AQ295" s="2075"/>
      <c r="AR295" s="2058"/>
      <c r="AS295" s="2043"/>
      <c r="AT295" s="2043"/>
      <c r="AU295" s="2043"/>
      <c r="AV295" s="2043"/>
      <c r="AW295" s="2043"/>
      <c r="AX295" s="2043"/>
      <c r="AY295" s="2043"/>
      <c r="AZ295" s="2043"/>
      <c r="BA295" s="2043"/>
      <c r="BB295" s="2043"/>
      <c r="BC295" s="2043"/>
      <c r="BD295" s="2043"/>
      <c r="BE295" s="2043"/>
      <c r="BF295" s="2043"/>
      <c r="BG295" s="2043"/>
      <c r="BH295" s="2043"/>
      <c r="BI295" s="2043"/>
      <c r="BJ295" s="2043"/>
      <c r="BK295" s="2043"/>
      <c r="BL295" s="2043"/>
      <c r="BM295" s="2043"/>
      <c r="BN295" s="2043"/>
      <c r="BO295" s="2043"/>
      <c r="BP295" s="2074"/>
      <c r="BQ295" s="2075"/>
      <c r="BR295" s="2017"/>
      <c r="BS295" s="2420"/>
      <c r="BT295" s="2420"/>
      <c r="BU295" s="2420"/>
      <c r="BW295" s="2049"/>
      <c r="BX295" s="2047"/>
    </row>
    <row r="296" spans="1:76" s="1108" customFormat="1" ht="14.25" customHeight="1">
      <c r="A296" s="1107"/>
      <c r="B296" s="1107"/>
      <c r="C296" s="1045"/>
      <c r="D296" s="1045"/>
      <c r="E296" s="2418"/>
      <c r="G296" s="2098"/>
      <c r="H296" s="1126"/>
      <c r="I296" s="2078" t="s">
        <v>1555</v>
      </c>
      <c r="J296" s="2079"/>
      <c r="K296" s="2079"/>
      <c r="L296" s="2079"/>
      <c r="M296" s="2079"/>
      <c r="N296" s="2079"/>
      <c r="O296" s="2079"/>
      <c r="P296" s="1075"/>
      <c r="Q296" s="2065" t="s">
        <v>59</v>
      </c>
      <c r="R296" s="2057" t="str">
        <f t="shared" ref="R296" si="1098">IF(INT(BW296/100000000000),MOD(INT(BW296/100000000000),10),"")</f>
        <v/>
      </c>
      <c r="S296" s="2025"/>
      <c r="T296" s="2025" t="str">
        <f t="shared" ref="T296" si="1099">IF(INT(BW296/10000000000),MOD(INT(BW296/10000000000),10),"")</f>
        <v/>
      </c>
      <c r="U296" s="2025"/>
      <c r="V296" s="2025" t="str">
        <f t="shared" ref="V296" si="1100">IF(INT(BW296/1000000000),MOD(INT(BW296/1000000000),10),"")</f>
        <v/>
      </c>
      <c r="W296" s="2025"/>
      <c r="X296" s="2025" t="str">
        <f t="shared" ref="X296" si="1101">IF(INT(BW296/100000000),MOD(INT(BW296/100000000),10),"")</f>
        <v/>
      </c>
      <c r="Y296" s="2025"/>
      <c r="Z296" s="2025" t="str">
        <f t="shared" ref="Z296" si="1102">IF(INT(BW296/10000000),MOD(INT(BW296/10000000),10),"")</f>
        <v/>
      </c>
      <c r="AA296" s="2025"/>
      <c r="AB296" s="2025" t="str">
        <f t="shared" ref="AB296" si="1103">IF(INT(BW296/1000000),MOD(INT(BW296/1000000),10),"")</f>
        <v/>
      </c>
      <c r="AC296" s="2025"/>
      <c r="AD296" s="2025" t="str">
        <f t="shared" ref="AD296" si="1104">IF(INT(BW296/100000),MOD(INT(BW296/100000),10),"")</f>
        <v/>
      </c>
      <c r="AE296" s="2025"/>
      <c r="AF296" s="2025" t="str">
        <f t="shared" ref="AF296" si="1105">IF(INT(BW296/10000),MOD(INT(BW296/10000),10),"")</f>
        <v/>
      </c>
      <c r="AG296" s="2025"/>
      <c r="AH296" s="2025" t="str">
        <f t="shared" ref="AH296" si="1106">IF(INT(BW296/1000),MOD(INT(BW296/1000),10),"")</f>
        <v/>
      </c>
      <c r="AI296" s="2025"/>
      <c r="AJ296" s="2025" t="str">
        <f t="shared" ref="AJ296" si="1107">IF(INT(BW296/100),MOD(INT(BW296/100),10),"")</f>
        <v/>
      </c>
      <c r="AK296" s="2025"/>
      <c r="AL296" s="2025" t="str">
        <f t="shared" ref="AL296" si="1108">IF(INT(BW296/10),MOD(INT(BW296/10),10),"")</f>
        <v/>
      </c>
      <c r="AM296" s="2025"/>
      <c r="AN296" s="2025" t="str">
        <f>IF(BW296=0,"0",IF(INT(BW296/1),MOD(INT(BW296/1),10),""))</f>
        <v>0</v>
      </c>
      <c r="AO296" s="2025"/>
      <c r="AP296" s="2070"/>
      <c r="AQ296" s="2071"/>
      <c r="AR296" s="2025" t="str">
        <f t="shared" ref="AR296" si="1109">IF(INT(BX296/100000000000),MOD(INT(BX296/100000000000),10),"")</f>
        <v/>
      </c>
      <c r="AS296" s="2025"/>
      <c r="AT296" s="2025" t="str">
        <f t="shared" ref="AT296" si="1110">IF(INT(BX296/10000000000),MOD(INT(BX296/10000000000),10),"")</f>
        <v/>
      </c>
      <c r="AU296" s="2025"/>
      <c r="AV296" s="2025" t="str">
        <f t="shared" ref="AV296" si="1111">IF(INT(BX296/1000000000),MOD(INT(BX296/1000000000),10),"")</f>
        <v/>
      </c>
      <c r="AW296" s="2025"/>
      <c r="AX296" s="2025" t="str">
        <f t="shared" ref="AX296" si="1112">IF(INT(BX296/100000000),MOD(INT(BX296/100000000),10),"")</f>
        <v/>
      </c>
      <c r="AY296" s="2025"/>
      <c r="AZ296" s="2025" t="str">
        <f t="shared" ref="AZ296" si="1113">IF(INT(BX296/10000000),MOD(INT(BX296/10000000),10),"")</f>
        <v/>
      </c>
      <c r="BA296" s="2025"/>
      <c r="BB296" s="2025" t="str">
        <f t="shared" ref="BB296" si="1114">IF(INT(BX296/1000000),MOD(INT(BX296/1000000),10),"")</f>
        <v/>
      </c>
      <c r="BC296" s="2025"/>
      <c r="BD296" s="2025" t="str">
        <f t="shared" ref="BD296" si="1115">IF(INT(BX296/100000),MOD(INT(BX296/100000),10),"")</f>
        <v/>
      </c>
      <c r="BE296" s="2025"/>
      <c r="BF296" s="2025" t="str">
        <f t="shared" ref="BF296" si="1116">IF(INT(BX296/10000),MOD(INT(BX296/10000),10),"")</f>
        <v/>
      </c>
      <c r="BG296" s="2025"/>
      <c r="BH296" s="2025" t="str">
        <f t="shared" ref="BH296" si="1117">IF(INT(BX296/1000),MOD(INT(BX296/1000),10),"")</f>
        <v/>
      </c>
      <c r="BI296" s="2025"/>
      <c r="BJ296" s="2025" t="str">
        <f t="shared" ref="BJ296" si="1118">IF(INT(BX296/100),MOD(INT(BX296/100),10),"")</f>
        <v/>
      </c>
      <c r="BK296" s="2025"/>
      <c r="BL296" s="2025" t="str">
        <f t="shared" ref="BL296" si="1119">IF(INT(BX296/10),MOD(INT(BX296/10),10),"")</f>
        <v/>
      </c>
      <c r="BM296" s="2025"/>
      <c r="BN296" s="2025" t="str">
        <f>IF(BX296=0,"0",IF(INT(BX296/1),MOD(INT(BX296/1),10),""))</f>
        <v>0</v>
      </c>
      <c r="BO296" s="2025"/>
      <c r="BP296" s="2070"/>
      <c r="BQ296" s="2071"/>
      <c r="BR296" s="2017"/>
      <c r="BS296" s="2420"/>
      <c r="BT296" s="2420"/>
      <c r="BU296" s="2420"/>
      <c r="BW296" s="2053">
        <f>IF(BW278="",IF(BW276+BW280-BW294&lt;0,0,BW276+BW280-BW294),IF(BW278+BW280-BW294&lt;0,0,BW278+BW280-BW294))</f>
        <v>0</v>
      </c>
      <c r="BX296" s="2052">
        <f>IF(BX278="",IF(BX276+BX280-BX294&lt;0,0,BX276+BX280-BX294),IF(BX278+BX280-BX294&lt;0,0,BX278+BX280-BX294))</f>
        <v>0</v>
      </c>
    </row>
    <row r="297" spans="1:76" s="1108" customFormat="1" ht="6" customHeight="1">
      <c r="A297" s="1107"/>
      <c r="B297" s="1107"/>
      <c r="C297" s="1045"/>
      <c r="D297" s="1045"/>
      <c r="E297" s="2418"/>
      <c r="G297" s="2098"/>
      <c r="H297" s="1069"/>
      <c r="I297" s="2080" t="s">
        <v>66</v>
      </c>
      <c r="J297" s="2080"/>
      <c r="K297" s="2080"/>
      <c r="L297" s="2080"/>
      <c r="M297" s="2080"/>
      <c r="N297" s="2080"/>
      <c r="O297" s="2080"/>
      <c r="P297" s="1070"/>
      <c r="Q297" s="2039"/>
      <c r="R297" s="2058"/>
      <c r="S297" s="2043"/>
      <c r="T297" s="2043"/>
      <c r="U297" s="2043"/>
      <c r="V297" s="2043"/>
      <c r="W297" s="2043"/>
      <c r="X297" s="2043"/>
      <c r="Y297" s="2043"/>
      <c r="Z297" s="2043"/>
      <c r="AA297" s="2043"/>
      <c r="AB297" s="2043"/>
      <c r="AC297" s="2043"/>
      <c r="AD297" s="2043"/>
      <c r="AE297" s="2043"/>
      <c r="AF297" s="2043"/>
      <c r="AG297" s="2043"/>
      <c r="AH297" s="2043"/>
      <c r="AI297" s="2043"/>
      <c r="AJ297" s="2043"/>
      <c r="AK297" s="2043"/>
      <c r="AL297" s="2043"/>
      <c r="AM297" s="2043"/>
      <c r="AN297" s="2043"/>
      <c r="AO297" s="2043"/>
      <c r="AP297" s="2072"/>
      <c r="AQ297" s="2073"/>
      <c r="AR297" s="2043"/>
      <c r="AS297" s="2043"/>
      <c r="AT297" s="2043"/>
      <c r="AU297" s="2043"/>
      <c r="AV297" s="2043"/>
      <c r="AW297" s="2043"/>
      <c r="AX297" s="2043"/>
      <c r="AY297" s="2043"/>
      <c r="AZ297" s="2043"/>
      <c r="BA297" s="2043"/>
      <c r="BB297" s="2043"/>
      <c r="BC297" s="2043"/>
      <c r="BD297" s="2043"/>
      <c r="BE297" s="2043"/>
      <c r="BF297" s="2043"/>
      <c r="BG297" s="2043"/>
      <c r="BH297" s="2043"/>
      <c r="BI297" s="2043"/>
      <c r="BJ297" s="2043"/>
      <c r="BK297" s="2043"/>
      <c r="BL297" s="2043"/>
      <c r="BM297" s="2043"/>
      <c r="BN297" s="2043"/>
      <c r="BO297" s="2043"/>
      <c r="BP297" s="2072"/>
      <c r="BQ297" s="2073"/>
      <c r="BR297" s="2017"/>
      <c r="BS297" s="2420"/>
      <c r="BT297" s="2420"/>
      <c r="BU297" s="2420"/>
      <c r="BW297" s="2049"/>
      <c r="BX297" s="2047"/>
    </row>
    <row r="298" spans="1:76" s="1108" customFormat="1" ht="14.25" customHeight="1">
      <c r="A298" s="1107"/>
      <c r="B298" s="1107"/>
      <c r="C298" s="1045"/>
      <c r="D298" s="1045"/>
      <c r="E298" s="2418"/>
      <c r="G298" s="2098"/>
      <c r="H298" s="1126"/>
      <c r="I298" s="2078" t="s">
        <v>1210</v>
      </c>
      <c r="J298" s="2079"/>
      <c r="K298" s="2079"/>
      <c r="L298" s="2079"/>
      <c r="M298" s="2079"/>
      <c r="N298" s="2079"/>
      <c r="O298" s="2079"/>
      <c r="P298" s="1075"/>
      <c r="Q298" s="2065" t="s">
        <v>60</v>
      </c>
      <c r="R298" s="2057" t="str">
        <f t="shared" ref="R298" si="1120">IF(INT(BW298/100000000000),MOD(INT(BW298/100000000000),10),"")</f>
        <v/>
      </c>
      <c r="S298" s="2025"/>
      <c r="T298" s="2025" t="str">
        <f t="shared" ref="T298" si="1121">IF(INT(BW298/10000000000),MOD(INT(BW298/10000000000),10),"")</f>
        <v/>
      </c>
      <c r="U298" s="2025"/>
      <c r="V298" s="2025" t="str">
        <f t="shared" ref="V298" si="1122">IF(INT(BW298/1000000000),MOD(INT(BW298/1000000000),10),"")</f>
        <v/>
      </c>
      <c r="W298" s="2025"/>
      <c r="X298" s="2025" t="str">
        <f t="shared" ref="X298" si="1123">IF(INT(BW298/100000000),MOD(INT(BW298/100000000),10),"")</f>
        <v/>
      </c>
      <c r="Y298" s="2025"/>
      <c r="Z298" s="2025" t="str">
        <f t="shared" ref="Z298" si="1124">IF(INT(BW298/10000000),MOD(INT(BW298/10000000),10),"")</f>
        <v/>
      </c>
      <c r="AA298" s="2025"/>
      <c r="AB298" s="2025" t="str">
        <f t="shared" ref="AB298" si="1125">IF(INT(BW298/1000000),MOD(INT(BW298/1000000),10),"")</f>
        <v/>
      </c>
      <c r="AC298" s="2025"/>
      <c r="AD298" s="2025" t="str">
        <f t="shared" ref="AD298" si="1126">IF(INT(BW298/100000),MOD(INT(BW298/100000),10),"")</f>
        <v/>
      </c>
      <c r="AE298" s="2025"/>
      <c r="AF298" s="2025" t="str">
        <f t="shared" ref="AF298" si="1127">IF(INT(BW298/10000),MOD(INT(BW298/10000),10),"")</f>
        <v/>
      </c>
      <c r="AG298" s="2025"/>
      <c r="AH298" s="2025" t="str">
        <f t="shared" ref="AH298" si="1128">IF(INT(BW298/1000),MOD(INT(BW298/1000),10),"")</f>
        <v/>
      </c>
      <c r="AI298" s="2025"/>
      <c r="AJ298" s="2025" t="str">
        <f t="shared" ref="AJ298" si="1129">IF(INT(BW298/100),MOD(INT(BW298/100),10),"")</f>
        <v/>
      </c>
      <c r="AK298" s="2025"/>
      <c r="AL298" s="2025" t="s">
        <v>1233</v>
      </c>
      <c r="AM298" s="2025"/>
      <c r="AN298" s="2025" t="s">
        <v>1233</v>
      </c>
      <c r="AO298" s="2025"/>
      <c r="AP298" s="2072"/>
      <c r="AQ298" s="2073"/>
      <c r="AR298" s="2025" t="str">
        <f t="shared" ref="AR298" si="1130">IF(INT(BX298/100000000000),MOD(INT(BX298/100000000000),10),"")</f>
        <v/>
      </c>
      <c r="AS298" s="2025"/>
      <c r="AT298" s="2025" t="str">
        <f t="shared" ref="AT298" si="1131">IF(INT(BX298/10000000000),MOD(INT(BX298/10000000000),10),"")</f>
        <v/>
      </c>
      <c r="AU298" s="2025"/>
      <c r="AV298" s="2025" t="str">
        <f t="shared" ref="AV298" si="1132">IF(INT(BX298/1000000000),MOD(INT(BX298/1000000000),10),"")</f>
        <v/>
      </c>
      <c r="AW298" s="2025"/>
      <c r="AX298" s="2025" t="str">
        <f t="shared" ref="AX298" si="1133">IF(INT(BX298/100000000),MOD(INT(BX298/100000000),10),"")</f>
        <v/>
      </c>
      <c r="AY298" s="2025"/>
      <c r="AZ298" s="2025" t="str">
        <f t="shared" ref="AZ298" si="1134">IF(INT(BX298/10000000),MOD(INT(BX298/10000000),10),"")</f>
        <v/>
      </c>
      <c r="BA298" s="2025"/>
      <c r="BB298" s="2025" t="str">
        <f t="shared" ref="BB298" si="1135">IF(INT(BX298/1000000),MOD(INT(BX298/1000000),10),"")</f>
        <v/>
      </c>
      <c r="BC298" s="2025"/>
      <c r="BD298" s="2025" t="str">
        <f t="shared" ref="BD298" si="1136">IF(INT(BX298/100000),MOD(INT(BX298/100000),10),"")</f>
        <v/>
      </c>
      <c r="BE298" s="2025"/>
      <c r="BF298" s="2025" t="str">
        <f t="shared" ref="BF298" si="1137">IF(INT(BX298/10000),MOD(INT(BX298/10000),10),"")</f>
        <v/>
      </c>
      <c r="BG298" s="2025"/>
      <c r="BH298" s="2025" t="str">
        <f t="shared" ref="BH298" si="1138">IF(INT(BX298/1000),MOD(INT(BX298/1000),10),"")</f>
        <v/>
      </c>
      <c r="BI298" s="2025"/>
      <c r="BJ298" s="2025" t="str">
        <f t="shared" ref="BJ298" si="1139">IF(INT(BX298/100),MOD(INT(BX298/100),10),"")</f>
        <v/>
      </c>
      <c r="BK298" s="2025"/>
      <c r="BL298" s="2025" t="s">
        <v>1233</v>
      </c>
      <c r="BM298" s="2025"/>
      <c r="BN298" s="2025" t="s">
        <v>1233</v>
      </c>
      <c r="BO298" s="2025"/>
      <c r="BP298" s="2072"/>
      <c r="BQ298" s="2073"/>
      <c r="BR298" s="2017"/>
      <c r="BS298" s="2420"/>
      <c r="BT298" s="2420"/>
      <c r="BU298" s="2420"/>
      <c r="BW298" s="2068"/>
      <c r="BX298" s="2050"/>
    </row>
    <row r="299" spans="1:76" s="1108" customFormat="1" ht="6" customHeight="1">
      <c r="A299" s="1107"/>
      <c r="B299" s="1107"/>
      <c r="C299" s="1045"/>
      <c r="D299" s="1045"/>
      <c r="E299" s="2418"/>
      <c r="G299" s="2098"/>
      <c r="H299" s="1069"/>
      <c r="I299" s="2076" t="s">
        <v>1640</v>
      </c>
      <c r="J299" s="2076"/>
      <c r="K299" s="2076"/>
      <c r="L299" s="2076"/>
      <c r="M299" s="2076"/>
      <c r="N299" s="2076"/>
      <c r="O299" s="2076"/>
      <c r="P299" s="1070"/>
      <c r="Q299" s="2039"/>
      <c r="R299" s="2058"/>
      <c r="S299" s="2043"/>
      <c r="T299" s="2043"/>
      <c r="U299" s="2043"/>
      <c r="V299" s="2043"/>
      <c r="W299" s="2043"/>
      <c r="X299" s="2043"/>
      <c r="Y299" s="2043"/>
      <c r="Z299" s="2043"/>
      <c r="AA299" s="2043"/>
      <c r="AB299" s="2043"/>
      <c r="AC299" s="2043"/>
      <c r="AD299" s="2043"/>
      <c r="AE299" s="2043"/>
      <c r="AF299" s="2043"/>
      <c r="AG299" s="2043"/>
      <c r="AH299" s="2043"/>
      <c r="AI299" s="2043"/>
      <c r="AJ299" s="2043"/>
      <c r="AK299" s="2043"/>
      <c r="AL299" s="2043"/>
      <c r="AM299" s="2043"/>
      <c r="AN299" s="2043"/>
      <c r="AO299" s="2043"/>
      <c r="AP299" s="2072"/>
      <c r="AQ299" s="2073"/>
      <c r="AR299" s="2043"/>
      <c r="AS299" s="2043"/>
      <c r="AT299" s="2043"/>
      <c r="AU299" s="2043"/>
      <c r="AV299" s="2043"/>
      <c r="AW299" s="2043"/>
      <c r="AX299" s="2043"/>
      <c r="AY299" s="2043"/>
      <c r="AZ299" s="2043"/>
      <c r="BA299" s="2043"/>
      <c r="BB299" s="2043"/>
      <c r="BC299" s="2043"/>
      <c r="BD299" s="2043"/>
      <c r="BE299" s="2043"/>
      <c r="BF299" s="2043"/>
      <c r="BG299" s="2043"/>
      <c r="BH299" s="2043"/>
      <c r="BI299" s="2043"/>
      <c r="BJ299" s="2043"/>
      <c r="BK299" s="2043"/>
      <c r="BL299" s="2043"/>
      <c r="BM299" s="2043"/>
      <c r="BN299" s="2043"/>
      <c r="BO299" s="2043"/>
      <c r="BP299" s="2072"/>
      <c r="BQ299" s="2073"/>
      <c r="BR299" s="2017"/>
      <c r="BS299" s="2420"/>
      <c r="BT299" s="2420"/>
      <c r="BU299" s="2420"/>
      <c r="BW299" s="2069"/>
      <c r="BX299" s="2051"/>
    </row>
    <row r="300" spans="1:76" s="1108" customFormat="1" ht="9.75" customHeight="1">
      <c r="A300" s="1107"/>
      <c r="B300" s="1107"/>
      <c r="C300" s="1045"/>
      <c r="D300" s="1045"/>
      <c r="E300" s="2418"/>
      <c r="G300" s="2098"/>
      <c r="H300" s="1126"/>
      <c r="I300" s="2077" t="s">
        <v>1209</v>
      </c>
      <c r="J300" s="2067"/>
      <c r="K300" s="2067"/>
      <c r="L300" s="2067"/>
      <c r="M300" s="2067"/>
      <c r="N300" s="2067"/>
      <c r="O300" s="2067"/>
      <c r="P300" s="1075"/>
      <c r="Q300" s="2065" t="s">
        <v>68</v>
      </c>
      <c r="R300" s="2057" t="str">
        <f t="shared" ref="R300" si="1140">IF(INT(BW300/100000000000),MOD(INT(BW300/100000000000),10),"")</f>
        <v/>
      </c>
      <c r="S300" s="2025"/>
      <c r="T300" s="2025" t="str">
        <f t="shared" ref="T300" si="1141">IF(INT(BW300/10000000000),MOD(INT(BW300/10000000000),10),"")</f>
        <v/>
      </c>
      <c r="U300" s="2025"/>
      <c r="V300" s="2025" t="str">
        <f t="shared" ref="V300" si="1142">IF(INT(BW300/1000000000),MOD(INT(BW300/1000000000),10),"")</f>
        <v/>
      </c>
      <c r="W300" s="2025"/>
      <c r="X300" s="2025" t="str">
        <f t="shared" ref="X300" si="1143">IF(INT(BW300/100000000),MOD(INT(BW300/100000000),10),"")</f>
        <v/>
      </c>
      <c r="Y300" s="2025"/>
      <c r="Z300" s="2025" t="str">
        <f t="shared" ref="Z300" si="1144">IF(INT(BW300/10000000),MOD(INT(BW300/10000000),10),"")</f>
        <v/>
      </c>
      <c r="AA300" s="2025"/>
      <c r="AB300" s="2025" t="str">
        <f t="shared" ref="AB300" si="1145">IF(INT(BW300/1000000),MOD(INT(BW300/1000000),10),"")</f>
        <v/>
      </c>
      <c r="AC300" s="2025"/>
      <c r="AD300" s="2025" t="str">
        <f t="shared" ref="AD300" si="1146">IF(INT(BW300/100000),MOD(INT(BW300/100000),10),"")</f>
        <v/>
      </c>
      <c r="AE300" s="2025"/>
      <c r="AF300" s="2025" t="str">
        <f t="shared" ref="AF300" si="1147">IF(INT(BW300/10000),MOD(INT(BW300/10000),10),"")</f>
        <v/>
      </c>
      <c r="AG300" s="2025"/>
      <c r="AH300" s="2025" t="str">
        <f t="shared" ref="AH300" si="1148">IF(INT(BW300/1000),MOD(INT(BW300/1000),10),"")</f>
        <v/>
      </c>
      <c r="AI300" s="2025"/>
      <c r="AJ300" s="2025" t="str">
        <f t="shared" ref="AJ300" si="1149">IF(INT(BW300/100),MOD(INT(BW300/100),10),"")</f>
        <v/>
      </c>
      <c r="AK300" s="2025"/>
      <c r="AL300" s="2025" t="str">
        <f t="shared" ref="AL300" si="1150">IF(INT(BW300/10),MOD(INT(BW300/10),10),"")</f>
        <v/>
      </c>
      <c r="AM300" s="2025"/>
      <c r="AN300" s="2025" t="str">
        <f t="shared" ref="AN300" si="1151">IF(INT(BW300/1),MOD(INT(BW300/1),10),"")</f>
        <v/>
      </c>
      <c r="AO300" s="2025"/>
      <c r="AP300" s="2072"/>
      <c r="AQ300" s="2073"/>
      <c r="AR300" s="2025" t="str">
        <f t="shared" ref="AR300" si="1152">IF(INT(BX300/100000000000),MOD(INT(BX300/100000000000),10),"")</f>
        <v/>
      </c>
      <c r="AS300" s="2025"/>
      <c r="AT300" s="2025" t="str">
        <f t="shared" ref="AT300" si="1153">IF(INT(BX300/10000000000),MOD(INT(BX300/10000000000),10),"")</f>
        <v/>
      </c>
      <c r="AU300" s="2025"/>
      <c r="AV300" s="2025" t="str">
        <f t="shared" ref="AV300" si="1154">IF(INT(BX300/1000000000),MOD(INT(BX300/1000000000),10),"")</f>
        <v/>
      </c>
      <c r="AW300" s="2025"/>
      <c r="AX300" s="2025" t="str">
        <f t="shared" ref="AX300" si="1155">IF(INT(BX300/100000000),MOD(INT(BX300/100000000),10),"")</f>
        <v/>
      </c>
      <c r="AY300" s="2025"/>
      <c r="AZ300" s="2025" t="str">
        <f t="shared" ref="AZ300" si="1156">IF(INT(BX300/10000000),MOD(INT(BX300/10000000),10),"")</f>
        <v/>
      </c>
      <c r="BA300" s="2025"/>
      <c r="BB300" s="2025" t="str">
        <f t="shared" ref="BB300" si="1157">IF(INT(BX300/1000000),MOD(INT(BX300/1000000),10),"")</f>
        <v/>
      </c>
      <c r="BC300" s="2025"/>
      <c r="BD300" s="2025" t="str">
        <f t="shared" ref="BD300" si="1158">IF(INT(BX300/100000),MOD(INT(BX300/100000),10),"")</f>
        <v/>
      </c>
      <c r="BE300" s="2025"/>
      <c r="BF300" s="2025" t="str">
        <f t="shared" ref="BF300" si="1159">IF(INT(BX300/10000),MOD(INT(BX300/10000),10),"")</f>
        <v/>
      </c>
      <c r="BG300" s="2025"/>
      <c r="BH300" s="2025" t="str">
        <f t="shared" ref="BH300" si="1160">IF(INT(BX300/1000),MOD(INT(BX300/1000),10),"")</f>
        <v/>
      </c>
      <c r="BI300" s="2025"/>
      <c r="BJ300" s="2025" t="str">
        <f t="shared" ref="BJ300" si="1161">IF(INT(BX300/100),MOD(INT(BX300/100),10),"")</f>
        <v/>
      </c>
      <c r="BK300" s="2025"/>
      <c r="BL300" s="2025" t="str">
        <f t="shared" ref="BL300" si="1162">IF(INT(BX300/10),MOD(INT(BX300/10),10),"")</f>
        <v/>
      </c>
      <c r="BM300" s="2025"/>
      <c r="BN300" s="2025" t="str">
        <f t="shared" ref="BN300" si="1163">IF(INT(BX300/1),MOD(INT(BX300/1),10),"")</f>
        <v/>
      </c>
      <c r="BO300" s="2025"/>
      <c r="BP300" s="2072"/>
      <c r="BQ300" s="2073"/>
      <c r="BR300" s="2017"/>
      <c r="BS300" s="2420"/>
      <c r="BT300" s="2420"/>
      <c r="BU300" s="2420"/>
      <c r="BW300" s="2061"/>
      <c r="BX300" s="2062"/>
    </row>
    <row r="301" spans="1:76" s="1108" customFormat="1" ht="9.75" customHeight="1">
      <c r="A301" s="1107"/>
      <c r="B301" s="1107"/>
      <c r="C301" s="1045"/>
      <c r="D301" s="1045"/>
      <c r="E301" s="2418"/>
      <c r="G301" s="2098"/>
      <c r="H301" s="1069"/>
      <c r="I301" s="2063" t="s">
        <v>1211</v>
      </c>
      <c r="J301" s="2063"/>
      <c r="K301" s="2063"/>
      <c r="L301" s="2063"/>
      <c r="M301" s="2063"/>
      <c r="N301" s="2063"/>
      <c r="O301" s="2063"/>
      <c r="P301" s="1070"/>
      <c r="Q301" s="2039"/>
      <c r="R301" s="2058"/>
      <c r="S301" s="2043"/>
      <c r="T301" s="2043"/>
      <c r="U301" s="2043"/>
      <c r="V301" s="2043"/>
      <c r="W301" s="2043"/>
      <c r="X301" s="2043"/>
      <c r="Y301" s="2043"/>
      <c r="Z301" s="2043"/>
      <c r="AA301" s="2043"/>
      <c r="AB301" s="2043"/>
      <c r="AC301" s="2043"/>
      <c r="AD301" s="2043"/>
      <c r="AE301" s="2043"/>
      <c r="AF301" s="2043"/>
      <c r="AG301" s="2043"/>
      <c r="AH301" s="2043"/>
      <c r="AI301" s="2043"/>
      <c r="AJ301" s="2043"/>
      <c r="AK301" s="2043"/>
      <c r="AL301" s="2043"/>
      <c r="AM301" s="2043"/>
      <c r="AN301" s="2043"/>
      <c r="AO301" s="2043"/>
      <c r="AP301" s="2072"/>
      <c r="AQ301" s="2073"/>
      <c r="AR301" s="2043"/>
      <c r="AS301" s="2043"/>
      <c r="AT301" s="2043"/>
      <c r="AU301" s="2043"/>
      <c r="AV301" s="2043"/>
      <c r="AW301" s="2043"/>
      <c r="AX301" s="2043"/>
      <c r="AY301" s="2043"/>
      <c r="AZ301" s="2043"/>
      <c r="BA301" s="2043"/>
      <c r="BB301" s="2043"/>
      <c r="BC301" s="2043"/>
      <c r="BD301" s="2043"/>
      <c r="BE301" s="2043"/>
      <c r="BF301" s="2043"/>
      <c r="BG301" s="2043"/>
      <c r="BH301" s="2043"/>
      <c r="BI301" s="2043"/>
      <c r="BJ301" s="2043"/>
      <c r="BK301" s="2043"/>
      <c r="BL301" s="2043"/>
      <c r="BM301" s="2043"/>
      <c r="BN301" s="2043"/>
      <c r="BO301" s="2043"/>
      <c r="BP301" s="2072"/>
      <c r="BQ301" s="2073"/>
      <c r="BR301" s="2017"/>
      <c r="BS301" s="2420"/>
      <c r="BT301" s="2420"/>
      <c r="BU301" s="2420"/>
      <c r="BW301" s="2056"/>
      <c r="BX301" s="2060"/>
    </row>
    <row r="302" spans="1:76" s="1108" customFormat="1">
      <c r="A302" s="1107"/>
      <c r="B302" s="1107"/>
      <c r="C302" s="1045"/>
      <c r="D302" s="1045"/>
      <c r="E302" s="2418"/>
      <c r="G302" s="2098"/>
      <c r="H302" s="1126"/>
      <c r="I302" s="2064" t="s">
        <v>1212</v>
      </c>
      <c r="J302" s="2064"/>
      <c r="K302" s="2064"/>
      <c r="L302" s="2064"/>
      <c r="M302" s="2064"/>
      <c r="N302" s="2064"/>
      <c r="O302" s="2064"/>
      <c r="P302" s="1075"/>
      <c r="Q302" s="2065" t="s">
        <v>69</v>
      </c>
      <c r="R302" s="2057" t="str">
        <f>IF(BW302&gt;=0,IF(INT(BW302/100000000000),MOD(INT(BW302/100000000000),10),""),"△")</f>
        <v/>
      </c>
      <c r="S302" s="2025"/>
      <c r="T302" s="2025" t="str">
        <f>IF(BW302&gt;=0,IF(INT(BW302/10000000000),MOD(INT(BW302/10000000000),10),""),IF(-BW302&lt;10000000000,"",IF((RIGHT(ROUNDDOWN(-BW302/10000000000,0),1))="0",0,RIGHT(ROUNDDOWN(-BW302/10000000000,0),1))))</f>
        <v/>
      </c>
      <c r="U302" s="2025"/>
      <c r="V302" s="2025" t="str">
        <f>IF(BW302&gt;=0,IF(INT(BW302/1000000000),MOD(INT(BW302/1000000000),10),""),IF(-BW302&lt;1000000000,"",IF((RIGHT(ROUNDDOWN(-BW302/1000000000,0),1))="0",0,RIGHT(ROUNDDOWN(-BW302/1000000000,0),1))))</f>
        <v/>
      </c>
      <c r="W302" s="2025"/>
      <c r="X302" s="2025" t="str">
        <f>IF(BW302&gt;=0,IF(INT(BW302/100000000),MOD(INT(BW302/100000000),10),""),IF(-BW302&lt;100000000,"",IF((RIGHT(ROUNDDOWN(-BW302/100000000,0),1))="0",0,RIGHT(ROUNDDOWN(-BW302/100000000,0),1))))</f>
        <v/>
      </c>
      <c r="Y302" s="2025"/>
      <c r="Z302" s="2025" t="str">
        <f>IF(BW302&gt;=0,IF(INT(BW302/10000000),MOD(INT(BW302/10000000),10),""),IF(-BW302&lt;10000000,"",IF((RIGHT(ROUNDDOWN(-BW302/10000000,0),1))="0",0,RIGHT(ROUNDDOWN(-BW302/10000000,0),1))))</f>
        <v/>
      </c>
      <c r="AA302" s="2025"/>
      <c r="AB302" s="2025" t="str">
        <f>IF(BW302&gt;=0,IF(INT(BW302/1000000),MOD(INT(BW302/1000000),10),""),IF(-BW302&lt;1000000,"",IF((RIGHT(ROUNDDOWN(-BW302/1000000,0),1))="0",0,RIGHT(ROUNDDOWN(-BW302/1000000,0),1))))</f>
        <v/>
      </c>
      <c r="AC302" s="2025"/>
      <c r="AD302" s="2025" t="str">
        <f>IF(BW302&gt;=0,IF(INT(BW302/100000),MOD(INT(BW302/100000),10),""),IF(-BW302&lt;100000,"",IF((RIGHT(ROUNDDOWN(-BW302/100000,0),1))="0",0,RIGHT(ROUNDDOWN(-BW302/100000,0),1))))</f>
        <v/>
      </c>
      <c r="AE302" s="2025"/>
      <c r="AF302" s="2025" t="str">
        <f>IF(BW302&gt;=0,IF(INT(BW302/10000),MOD(INT(BW302/10000),10),""),IF(-BW302&lt;10000,"",IF((RIGHT(ROUNDDOWN(-BW302/10000,0),1))="0",0,RIGHT(ROUNDDOWN(-BW302/10000,0),1))))</f>
        <v/>
      </c>
      <c r="AG302" s="2025"/>
      <c r="AH302" s="2025" t="str">
        <f>IF(BW302&gt;=0,IF(INT(BW302/1000),MOD(INT(BW302/1000),10),""),IF(-BW302&lt;1000,"",IF((RIGHT(ROUNDDOWN(-BW302/1000,0),1))="0",0,RIGHT(ROUNDDOWN(-BW302/1000,0),1))))</f>
        <v/>
      </c>
      <c r="AI302" s="2025"/>
      <c r="AJ302" s="2025" t="str">
        <f>IF(BW302&gt;=0,IF(INT(BW302/100),MOD(INT(BW302/100),10),""),IF(-BW302&lt;100,"",IF((RIGHT(ROUNDDOWN(-BW302/100,0),1))="0",0,RIGHT(ROUNDDOWN(-BW302/100,0),1))))</f>
        <v/>
      </c>
      <c r="AK302" s="2025"/>
      <c r="AL302" s="2025" t="str">
        <f>IF(BW302&gt;=0,IF(INT(BW302/10),MOD(INT(BW302/10),10),""),IF(-BW302&lt;10,"",IF((RIGHT(ROUNDDOWN(-BW302/10,0),1))="0",0,RIGHT(ROUNDDOWN(-BW302/10,0),1))))</f>
        <v/>
      </c>
      <c r="AM302" s="2025"/>
      <c r="AN302" s="2025" t="str">
        <f>IF(BW302=0,"0",IF(BW302&gt;0,IF(INT(BW302/1),MOD(INT(BW302/1),10),""),IF((RIGHT(ROUNDDOWN(-BW302,0),1))="0",0,RIGHT(ROUNDDOWN(-BW302,0),1))))</f>
        <v>0</v>
      </c>
      <c r="AO302" s="2025"/>
      <c r="AP302" s="2072"/>
      <c r="AQ302" s="2073"/>
      <c r="AR302" s="2025" t="str">
        <f>IF(BX302&gt;=0,IF(INT(BX302/100000000000),MOD(INT(BX302/100000000000),10),""),"△")</f>
        <v/>
      </c>
      <c r="AS302" s="2025"/>
      <c r="AT302" s="2025" t="str">
        <f>IF(BX302&gt;=0,IF(INT(BX302/10000000000),MOD(INT(BX302/10000000000),10),""),IF(-BX302&lt;10000000000,"",IF((RIGHT(ROUNDDOWN(-BX302/10000000000,0),1))="0",0,RIGHT(ROUNDDOWN(-BX302/10000000000,0),1))))</f>
        <v/>
      </c>
      <c r="AU302" s="2025"/>
      <c r="AV302" s="2025" t="str">
        <f>IF(BX302&gt;=0,IF(INT(BX302/1000000000),MOD(INT(BX302/1000000000),10),""),IF(-BX302&lt;1000000000,"",IF((RIGHT(ROUNDDOWN(-BX302/1000000000,0),1))="0",0,RIGHT(ROUNDDOWN(-BX302/1000000000,0),1))))</f>
        <v/>
      </c>
      <c r="AW302" s="2025"/>
      <c r="AX302" s="2025" t="str">
        <f>IF(BX302&gt;=0,IF(INT(BX302/100000000),MOD(INT(BX302/100000000),10),""),IF(-BX302&lt;100000000,"",IF((RIGHT(ROUNDDOWN(-BX302/100000000,0),1))="0",0,RIGHT(ROUNDDOWN(-BX302/100000000,0),1))))</f>
        <v/>
      </c>
      <c r="AY302" s="2025"/>
      <c r="AZ302" s="2025" t="str">
        <f>IF(BX302&gt;=0,IF(INT(BX302/10000000),MOD(INT(BX302/10000000),10),""),IF(-BX302&lt;10000000,"",IF((RIGHT(ROUNDDOWN(-BX302/10000000,0),1))="0",0,RIGHT(ROUNDDOWN(-BX302/10000000,0),1))))</f>
        <v/>
      </c>
      <c r="BA302" s="2025"/>
      <c r="BB302" s="2025" t="str">
        <f>IF(BX302&gt;=0,IF(INT(BX302/1000000),MOD(INT(BX302/1000000),10),""),IF(-BX302&lt;1000000,"",IF((RIGHT(ROUNDDOWN(-BX302/1000000,0),1))="0",0,RIGHT(ROUNDDOWN(-BX302/1000000,0),1))))</f>
        <v/>
      </c>
      <c r="BC302" s="2025"/>
      <c r="BD302" s="2025" t="str">
        <f>IF(BX302&gt;=0,IF(INT(BX302/100000),MOD(INT(BX302/100000),10),""),IF(-BX302&lt;100000,"",IF((RIGHT(ROUNDDOWN(-BX302/100000,0),1))="0",0,RIGHT(ROUNDDOWN(-BX302/100000,0),1))))</f>
        <v/>
      </c>
      <c r="BE302" s="2025"/>
      <c r="BF302" s="2025" t="str">
        <f>IF(BX302&gt;=0,IF(INT(BX302/10000),MOD(INT(BX302/10000),10),""),IF(-BX302&lt;10000,"",IF((RIGHT(ROUNDDOWN(-BX302/10000,0),1))="0",0,RIGHT(ROUNDDOWN(-BX302/10000,0),1))))</f>
        <v/>
      </c>
      <c r="BG302" s="2025"/>
      <c r="BH302" s="2025" t="str">
        <f>IF(BX302&gt;=0,IF(INT(BX302/1000),MOD(INT(BX302/1000),10),""),IF(-BX302&lt;1000,"",IF((RIGHT(ROUNDDOWN(-BX302/1000,0),1))="0",0,RIGHT(ROUNDDOWN(-BX302/1000,0),1))))</f>
        <v/>
      </c>
      <c r="BI302" s="2025"/>
      <c r="BJ302" s="2025" t="str">
        <f>IF(BX302&gt;=0,IF(INT(BX302/100),MOD(INT(BX302/100),10),""),IF(-BX302&lt;100,"",IF((RIGHT(ROUNDDOWN(-BX302/100,0),1))="0",0,RIGHT(ROUNDDOWN(-BX302/100,0),1))))</f>
        <v/>
      </c>
      <c r="BK302" s="2025"/>
      <c r="BL302" s="2025" t="str">
        <f>IF(BX302&gt;=0,IF(INT(BX302/10),MOD(INT(BX302/10),10),""),IF(-BX302&lt;10,"",IF((RIGHT(ROUNDDOWN(-BX302/10,0),1))="0",0,RIGHT(ROUNDDOWN(-BX302/10,0),1))))</f>
        <v/>
      </c>
      <c r="BM302" s="2025"/>
      <c r="BN302" s="2025" t="str">
        <f>IF(BX302=0,"0",IF(BX302&gt;0,IF(INT(BX302/1),MOD(INT(BX302/1),10),""),IF((RIGHT(ROUNDDOWN(-BX302,0),1))="0",0,RIGHT(ROUNDDOWN(-BX302,0),1))))</f>
        <v>0</v>
      </c>
      <c r="BO302" s="2025"/>
      <c r="BP302" s="2072"/>
      <c r="BQ302" s="2073"/>
      <c r="BS302" s="2420"/>
      <c r="BT302" s="2420"/>
      <c r="BU302" s="2420"/>
      <c r="BW302" s="2048">
        <f>IF(BW296-BW298-BW300&lt;0,BW296-BW298-BW300,ROUNDDOWN(BW296-BW298-BW300,-2))</f>
        <v>0</v>
      </c>
      <c r="BX302" s="2046">
        <f>IF(BX296-BX298-BX300&lt;0,BX296-BX298-BX300,ROUNDDOWN(BX296-BX298-BX300,-2))</f>
        <v>0</v>
      </c>
    </row>
    <row r="303" spans="1:76" s="1108" customFormat="1">
      <c r="A303" s="1107"/>
      <c r="B303" s="1107"/>
      <c r="C303" s="1045"/>
      <c r="D303" s="1045"/>
      <c r="E303" s="2418"/>
      <c r="G303" s="2098"/>
      <c r="H303" s="1069"/>
      <c r="I303" s="2066" t="s">
        <v>174</v>
      </c>
      <c r="J303" s="2066"/>
      <c r="K303" s="2066"/>
      <c r="L303" s="2066"/>
      <c r="M303" s="2066"/>
      <c r="N303" s="2066"/>
      <c r="O303" s="2066"/>
      <c r="P303" s="1070"/>
      <c r="Q303" s="2039"/>
      <c r="R303" s="2058"/>
      <c r="S303" s="2043"/>
      <c r="T303" s="2043"/>
      <c r="U303" s="2043"/>
      <c r="V303" s="2043"/>
      <c r="W303" s="2043"/>
      <c r="X303" s="2043"/>
      <c r="Y303" s="2043"/>
      <c r="Z303" s="2043"/>
      <c r="AA303" s="2043"/>
      <c r="AB303" s="2043"/>
      <c r="AC303" s="2043"/>
      <c r="AD303" s="2043"/>
      <c r="AE303" s="2043"/>
      <c r="AF303" s="2043"/>
      <c r="AG303" s="2043"/>
      <c r="AH303" s="2043"/>
      <c r="AI303" s="2043"/>
      <c r="AJ303" s="2043"/>
      <c r="AK303" s="2043"/>
      <c r="AL303" s="2043"/>
      <c r="AM303" s="2043"/>
      <c r="AN303" s="2043"/>
      <c r="AO303" s="2043"/>
      <c r="AP303" s="2072"/>
      <c r="AQ303" s="2073"/>
      <c r="AR303" s="2043"/>
      <c r="AS303" s="2043"/>
      <c r="AT303" s="2043"/>
      <c r="AU303" s="2043"/>
      <c r="AV303" s="2043"/>
      <c r="AW303" s="2043"/>
      <c r="AX303" s="2043"/>
      <c r="AY303" s="2043"/>
      <c r="AZ303" s="2043"/>
      <c r="BA303" s="2043"/>
      <c r="BB303" s="2043"/>
      <c r="BC303" s="2043"/>
      <c r="BD303" s="2043"/>
      <c r="BE303" s="2043"/>
      <c r="BF303" s="2043"/>
      <c r="BG303" s="2043"/>
      <c r="BH303" s="2043"/>
      <c r="BI303" s="2043"/>
      <c r="BJ303" s="2043"/>
      <c r="BK303" s="2043"/>
      <c r="BL303" s="2043"/>
      <c r="BM303" s="2043"/>
      <c r="BN303" s="2043"/>
      <c r="BO303" s="2043"/>
      <c r="BP303" s="2072"/>
      <c r="BQ303" s="2073"/>
      <c r="BS303" s="2420"/>
      <c r="BT303" s="2420"/>
      <c r="BU303" s="2420"/>
      <c r="BW303" s="2049"/>
      <c r="BX303" s="2047"/>
    </row>
    <row r="304" spans="1:76" s="1108" customFormat="1">
      <c r="A304" s="1107"/>
      <c r="B304" s="1107"/>
      <c r="C304" s="1045"/>
      <c r="D304" s="1045"/>
      <c r="E304" s="2418"/>
      <c r="G304" s="2098"/>
      <c r="H304" s="1126"/>
      <c r="I304" s="2067" t="s">
        <v>1638</v>
      </c>
      <c r="J304" s="2067"/>
      <c r="K304" s="2067"/>
      <c r="L304" s="2067"/>
      <c r="M304" s="2067"/>
      <c r="N304" s="2067"/>
      <c r="O304" s="2067"/>
      <c r="P304" s="1075"/>
      <c r="Q304" s="2065" t="s">
        <v>70</v>
      </c>
      <c r="R304" s="2057" t="str">
        <f t="shared" ref="R304" si="1164">IF(INT(BW304/100000000000),MOD(INT(BW304/100000000000),10),"")</f>
        <v/>
      </c>
      <c r="S304" s="2025"/>
      <c r="T304" s="2025" t="str">
        <f t="shared" ref="T304" si="1165">IF(INT(BW304/10000000000),MOD(INT(BW304/10000000000),10),"")</f>
        <v/>
      </c>
      <c r="U304" s="2025"/>
      <c r="V304" s="2025" t="str">
        <f t="shared" ref="V304" si="1166">IF(INT(BW304/1000000000),MOD(INT(BW304/1000000000),10),"")</f>
        <v/>
      </c>
      <c r="W304" s="2025"/>
      <c r="X304" s="2025" t="str">
        <f t="shared" ref="X304" si="1167">IF(INT(BW304/100000000),MOD(INT(BW304/100000000),10),"")</f>
        <v/>
      </c>
      <c r="Y304" s="2025"/>
      <c r="Z304" s="2025" t="str">
        <f t="shared" ref="Z304" si="1168">IF(INT(BW304/10000000),MOD(INT(BW304/10000000),10),"")</f>
        <v/>
      </c>
      <c r="AA304" s="2025"/>
      <c r="AB304" s="2025" t="str">
        <f t="shared" ref="AB304" si="1169">IF(INT(BW304/1000000),MOD(INT(BW304/1000000),10),"")</f>
        <v/>
      </c>
      <c r="AC304" s="2025"/>
      <c r="AD304" s="2025" t="str">
        <f t="shared" ref="AD304" si="1170">IF(INT(BW304/100000),MOD(INT(BW304/100000),10),"")</f>
        <v/>
      </c>
      <c r="AE304" s="2025"/>
      <c r="AF304" s="2025" t="str">
        <f t="shared" ref="AF304" si="1171">IF(INT(BW304/10000),MOD(INT(BW304/10000),10),"")</f>
        <v/>
      </c>
      <c r="AG304" s="2025"/>
      <c r="AH304" s="2025" t="str">
        <f t="shared" ref="AH304" si="1172">IF(INT(BW304/1000),MOD(INT(BW304/1000),10),"")</f>
        <v/>
      </c>
      <c r="AI304" s="2025"/>
      <c r="AJ304" s="2025" t="str">
        <f t="shared" ref="AJ304" si="1173">IF(INT(BW304/100),MOD(INT(BW304/100),10),"")</f>
        <v/>
      </c>
      <c r="AK304" s="2025"/>
      <c r="AL304" s="2025" t="s">
        <v>1233</v>
      </c>
      <c r="AM304" s="2025"/>
      <c r="AN304" s="2025" t="s">
        <v>1233</v>
      </c>
      <c r="AO304" s="2025"/>
      <c r="AP304" s="2072"/>
      <c r="AQ304" s="2073"/>
      <c r="AR304" s="2025" t="str">
        <f t="shared" ref="AR304" si="1174">IF(INT(BX304/100000000000),MOD(INT(BX304/100000000000),10),"")</f>
        <v/>
      </c>
      <c r="AS304" s="2025"/>
      <c r="AT304" s="2025" t="str">
        <f t="shared" ref="AT304" si="1175">IF(INT(BX304/10000000000),MOD(INT(BX304/10000000000),10),"")</f>
        <v/>
      </c>
      <c r="AU304" s="2025"/>
      <c r="AV304" s="2025" t="str">
        <f t="shared" ref="AV304" si="1176">IF(INT(BX304/1000000000),MOD(INT(BX304/1000000000),10),"")</f>
        <v/>
      </c>
      <c r="AW304" s="2025"/>
      <c r="AX304" s="2025" t="str">
        <f t="shared" ref="AX304" si="1177">IF(INT(BX304/100000000),MOD(INT(BX304/100000000),10),"")</f>
        <v/>
      </c>
      <c r="AY304" s="2025"/>
      <c r="AZ304" s="2025" t="str">
        <f t="shared" ref="AZ304" si="1178">IF(INT(BX304/10000000),MOD(INT(BX304/10000000),10),"")</f>
        <v/>
      </c>
      <c r="BA304" s="2025"/>
      <c r="BB304" s="2025" t="str">
        <f t="shared" ref="BB304" si="1179">IF(INT(BX304/1000000),MOD(INT(BX304/1000000),10),"")</f>
        <v/>
      </c>
      <c r="BC304" s="2025"/>
      <c r="BD304" s="2025" t="str">
        <f t="shared" ref="BD304" si="1180">IF(INT(BX304/100000),MOD(INT(BX304/100000),10),"")</f>
        <v/>
      </c>
      <c r="BE304" s="2025"/>
      <c r="BF304" s="2025" t="str">
        <f t="shared" ref="BF304" si="1181">IF(INT(BX304/10000),MOD(INT(BX304/10000),10),"")</f>
        <v/>
      </c>
      <c r="BG304" s="2025"/>
      <c r="BH304" s="2025" t="str">
        <f t="shared" ref="BH304" si="1182">IF(INT(BX304/1000),MOD(INT(BX304/1000),10),"")</f>
        <v/>
      </c>
      <c r="BI304" s="2025"/>
      <c r="BJ304" s="2025" t="str">
        <f t="shared" ref="BJ304" si="1183">IF(INT(BX304/100),MOD(INT(BX304/100),10),"")</f>
        <v/>
      </c>
      <c r="BK304" s="2025"/>
      <c r="BL304" s="2025" t="s">
        <v>1233</v>
      </c>
      <c r="BM304" s="2025"/>
      <c r="BN304" s="2025" t="s">
        <v>1233</v>
      </c>
      <c r="BO304" s="2025"/>
      <c r="BP304" s="2072"/>
      <c r="BQ304" s="2073"/>
      <c r="BS304" s="2420"/>
      <c r="BT304" s="2420"/>
      <c r="BU304" s="2420"/>
      <c r="BW304" s="2055"/>
      <c r="BX304" s="2059"/>
    </row>
    <row r="305" spans="1:76" s="1108" customFormat="1">
      <c r="A305" s="1107"/>
      <c r="B305" s="1107"/>
      <c r="C305" s="1045"/>
      <c r="D305" s="1045"/>
      <c r="E305" s="2418"/>
      <c r="G305" s="2098"/>
      <c r="H305" s="1069"/>
      <c r="I305" s="2036" t="s">
        <v>1639</v>
      </c>
      <c r="J305" s="2036"/>
      <c r="K305" s="2036"/>
      <c r="L305" s="2036"/>
      <c r="M305" s="2036"/>
      <c r="N305" s="2036"/>
      <c r="O305" s="2036"/>
      <c r="P305" s="1070"/>
      <c r="Q305" s="2039"/>
      <c r="R305" s="2058"/>
      <c r="S305" s="2043"/>
      <c r="T305" s="2043"/>
      <c r="U305" s="2043"/>
      <c r="V305" s="2043"/>
      <c r="W305" s="2043"/>
      <c r="X305" s="2043"/>
      <c r="Y305" s="2043"/>
      <c r="Z305" s="2043"/>
      <c r="AA305" s="2043"/>
      <c r="AB305" s="2043"/>
      <c r="AC305" s="2043"/>
      <c r="AD305" s="2043"/>
      <c r="AE305" s="2043"/>
      <c r="AF305" s="2043"/>
      <c r="AG305" s="2043"/>
      <c r="AH305" s="2043"/>
      <c r="AI305" s="2043"/>
      <c r="AJ305" s="2043"/>
      <c r="AK305" s="2043"/>
      <c r="AL305" s="2043"/>
      <c r="AM305" s="2043"/>
      <c r="AN305" s="2043"/>
      <c r="AO305" s="2043"/>
      <c r="AP305" s="2072"/>
      <c r="AQ305" s="2073"/>
      <c r="AR305" s="2043"/>
      <c r="AS305" s="2043"/>
      <c r="AT305" s="2043"/>
      <c r="AU305" s="2043"/>
      <c r="AV305" s="2043"/>
      <c r="AW305" s="2043"/>
      <c r="AX305" s="2043"/>
      <c r="AY305" s="2043"/>
      <c r="AZ305" s="2043"/>
      <c r="BA305" s="2043"/>
      <c r="BB305" s="2043"/>
      <c r="BC305" s="2043"/>
      <c r="BD305" s="2043"/>
      <c r="BE305" s="2043"/>
      <c r="BF305" s="2043"/>
      <c r="BG305" s="2043"/>
      <c r="BH305" s="2043"/>
      <c r="BI305" s="2043"/>
      <c r="BJ305" s="2043"/>
      <c r="BK305" s="2043"/>
      <c r="BL305" s="2043"/>
      <c r="BM305" s="2043"/>
      <c r="BN305" s="2043"/>
      <c r="BO305" s="2043"/>
      <c r="BP305" s="2072"/>
      <c r="BQ305" s="2073"/>
      <c r="BS305" s="2420"/>
      <c r="BT305" s="2420"/>
      <c r="BU305" s="2420"/>
      <c r="BW305" s="2056"/>
      <c r="BX305" s="2060"/>
    </row>
    <row r="306" spans="1:76" s="1108" customFormat="1" ht="9.75" customHeight="1">
      <c r="A306" s="1107"/>
      <c r="B306" s="1107"/>
      <c r="E306" s="2418"/>
      <c r="G306" s="2098"/>
      <c r="H306" s="2107" t="s">
        <v>1641</v>
      </c>
      <c r="I306" s="2108"/>
      <c r="J306" s="2108"/>
      <c r="K306" s="2109"/>
      <c r="L306" s="2116" t="s">
        <v>1213</v>
      </c>
      <c r="M306" s="2064"/>
      <c r="N306" s="2064"/>
      <c r="O306" s="2064"/>
      <c r="P306" s="2117"/>
      <c r="Q306" s="2120" t="s">
        <v>1637</v>
      </c>
      <c r="R306" s="2121" t="str">
        <f t="shared" ref="R306" si="1184">IF(INT(BW306/100000000000),MOD(INT(BW306/100000000000),10),"")</f>
        <v/>
      </c>
      <c r="S306" s="2024"/>
      <c r="T306" s="2024" t="str">
        <f t="shared" ref="T306" si="1185">IF(INT(BW306/10000000000),MOD(INT(BW306/10000000000),10),"")</f>
        <v/>
      </c>
      <c r="U306" s="2024"/>
      <c r="V306" s="2024" t="str">
        <f t="shared" ref="V306" si="1186">IF(INT(BW306/1000000000),MOD(INT(BW306/1000000000),10),"")</f>
        <v/>
      </c>
      <c r="W306" s="2024"/>
      <c r="X306" s="2024" t="str">
        <f t="shared" ref="X306" si="1187">IF(INT(BW306/100000000),MOD(INT(BW306/100000000),10),"")</f>
        <v/>
      </c>
      <c r="Y306" s="2024"/>
      <c r="Z306" s="2024" t="str">
        <f t="shared" ref="Z306" si="1188">IF(INT(BW306/10000000),MOD(INT(BW306/10000000),10),"")</f>
        <v/>
      </c>
      <c r="AA306" s="2024"/>
      <c r="AB306" s="2024" t="str">
        <f t="shared" ref="AB306" si="1189">IF(INT(BW306/1000000),MOD(INT(BW306/1000000),10),"")</f>
        <v/>
      </c>
      <c r="AC306" s="2024"/>
      <c r="AD306" s="2024" t="str">
        <f t="shared" ref="AD306" si="1190">IF(INT(BW306/100000),MOD(INT(BW306/100000),10),"")</f>
        <v/>
      </c>
      <c r="AE306" s="2024"/>
      <c r="AF306" s="2024" t="str">
        <f t="shared" ref="AF306" si="1191">IF(INT(BW306/10000),MOD(INT(BW306/10000),10),"")</f>
        <v/>
      </c>
      <c r="AG306" s="2024"/>
      <c r="AH306" s="2024" t="str">
        <f t="shared" ref="AH306" si="1192">IF(INT(BW306/1000),MOD(INT(BW306/1000),10),"")</f>
        <v/>
      </c>
      <c r="AI306" s="2024"/>
      <c r="AJ306" s="2024" t="str">
        <f t="shared" ref="AJ306" si="1193">IF(INT(BW306/100),MOD(INT(BW306/100),10),"")</f>
        <v/>
      </c>
      <c r="AK306" s="2024"/>
      <c r="AL306" s="2024" t="s">
        <v>1233</v>
      </c>
      <c r="AM306" s="2024"/>
      <c r="AN306" s="2024" t="s">
        <v>1233</v>
      </c>
      <c r="AO306" s="2026"/>
      <c r="AP306" s="2072"/>
      <c r="AQ306" s="2073"/>
      <c r="AR306" s="2024" t="str">
        <f t="shared" ref="AR306" si="1194">IF(INT(BX306/100000000000),MOD(INT(BX306/100000000000),10),"")</f>
        <v/>
      </c>
      <c r="AS306" s="2024"/>
      <c r="AT306" s="2024" t="str">
        <f t="shared" ref="AT306" si="1195">IF(INT(BX306/10000000000),MOD(INT(BX306/10000000000),10),"")</f>
        <v/>
      </c>
      <c r="AU306" s="2024"/>
      <c r="AV306" s="2024" t="str">
        <f t="shared" ref="AV306" si="1196">IF(INT(BX306/1000000000),MOD(INT(BX306/1000000000),10),"")</f>
        <v/>
      </c>
      <c r="AW306" s="2024"/>
      <c r="AX306" s="2024" t="str">
        <f t="shared" ref="AX306" si="1197">IF(INT(BX306/100000000),MOD(INT(BX306/100000000),10),"")</f>
        <v/>
      </c>
      <c r="AY306" s="2024"/>
      <c r="AZ306" s="2024" t="str">
        <f t="shared" ref="AZ306" si="1198">IF(INT(BX306/10000000),MOD(INT(BX306/10000000),10),"")</f>
        <v/>
      </c>
      <c r="BA306" s="2024"/>
      <c r="BB306" s="2024" t="str">
        <f t="shared" ref="BB306" si="1199">IF(INT(BX306/1000000),MOD(INT(BX306/1000000),10),"")</f>
        <v/>
      </c>
      <c r="BC306" s="2024"/>
      <c r="BD306" s="2024" t="str">
        <f t="shared" ref="BD306" si="1200">IF(INT(BX306/100000),MOD(INT(BX306/100000),10),"")</f>
        <v/>
      </c>
      <c r="BE306" s="2024"/>
      <c r="BF306" s="2024" t="str">
        <f t="shared" ref="BF306" si="1201">IF(INT(BX306/10000),MOD(INT(BX306/10000),10),"")</f>
        <v/>
      </c>
      <c r="BG306" s="2024"/>
      <c r="BH306" s="2024" t="str">
        <f t="shared" ref="BH306" si="1202">IF(INT(BX306/1000),MOD(INT(BX306/1000),10),"")</f>
        <v/>
      </c>
      <c r="BI306" s="2024"/>
      <c r="BJ306" s="2024" t="str">
        <f t="shared" ref="BJ306" si="1203">IF(INT(BX306/100),MOD(INT(BX306/100),10),"")</f>
        <v/>
      </c>
      <c r="BK306" s="2024"/>
      <c r="BL306" s="2024" t="s">
        <v>1233</v>
      </c>
      <c r="BM306" s="2024"/>
      <c r="BN306" s="2024" t="s">
        <v>1233</v>
      </c>
      <c r="BO306" s="2026"/>
      <c r="BP306" s="2072"/>
      <c r="BQ306" s="2073"/>
      <c r="BS306" s="2420"/>
      <c r="BT306" s="2420"/>
      <c r="BU306" s="2420"/>
      <c r="BW306" s="2028">
        <f>IF(BW302-BW304&gt;0,ROUNDDOWN(BW302-BW304,-2),0)</f>
        <v>0</v>
      </c>
      <c r="BX306" s="2030">
        <f>IF(BX302-BX304&gt;0,ROUNDDOWN(BX302-BX304,-2),0)</f>
        <v>0</v>
      </c>
    </row>
    <row r="307" spans="1:76" s="1108" customFormat="1" ht="10.5" customHeight="1">
      <c r="A307" s="1107"/>
      <c r="B307" s="1107"/>
      <c r="E307" s="2418"/>
      <c r="G307" s="2098"/>
      <c r="H307" s="2110"/>
      <c r="I307" s="2111"/>
      <c r="J307" s="2111"/>
      <c r="K307" s="2112"/>
      <c r="L307" s="2118"/>
      <c r="M307" s="2082"/>
      <c r="N307" s="2082"/>
      <c r="O307" s="2082"/>
      <c r="P307" s="2119"/>
      <c r="Q307" s="2081"/>
      <c r="R307" s="2057"/>
      <c r="S307" s="2025"/>
      <c r="T307" s="2025"/>
      <c r="U307" s="2025"/>
      <c r="V307" s="2025"/>
      <c r="W307" s="2025"/>
      <c r="X307" s="2025"/>
      <c r="Y307" s="2025"/>
      <c r="Z307" s="2025"/>
      <c r="AA307" s="2025"/>
      <c r="AB307" s="2025"/>
      <c r="AC307" s="2025"/>
      <c r="AD307" s="2025"/>
      <c r="AE307" s="2025"/>
      <c r="AF307" s="2025"/>
      <c r="AG307" s="2025"/>
      <c r="AH307" s="2025"/>
      <c r="AI307" s="2025"/>
      <c r="AJ307" s="2025"/>
      <c r="AK307" s="2025"/>
      <c r="AL307" s="2025"/>
      <c r="AM307" s="2025"/>
      <c r="AN307" s="2025"/>
      <c r="AO307" s="2027"/>
      <c r="AP307" s="2072"/>
      <c r="AQ307" s="2073"/>
      <c r="AR307" s="2025"/>
      <c r="AS307" s="2025"/>
      <c r="AT307" s="2025"/>
      <c r="AU307" s="2025"/>
      <c r="AV307" s="2025"/>
      <c r="AW307" s="2025"/>
      <c r="AX307" s="2025"/>
      <c r="AY307" s="2025"/>
      <c r="AZ307" s="2025"/>
      <c r="BA307" s="2025"/>
      <c r="BB307" s="2025"/>
      <c r="BC307" s="2025"/>
      <c r="BD307" s="2025"/>
      <c r="BE307" s="2025"/>
      <c r="BF307" s="2025"/>
      <c r="BG307" s="2025"/>
      <c r="BH307" s="2025"/>
      <c r="BI307" s="2025"/>
      <c r="BJ307" s="2025"/>
      <c r="BK307" s="2025"/>
      <c r="BL307" s="2025"/>
      <c r="BM307" s="2025"/>
      <c r="BN307" s="2025"/>
      <c r="BO307" s="2027"/>
      <c r="BP307" s="2072"/>
      <c r="BQ307" s="2073"/>
      <c r="BS307" s="2420"/>
      <c r="BT307" s="2420"/>
      <c r="BU307" s="2420"/>
      <c r="BW307" s="2029"/>
      <c r="BX307" s="2031"/>
    </row>
    <row r="308" spans="1:76" s="1108" customFormat="1" ht="9.75" customHeight="1">
      <c r="A308" s="1107"/>
      <c r="B308" s="1107"/>
      <c r="E308" s="2418"/>
      <c r="G308" s="2098"/>
      <c r="H308" s="2110"/>
      <c r="I308" s="2111"/>
      <c r="J308" s="2111"/>
      <c r="K308" s="2112"/>
      <c r="L308" s="2032" t="s">
        <v>175</v>
      </c>
      <c r="M308" s="2033"/>
      <c r="N308" s="2033"/>
      <c r="O308" s="2033"/>
      <c r="P308" s="2034"/>
      <c r="Q308" s="2038" t="s">
        <v>72</v>
      </c>
      <c r="R308" s="2040" t="s">
        <v>176</v>
      </c>
      <c r="S308" s="2040"/>
      <c r="T308" s="2042" t="str">
        <f>IF(BW308&gt;=0,IF(INT(BW308/10000000000),MOD(INT(BW308/10000000000),10),""),IF(-BW308&lt;10000000000,"",IF((RIGHT(ROUNDDOWN(-BW308/10000000000,0),1))="0",0,RIGHT(ROUNDDOWN(-BW308/10000000000,0),1))))</f>
        <v/>
      </c>
      <c r="U308" s="2042"/>
      <c r="V308" s="2042" t="str">
        <f>IF(BW308&gt;=0,IF(INT(BW308/1000000000),MOD(INT(BW308/1000000000),10),""),IF(-BW308&lt;1000000000,"",IF((RIGHT(ROUNDDOWN(-BW308/1000000000,0),1))="0",0,RIGHT(ROUNDDOWN(-BW308/1000000000,0),1))))</f>
        <v/>
      </c>
      <c r="W308" s="2042"/>
      <c r="X308" s="2042" t="str">
        <f>IF(BW308&gt;=0,IF(INT(BW308/100000000),MOD(INT(BW308/100000000),10),""),IF(-BW308&lt;100000000,"",IF((RIGHT(ROUNDDOWN(-BW308/100000000,0),1))="0",0,RIGHT(ROUNDDOWN(-BW308/100000000,0),1))))</f>
        <v/>
      </c>
      <c r="Y308" s="2042"/>
      <c r="Z308" s="2042" t="str">
        <f>IF(BW308&gt;=0,IF(INT(BW308/10000000),MOD(INT(BW308/10000000),10),""),IF(-BW308&lt;10000000,"",IF((RIGHT(ROUNDDOWN(-BW308/10000000,0),1))="0",0,RIGHT(ROUNDDOWN(-BW308/10000000,0),1))))</f>
        <v/>
      </c>
      <c r="AA308" s="2042"/>
      <c r="AB308" s="2042" t="str">
        <f>IF(BW308&gt;=0,IF(INT(BW308/1000000),MOD(INT(BW308/1000000),10),""),IF(-BW308&lt;1000000,"",IF((RIGHT(ROUNDDOWN(-BW308/1000000,0),1))="0",0,RIGHT(ROUNDDOWN(-BW308/1000000,0),1))))</f>
        <v/>
      </c>
      <c r="AC308" s="2042"/>
      <c r="AD308" s="2042" t="str">
        <f>IF(BW308&gt;=0,IF(INT(BW308/100000),MOD(INT(BW308/100000),10),""),IF(-BW308&lt;100000,"",IF((RIGHT(ROUNDDOWN(-BW308/100000,0),1))="0",0,RIGHT(ROUNDDOWN(-BW308/100000,0),1))))</f>
        <v/>
      </c>
      <c r="AE308" s="2042"/>
      <c r="AF308" s="2042" t="str">
        <f>IF(BW308&gt;=0,IF(INT(BW308/10000),MOD(INT(BW308/10000),10),""),IF(-BW308&lt;10000,"",IF((RIGHT(ROUNDDOWN(-BW308/10000,0),1))="0",0,RIGHT(ROUNDDOWN(-BW308/10000,0),1))))</f>
        <v/>
      </c>
      <c r="AG308" s="2042"/>
      <c r="AH308" s="2042" t="str">
        <f>IF(BW308&gt;=0,IF(INT(BW308/1000),MOD(INT(BW308/1000),10),""),IF(-BW308&lt;1000,"",IF((RIGHT(ROUNDDOWN(-BW308/1000,0),1))="0",0,RIGHT(ROUNDDOWN(-BW308/1000,0),1))))</f>
        <v/>
      </c>
      <c r="AI308" s="2042"/>
      <c r="AJ308" s="2042" t="str">
        <f>IF(BW308&gt;=0,IF(INT(BW308/100),MOD(INT(BW308/100),10),""),IF(-BW308&lt;100,"",IF((RIGHT(ROUNDDOWN(-BW308/100,0),1))="0",0,RIGHT(ROUNDDOWN(-BW308/100,0),1))))</f>
        <v/>
      </c>
      <c r="AK308" s="2042"/>
      <c r="AL308" s="2042" t="str">
        <f>IF(BW308&gt;=0,IF(INT(BW308/10),MOD(INT(BW308/10),10),""),IF(-BW308&lt;10,"",IF((RIGHT(ROUNDDOWN(-BW308/10,0),1))="0",0,RIGHT(ROUNDDOWN(-BW308/10,0),1))))</f>
        <v/>
      </c>
      <c r="AM308" s="2042"/>
      <c r="AN308" s="2042" t="str">
        <f>IF(BW308&gt;=0,IF(INT(BW308/1),MOD(INT(BW308/1),10),""),IF((RIGHT(ROUNDDOWN(-BW308,0),1))="0",0,RIGHT(ROUNDDOWN(-BW308,0),1)))</f>
        <v/>
      </c>
      <c r="AO308" s="2042"/>
      <c r="AP308" s="2072"/>
      <c r="AQ308" s="2073"/>
      <c r="AR308" s="2040" t="s">
        <v>176</v>
      </c>
      <c r="AS308" s="2040"/>
      <c r="AT308" s="2042" t="str">
        <f>IF(BX308&gt;=0,IF(INT(BX308/10000000000),MOD(INT(BX308/10000000000),10),""),IF(-BX308&lt;10000000000,"",IF((RIGHT(ROUNDDOWN(-BX308/10000000000,0),1))="0",0,RIGHT(ROUNDDOWN(-BX308/10000000000,0),1))))</f>
        <v/>
      </c>
      <c r="AU308" s="2042"/>
      <c r="AV308" s="2042" t="str">
        <f>IF(BX308&gt;=0,IF(INT(BX308/1000000000),MOD(INT(BX308/1000000000),10),""),IF(-BX308&lt;1000000000,"",IF((RIGHT(ROUNDDOWN(-BX308/1000000000,0),1))="0",0,RIGHT(ROUNDDOWN(-BX308/1000000000,0),1))))</f>
        <v/>
      </c>
      <c r="AW308" s="2042"/>
      <c r="AX308" s="2042" t="str">
        <f>IF(BX308&gt;=0,IF(INT(BX308/100000000),MOD(INT(BX308/100000000),10),""),IF(-BX308&lt;100000000,"",IF((RIGHT(ROUNDDOWN(-BX308/100000000,0),1))="0",0,RIGHT(ROUNDDOWN(-BX308/100000000,0),1))))</f>
        <v/>
      </c>
      <c r="AY308" s="2042"/>
      <c r="AZ308" s="2042" t="str">
        <f>IF(BX308&gt;=0,IF(INT(BX308/10000000),MOD(INT(BX308/10000000),10),""),IF(-BX308&lt;10000000,"",IF((RIGHT(ROUNDDOWN(-BX308/10000000,0),1))="0",0,RIGHT(ROUNDDOWN(-BX308/10000000,0),1))))</f>
        <v/>
      </c>
      <c r="BA308" s="2042"/>
      <c r="BB308" s="2042" t="str">
        <f>IF(BX308&gt;=0,IF(INT(BX308/1000000),MOD(INT(BX308/1000000),10),""),IF(-BX308&lt;1000000,"",IF((RIGHT(ROUNDDOWN(-BX308/1000000,0),1))="0",0,RIGHT(ROUNDDOWN(-BX308/1000000,0),1))))</f>
        <v/>
      </c>
      <c r="BC308" s="2042"/>
      <c r="BD308" s="2042" t="str">
        <f>IF(BX308&gt;=0,IF(INT(BX308/100000),MOD(INT(BX308/100000),10),""),IF(-BX308&lt;100000,"",IF((RIGHT(ROUNDDOWN(-BX308/100000,0),1))="0",0,RIGHT(ROUNDDOWN(-BX308/100000,0),1))))</f>
        <v/>
      </c>
      <c r="BE308" s="2042"/>
      <c r="BF308" s="2042" t="str">
        <f>IF(BX308&gt;=0,IF(INT(BX308/10000),MOD(INT(BX308/10000),10),""),IF(-BX308&lt;10000,"",IF((RIGHT(ROUNDDOWN(-BX308/10000,0),1))="0",0,RIGHT(ROUNDDOWN(-BX308/10000,0),1))))</f>
        <v/>
      </c>
      <c r="BG308" s="2042"/>
      <c r="BH308" s="2042" t="str">
        <f>IF(BX308&gt;=0,IF(INT(BX308/1000),MOD(INT(BX308/1000),10),""),IF(-BX308&lt;1000,"",IF((RIGHT(ROUNDDOWN(-BX308/1000,0),1))="0",0,RIGHT(ROUNDDOWN(-BX308/1000,0),1))))</f>
        <v/>
      </c>
      <c r="BI308" s="2042"/>
      <c r="BJ308" s="2042" t="str">
        <f>IF(BX308&gt;=0,IF(INT(BX308/100),MOD(INT(BX308/100),10),""),IF(-BX308&lt;100,"",IF((RIGHT(ROUNDDOWN(-BX308/100,0),1))="0",0,RIGHT(ROUNDDOWN(-BX308/100,0),1))))</f>
        <v/>
      </c>
      <c r="BK308" s="2042"/>
      <c r="BL308" s="2042" t="str">
        <f>IF(BX308&gt;=0,IF(INT(BX308/10),MOD(INT(BX308/10),10),""),IF(-BX308&lt;10,"",IF((RIGHT(ROUNDDOWN(-BX308/10,0),1))="0",0,RIGHT(ROUNDDOWN(-BX308/10,0),1))))</f>
        <v/>
      </c>
      <c r="BM308" s="2042"/>
      <c r="BN308" s="2042" t="str">
        <f>IF(BX308&gt;=0,IF(INT(BX308/1),MOD(INT(BX308/1),10),""),IF((RIGHT(ROUNDDOWN(-BX308,0),1))="0",0,RIGHT(ROUNDDOWN(-BX308,0),1)))</f>
        <v/>
      </c>
      <c r="BO308" s="2042"/>
      <c r="BP308" s="2072"/>
      <c r="BQ308" s="2073"/>
      <c r="BS308" s="2420"/>
      <c r="BT308" s="2420"/>
      <c r="BU308" s="2420"/>
      <c r="BW308" s="2048">
        <f>IF(BW302-BW304&lt;0,BW302-BW304,0)</f>
        <v>0</v>
      </c>
      <c r="BX308" s="2046">
        <f>IF(BX302-BX304&lt;0,BX302-BX304,0)</f>
        <v>0</v>
      </c>
    </row>
    <row r="309" spans="1:76" s="1108" customFormat="1" ht="10.5" customHeight="1">
      <c r="A309" s="1107"/>
      <c r="B309" s="1107"/>
      <c r="E309" s="2418"/>
      <c r="G309" s="2099"/>
      <c r="H309" s="2113"/>
      <c r="I309" s="2114"/>
      <c r="J309" s="2114"/>
      <c r="K309" s="2115"/>
      <c r="L309" s="2035"/>
      <c r="M309" s="2036"/>
      <c r="N309" s="2036"/>
      <c r="O309" s="2036"/>
      <c r="P309" s="2037"/>
      <c r="Q309" s="2039"/>
      <c r="R309" s="2041"/>
      <c r="S309" s="2041"/>
      <c r="T309" s="2043"/>
      <c r="U309" s="2043"/>
      <c r="V309" s="2043"/>
      <c r="W309" s="2043"/>
      <c r="X309" s="2043"/>
      <c r="Y309" s="2043"/>
      <c r="Z309" s="2043"/>
      <c r="AA309" s="2043"/>
      <c r="AB309" s="2043"/>
      <c r="AC309" s="2043"/>
      <c r="AD309" s="2043"/>
      <c r="AE309" s="2043"/>
      <c r="AF309" s="2043"/>
      <c r="AG309" s="2043"/>
      <c r="AH309" s="2043"/>
      <c r="AI309" s="2043"/>
      <c r="AJ309" s="2043"/>
      <c r="AK309" s="2043"/>
      <c r="AL309" s="2043"/>
      <c r="AM309" s="2043"/>
      <c r="AN309" s="2043"/>
      <c r="AO309" s="2043"/>
      <c r="AP309" s="2074"/>
      <c r="AQ309" s="2075"/>
      <c r="AR309" s="2041"/>
      <c r="AS309" s="2041"/>
      <c r="AT309" s="2043"/>
      <c r="AU309" s="2043"/>
      <c r="AV309" s="2043"/>
      <c r="AW309" s="2043"/>
      <c r="AX309" s="2043"/>
      <c r="AY309" s="2043"/>
      <c r="AZ309" s="2043"/>
      <c r="BA309" s="2043"/>
      <c r="BB309" s="2043"/>
      <c r="BC309" s="2043"/>
      <c r="BD309" s="2043"/>
      <c r="BE309" s="2043"/>
      <c r="BF309" s="2043"/>
      <c r="BG309" s="2043"/>
      <c r="BH309" s="2043"/>
      <c r="BI309" s="2043"/>
      <c r="BJ309" s="2043"/>
      <c r="BK309" s="2043"/>
      <c r="BL309" s="2043"/>
      <c r="BM309" s="2043"/>
      <c r="BN309" s="2043"/>
      <c r="BO309" s="2043"/>
      <c r="BP309" s="2074"/>
      <c r="BQ309" s="2075"/>
      <c r="BS309" s="2420"/>
      <c r="BT309" s="2420"/>
      <c r="BU309" s="2420"/>
      <c r="BW309" s="2049"/>
      <c r="BX309" s="2047"/>
    </row>
    <row r="310" spans="1:76" s="1427" customFormat="1" ht="18.75" customHeight="1">
      <c r="A310" s="1421"/>
      <c r="B310" s="1421"/>
      <c r="E310" s="2418"/>
      <c r="G310" s="1431"/>
      <c r="H310" s="1425"/>
      <c r="I310" s="1425"/>
      <c r="J310" s="1425"/>
      <c r="K310" s="1425"/>
      <c r="L310" s="1432"/>
      <c r="M310" s="1432"/>
      <c r="N310" s="1432"/>
      <c r="O310" s="1432"/>
      <c r="P310" s="1432"/>
      <c r="Q310" s="1433"/>
      <c r="R310" s="1434"/>
      <c r="S310" s="1434"/>
      <c r="T310" s="1435"/>
      <c r="U310" s="1435"/>
      <c r="V310" s="1435"/>
      <c r="W310" s="1435"/>
      <c r="X310" s="1435"/>
      <c r="Y310" s="1435"/>
      <c r="Z310" s="1435"/>
      <c r="AA310" s="1435"/>
      <c r="AB310" s="1435"/>
      <c r="AC310" s="1435"/>
      <c r="AD310" s="1435"/>
      <c r="AE310" s="1435"/>
      <c r="AF310" s="1435"/>
      <c r="AG310" s="1435"/>
      <c r="AH310" s="1435"/>
      <c r="AI310" s="1435"/>
      <c r="AJ310" s="1435"/>
      <c r="AK310" s="1435"/>
      <c r="AL310" s="1435"/>
      <c r="AM310" s="1435"/>
      <c r="AN310" s="1435"/>
      <c r="AO310" s="1435"/>
      <c r="AP310" s="1422"/>
      <c r="AQ310" s="1422"/>
      <c r="AR310" s="1434"/>
      <c r="AS310" s="1434"/>
      <c r="AT310" s="1435"/>
      <c r="AU310" s="1435"/>
      <c r="AV310" s="1435"/>
      <c r="AW310" s="1435"/>
      <c r="AX310" s="1435"/>
      <c r="AY310" s="1435"/>
      <c r="AZ310" s="1435"/>
      <c r="BA310" s="1435"/>
      <c r="BB310" s="1435"/>
      <c r="BC310" s="1435"/>
      <c r="BD310" s="1435"/>
      <c r="BE310" s="1435"/>
      <c r="BF310" s="1435"/>
      <c r="BG310" s="1435"/>
      <c r="BH310" s="1435"/>
      <c r="BI310" s="1435"/>
      <c r="BJ310" s="1435"/>
      <c r="BK310" s="1435"/>
      <c r="BL310" s="1435"/>
      <c r="BM310" s="1435"/>
      <c r="BN310" s="1435"/>
      <c r="BO310" s="1435"/>
      <c r="BP310" s="1422"/>
      <c r="BQ310" s="1422"/>
      <c r="BS310" s="2420"/>
      <c r="BT310" s="2420"/>
      <c r="BU310" s="2420"/>
    </row>
    <row r="311" spans="1:76" s="1108" customFormat="1" ht="18.75" customHeight="1">
      <c r="A311" s="1107"/>
      <c r="B311" s="1107"/>
      <c r="BW311" s="1046"/>
    </row>
    <row r="312" spans="1:76" s="1108" customFormat="1" ht="3" customHeight="1">
      <c r="A312" s="1107"/>
      <c r="B312" s="1107"/>
      <c r="G312" s="1104"/>
      <c r="H312" s="1109"/>
      <c r="I312" s="1109"/>
      <c r="J312" s="1109"/>
      <c r="K312" s="1109"/>
      <c r="L312" s="1109"/>
      <c r="M312" s="1109"/>
      <c r="N312" s="1109"/>
      <c r="O312" s="1109"/>
      <c r="P312" s="1109"/>
      <c r="Q312" s="1109"/>
      <c r="R312" s="1109"/>
      <c r="S312" s="1109"/>
      <c r="T312" s="1109"/>
      <c r="U312" s="1109"/>
      <c r="V312" s="1109"/>
      <c r="W312" s="1109"/>
      <c r="X312" s="1104"/>
      <c r="Y312" s="1104"/>
      <c r="Z312" s="1104"/>
      <c r="AA312" s="1104"/>
      <c r="AB312" s="1104"/>
      <c r="AC312" s="1104"/>
      <c r="AD312" s="1104"/>
      <c r="AE312" s="1104"/>
      <c r="AF312" s="1104"/>
      <c r="AG312" s="1104"/>
      <c r="AH312" s="1104"/>
      <c r="AI312" s="1104"/>
      <c r="AJ312" s="1104"/>
      <c r="AK312" s="1104"/>
      <c r="AL312" s="1104"/>
      <c r="AM312" s="1104"/>
      <c r="AN312" s="1104"/>
      <c r="AO312" s="1104"/>
      <c r="AP312" s="1104"/>
      <c r="AQ312" s="1104"/>
      <c r="AR312" s="1104"/>
      <c r="AS312" s="1104"/>
      <c r="AT312" s="1104"/>
      <c r="AU312" s="1104"/>
      <c r="AV312" s="1104"/>
      <c r="AW312" s="1104"/>
      <c r="AX312" s="1104"/>
      <c r="AY312" s="1104"/>
      <c r="AZ312" s="1104"/>
      <c r="BA312" s="1104"/>
      <c r="BB312" s="1104"/>
      <c r="BC312" s="1104"/>
      <c r="BD312" s="1104"/>
      <c r="BE312" s="1104"/>
      <c r="BF312" s="1104"/>
      <c r="BG312" s="1104"/>
      <c r="BH312" s="1104"/>
      <c r="BI312" s="1104"/>
      <c r="BJ312" s="1104"/>
      <c r="BK312" s="1104"/>
      <c r="BL312" s="1104"/>
      <c r="BM312" s="1104"/>
      <c r="BN312" s="1104"/>
      <c r="BO312" s="1104"/>
      <c r="BP312" s="1104"/>
      <c r="BQ312" s="1104"/>
    </row>
    <row r="313" spans="1:76" s="1108" customFormat="1" ht="27" customHeight="1">
      <c r="A313" s="1107"/>
      <c r="B313" s="1048"/>
      <c r="C313" s="1048"/>
      <c r="G313" s="1104"/>
      <c r="H313" s="1109"/>
      <c r="I313" s="1109"/>
      <c r="J313" s="1109"/>
      <c r="K313" s="1109"/>
      <c r="L313" s="1109"/>
      <c r="M313" s="1109"/>
      <c r="N313" s="1109"/>
      <c r="O313" s="1109"/>
      <c r="P313" s="1109"/>
      <c r="Q313" s="1109"/>
      <c r="R313" s="1109"/>
      <c r="S313" s="1109"/>
      <c r="T313" s="1109"/>
      <c r="U313" s="1109"/>
      <c r="V313" s="1109"/>
      <c r="W313" s="1109"/>
      <c r="X313" s="1104"/>
      <c r="Y313" s="1104"/>
      <c r="Z313" s="1104"/>
      <c r="AA313" s="1104"/>
      <c r="AB313" s="1104"/>
      <c r="AC313" s="1104"/>
      <c r="AD313" s="1104"/>
      <c r="AE313" s="1104"/>
      <c r="AF313" s="1104"/>
      <c r="AG313" s="1104"/>
      <c r="AH313" s="1104"/>
      <c r="AI313" s="1104"/>
      <c r="AJ313" s="1104"/>
      <c r="AK313" s="1104"/>
      <c r="AL313" s="1104"/>
      <c r="AM313" s="1104"/>
      <c r="AN313" s="1104"/>
      <c r="AO313" s="1104"/>
      <c r="AP313" s="1104"/>
      <c r="AQ313" s="1104"/>
      <c r="AR313" s="1104"/>
      <c r="AS313" s="1104"/>
      <c r="AT313" s="1104"/>
      <c r="AU313" s="1104"/>
      <c r="AV313" s="1104"/>
      <c r="AW313" s="1104"/>
      <c r="AX313" s="1104"/>
      <c r="AY313" s="1104"/>
      <c r="AZ313" s="1104"/>
      <c r="BA313" s="1126"/>
      <c r="BB313" s="1126"/>
      <c r="BC313" s="1126"/>
      <c r="BD313" s="1126"/>
      <c r="BE313" s="1126"/>
      <c r="BF313" s="1126"/>
      <c r="BG313" s="1126"/>
      <c r="BH313" s="1126"/>
      <c r="BI313" s="1126"/>
      <c r="BJ313" s="1126"/>
      <c r="BK313" s="1126"/>
      <c r="BL313" s="1126"/>
      <c r="BM313" s="1126"/>
      <c r="BN313" s="1126"/>
      <c r="BO313" s="1126"/>
      <c r="BP313" s="1126"/>
      <c r="BQ313" s="1126"/>
    </row>
    <row r="314" spans="1:76" s="1108" customFormat="1" ht="5.25" customHeight="1">
      <c r="A314" s="1107"/>
      <c r="B314" s="1353"/>
      <c r="C314" s="1353"/>
      <c r="G314" s="1104"/>
      <c r="H314" s="1104"/>
      <c r="I314" s="1104"/>
      <c r="J314" s="1104"/>
      <c r="K314" s="1104"/>
      <c r="L314" s="1104"/>
      <c r="M314" s="1104"/>
      <c r="N314" s="1104"/>
      <c r="O314" s="1104"/>
      <c r="P314" s="1104"/>
      <c r="Q314" s="1104"/>
      <c r="R314" s="1104"/>
      <c r="S314" s="1104"/>
      <c r="T314" s="1104"/>
      <c r="U314" s="1104"/>
      <c r="V314" s="1104"/>
      <c r="W314" s="1104"/>
      <c r="X314" s="1104"/>
      <c r="Y314" s="1104"/>
      <c r="Z314" s="1104"/>
      <c r="AA314" s="1104"/>
      <c r="AB314" s="1104"/>
      <c r="AC314" s="1104"/>
      <c r="AD314" s="1104"/>
      <c r="AE314" s="1104"/>
      <c r="AF314" s="1104"/>
      <c r="AG314" s="1104"/>
      <c r="AH314" s="1104"/>
      <c r="AI314" s="1104"/>
      <c r="AJ314" s="1104"/>
      <c r="AK314" s="1104"/>
      <c r="AL314" s="1104"/>
      <c r="AM314" s="1104"/>
      <c r="AN314" s="1104"/>
      <c r="AO314" s="1104"/>
      <c r="AP314" s="2022" t="s">
        <v>210</v>
      </c>
      <c r="AQ314" s="2022"/>
      <c r="AR314" s="2022"/>
      <c r="AS314" s="2022"/>
      <c r="AT314" s="2022"/>
      <c r="AU314" s="2022"/>
      <c r="AV314" s="2022"/>
      <c r="AW314" s="2022"/>
      <c r="AX314" s="2022"/>
      <c r="AY314" s="2022"/>
      <c r="AZ314" s="2022"/>
      <c r="BA314" s="2022"/>
      <c r="BB314" s="2022"/>
      <c r="BC314" s="2022"/>
      <c r="BD314" s="2022"/>
      <c r="BE314" s="2022"/>
      <c r="BF314" s="2023" t="s">
        <v>1965</v>
      </c>
      <c r="BG314" s="2023"/>
      <c r="BH314" s="2023"/>
      <c r="BI314" s="2023"/>
      <c r="BJ314" s="2023"/>
      <c r="BK314" s="2023"/>
      <c r="BL314" s="2023"/>
      <c r="BM314" s="2023"/>
      <c r="BN314" s="2023"/>
      <c r="BO314" s="2023"/>
      <c r="BP314" s="2023"/>
      <c r="BQ314" s="2023"/>
    </row>
    <row r="315" spans="1:76" s="1108" customFormat="1" ht="10.5" customHeight="1">
      <c r="A315" s="1107"/>
      <c r="B315" s="1354"/>
      <c r="C315" s="931"/>
      <c r="AF315" s="1110"/>
      <c r="AG315" s="1110"/>
      <c r="AH315" s="1110"/>
      <c r="AI315" s="1110"/>
      <c r="AJ315" s="1110"/>
      <c r="AK315" s="1110"/>
      <c r="AL315" s="1110"/>
      <c r="AM315" s="1110"/>
      <c r="AO315" s="1110"/>
      <c r="AP315" s="2022"/>
      <c r="AQ315" s="2022"/>
      <c r="AR315" s="2022"/>
      <c r="AS315" s="2022"/>
      <c r="AT315" s="2022"/>
      <c r="AU315" s="2022"/>
      <c r="AV315" s="2022"/>
      <c r="AW315" s="2022"/>
      <c r="AX315" s="2022"/>
      <c r="AY315" s="2022"/>
      <c r="AZ315" s="2022"/>
      <c r="BA315" s="2022"/>
      <c r="BB315" s="2022"/>
      <c r="BC315" s="2022"/>
      <c r="BD315" s="2022"/>
      <c r="BE315" s="2022"/>
      <c r="BF315" s="2023"/>
      <c r="BG315" s="2023"/>
      <c r="BH315" s="2023"/>
      <c r="BI315" s="2023"/>
      <c r="BJ315" s="2023"/>
      <c r="BK315" s="2023"/>
      <c r="BL315" s="2023"/>
      <c r="BM315" s="2023"/>
      <c r="BN315" s="2023"/>
      <c r="BO315" s="2023"/>
      <c r="BP315" s="2023"/>
      <c r="BQ315" s="2023"/>
    </row>
  </sheetData>
  <sheetProtection algorithmName="SHA-512" hashValue="clW89OYZ9arSb0Z0xzZHakhYzqCxtSxDO5iEAhEGQxtLNWZEdWUMWC7AX4CY0R0bD8s5ffpvl/PtZId69QnuNg==" saltValue="FVfgVp/yG3aW+mpPkgYF7Q==" spinCount="100000" sheet="1" objects="1" scenarios="1"/>
  <mergeCells count="3406">
    <mergeCell ref="BR12:BR65"/>
    <mergeCell ref="BS10:BU12"/>
    <mergeCell ref="BS13:BU15"/>
    <mergeCell ref="BS17:BU23"/>
    <mergeCell ref="BS25:BT69"/>
    <mergeCell ref="BU24:BU69"/>
    <mergeCell ref="E56:E73"/>
    <mergeCell ref="C16:E50"/>
    <mergeCell ref="BS246:BU251"/>
    <mergeCell ref="BS252:BU263"/>
    <mergeCell ref="E294:E310"/>
    <mergeCell ref="BS266:BT310"/>
    <mergeCell ref="BU264:BU310"/>
    <mergeCell ref="BS168:BU173"/>
    <mergeCell ref="BS174:BU185"/>
    <mergeCell ref="BU186:BU232"/>
    <mergeCell ref="BS188:BT232"/>
    <mergeCell ref="E216:E232"/>
    <mergeCell ref="E138:E154"/>
    <mergeCell ref="BS90:BU95"/>
    <mergeCell ref="BS96:BU107"/>
    <mergeCell ref="BU108:BU154"/>
    <mergeCell ref="BS110:BT154"/>
    <mergeCell ref="AP87:AQ89"/>
    <mergeCell ref="AF118:AG119"/>
    <mergeCell ref="AH118:AI119"/>
    <mergeCell ref="AJ118:AK119"/>
    <mergeCell ref="AL118:AM119"/>
    <mergeCell ref="L230:P231"/>
    <mergeCell ref="Q230:Q231"/>
    <mergeCell ref="R230:S231"/>
    <mergeCell ref="T230:U231"/>
    <mergeCell ref="BW230:BW231"/>
    <mergeCell ref="BX230:BX231"/>
    <mergeCell ref="AP236:BE237"/>
    <mergeCell ref="BF236:BQ237"/>
    <mergeCell ref="AV230:AW231"/>
    <mergeCell ref="AX230:AY231"/>
    <mergeCell ref="AZ230:BA231"/>
    <mergeCell ref="BB230:BC231"/>
    <mergeCell ref="BD230:BE231"/>
    <mergeCell ref="BF230:BG231"/>
    <mergeCell ref="BH230:BI231"/>
    <mergeCell ref="BJ230:BK231"/>
    <mergeCell ref="BL230:BM231"/>
    <mergeCell ref="BD228:BE229"/>
    <mergeCell ref="BF228:BG229"/>
    <mergeCell ref="BH228:BI229"/>
    <mergeCell ref="BJ228:BK229"/>
    <mergeCell ref="BL228:BM229"/>
    <mergeCell ref="BN228:BO229"/>
    <mergeCell ref="BW228:BW229"/>
    <mergeCell ref="BX228:BX229"/>
    <mergeCell ref="AV228:AW229"/>
    <mergeCell ref="AX228:AY229"/>
    <mergeCell ref="AZ228:BA229"/>
    <mergeCell ref="BB228:BC229"/>
    <mergeCell ref="BN230:BO231"/>
    <mergeCell ref="H228:K231"/>
    <mergeCell ref="L228:P229"/>
    <mergeCell ref="Q228:Q229"/>
    <mergeCell ref="R228:S229"/>
    <mergeCell ref="T228:U229"/>
    <mergeCell ref="V228:W229"/>
    <mergeCell ref="X228:Y229"/>
    <mergeCell ref="Z228:AA229"/>
    <mergeCell ref="AB228:AC229"/>
    <mergeCell ref="AD228:AE229"/>
    <mergeCell ref="AF228:AG229"/>
    <mergeCell ref="AH228:AI229"/>
    <mergeCell ref="AJ228:AK229"/>
    <mergeCell ref="AL228:AM229"/>
    <mergeCell ref="AN228:AO229"/>
    <mergeCell ref="AR228:AS229"/>
    <mergeCell ref="AT228:AU229"/>
    <mergeCell ref="V230:W231"/>
    <mergeCell ref="X230:Y231"/>
    <mergeCell ref="Z230:AA231"/>
    <mergeCell ref="AB230:AC231"/>
    <mergeCell ref="AD230:AE231"/>
    <mergeCell ref="AF230:AG231"/>
    <mergeCell ref="AH230:AI231"/>
    <mergeCell ref="AT226:AU227"/>
    <mergeCell ref="AV226:AW227"/>
    <mergeCell ref="AX226:AY227"/>
    <mergeCell ref="AZ226:BA227"/>
    <mergeCell ref="BB226:BC227"/>
    <mergeCell ref="AV224:AW225"/>
    <mergeCell ref="AX224:AY225"/>
    <mergeCell ref="AZ224:BA225"/>
    <mergeCell ref="BB224:BC225"/>
    <mergeCell ref="BD224:BE225"/>
    <mergeCell ref="BF224:BG225"/>
    <mergeCell ref="BH224:BI225"/>
    <mergeCell ref="AJ230:AK231"/>
    <mergeCell ref="AL230:AM231"/>
    <mergeCell ref="AN230:AO231"/>
    <mergeCell ref="AR230:AS231"/>
    <mergeCell ref="AT230:AU231"/>
    <mergeCell ref="BL222:BM223"/>
    <mergeCell ref="BN222:BO223"/>
    <mergeCell ref="BW222:BW223"/>
    <mergeCell ref="BX222:BX223"/>
    <mergeCell ref="BD226:BE227"/>
    <mergeCell ref="BF226:BG227"/>
    <mergeCell ref="BH226:BI227"/>
    <mergeCell ref="BJ226:BK227"/>
    <mergeCell ref="BL226:BM227"/>
    <mergeCell ref="BN226:BO227"/>
    <mergeCell ref="BW226:BW227"/>
    <mergeCell ref="BX226:BX227"/>
    <mergeCell ref="I227:O227"/>
    <mergeCell ref="BN224:BO225"/>
    <mergeCell ref="BW224:BW225"/>
    <mergeCell ref="BX224:BX225"/>
    <mergeCell ref="I225:O225"/>
    <mergeCell ref="I226:O226"/>
    <mergeCell ref="Q226:Q227"/>
    <mergeCell ref="R226:S227"/>
    <mergeCell ref="T226:U227"/>
    <mergeCell ref="V226:W227"/>
    <mergeCell ref="X226:Y227"/>
    <mergeCell ref="Z226:AA227"/>
    <mergeCell ref="AB226:AC227"/>
    <mergeCell ref="AD226:AE227"/>
    <mergeCell ref="AF226:AG227"/>
    <mergeCell ref="AH226:AI227"/>
    <mergeCell ref="AJ226:AK227"/>
    <mergeCell ref="AL226:AM227"/>
    <mergeCell ref="AN226:AO227"/>
    <mergeCell ref="AR226:AS227"/>
    <mergeCell ref="BB222:BC223"/>
    <mergeCell ref="BD222:BE223"/>
    <mergeCell ref="AX220:AY221"/>
    <mergeCell ref="AZ220:BA221"/>
    <mergeCell ref="BB220:BC221"/>
    <mergeCell ref="BD220:BE221"/>
    <mergeCell ref="BF220:BG221"/>
    <mergeCell ref="BH220:BI221"/>
    <mergeCell ref="BJ220:BK221"/>
    <mergeCell ref="BL220:BM221"/>
    <mergeCell ref="I223:O223"/>
    <mergeCell ref="I224:O224"/>
    <mergeCell ref="Q224:Q225"/>
    <mergeCell ref="R224:S225"/>
    <mergeCell ref="T224:U225"/>
    <mergeCell ref="V224:W225"/>
    <mergeCell ref="X224:Y225"/>
    <mergeCell ref="Z224:AA225"/>
    <mergeCell ref="AB224:AC225"/>
    <mergeCell ref="AD224:AE225"/>
    <mergeCell ref="AF224:AG225"/>
    <mergeCell ref="AH224:AI225"/>
    <mergeCell ref="AJ224:AK225"/>
    <mergeCell ref="AL224:AM225"/>
    <mergeCell ref="AN224:AO225"/>
    <mergeCell ref="AR224:AS225"/>
    <mergeCell ref="AT224:AU225"/>
    <mergeCell ref="BJ224:BK225"/>
    <mergeCell ref="BL224:BM225"/>
    <mergeCell ref="BF222:BG223"/>
    <mergeCell ref="BH222:BI223"/>
    <mergeCell ref="BJ222:BK223"/>
    <mergeCell ref="R222:S223"/>
    <mergeCell ref="T222:U223"/>
    <mergeCell ref="V222:W223"/>
    <mergeCell ref="X222:Y223"/>
    <mergeCell ref="Z222:AA223"/>
    <mergeCell ref="AB222:AC223"/>
    <mergeCell ref="AD222:AE223"/>
    <mergeCell ref="AF222:AG223"/>
    <mergeCell ref="AH222:AI223"/>
    <mergeCell ref="AJ222:AK223"/>
    <mergeCell ref="AL222:AM223"/>
    <mergeCell ref="AN222:AO223"/>
    <mergeCell ref="AR222:AS223"/>
    <mergeCell ref="AT222:AU223"/>
    <mergeCell ref="AV222:AW223"/>
    <mergeCell ref="AX222:AY223"/>
    <mergeCell ref="AZ222:BA223"/>
    <mergeCell ref="BN218:BO219"/>
    <mergeCell ref="BP218:BQ231"/>
    <mergeCell ref="BW218:BW219"/>
    <mergeCell ref="BX218:BX219"/>
    <mergeCell ref="I219:O219"/>
    <mergeCell ref="I220:O220"/>
    <mergeCell ref="Q220:Q221"/>
    <mergeCell ref="R220:S221"/>
    <mergeCell ref="T220:U221"/>
    <mergeCell ref="AT216:AU217"/>
    <mergeCell ref="V220:W221"/>
    <mergeCell ref="X220:Y221"/>
    <mergeCell ref="Z220:AA221"/>
    <mergeCell ref="AB220:AC221"/>
    <mergeCell ref="AD220:AE221"/>
    <mergeCell ref="AF220:AG221"/>
    <mergeCell ref="AH220:AI221"/>
    <mergeCell ref="AJ220:AK221"/>
    <mergeCell ref="AL220:AM221"/>
    <mergeCell ref="AN220:AO221"/>
    <mergeCell ref="AR220:AS221"/>
    <mergeCell ref="AT220:AU221"/>
    <mergeCell ref="AV220:AW221"/>
    <mergeCell ref="AR218:AS219"/>
    <mergeCell ref="AT218:AU219"/>
    <mergeCell ref="AV218:AW219"/>
    <mergeCell ref="AX218:AY219"/>
    <mergeCell ref="BW220:BW221"/>
    <mergeCell ref="BX220:BX221"/>
    <mergeCell ref="I221:O221"/>
    <mergeCell ref="I222:O222"/>
    <mergeCell ref="Q222:Q223"/>
    <mergeCell ref="BJ214:BK215"/>
    <mergeCell ref="BF218:BG219"/>
    <mergeCell ref="BH218:BI219"/>
    <mergeCell ref="BD216:BE217"/>
    <mergeCell ref="BF216:BG217"/>
    <mergeCell ref="BH216:BI217"/>
    <mergeCell ref="BJ216:BK217"/>
    <mergeCell ref="AZ218:BA219"/>
    <mergeCell ref="BB218:BC219"/>
    <mergeCell ref="BD218:BE219"/>
    <mergeCell ref="BL216:BM217"/>
    <mergeCell ref="BN216:BO217"/>
    <mergeCell ref="BW216:BW217"/>
    <mergeCell ref="BX216:BX217"/>
    <mergeCell ref="I218:O218"/>
    <mergeCell ref="Q218:Q219"/>
    <mergeCell ref="R218:S219"/>
    <mergeCell ref="T218:U219"/>
    <mergeCell ref="V218:W219"/>
    <mergeCell ref="X218:Y219"/>
    <mergeCell ref="Z218:AA219"/>
    <mergeCell ref="AB218:AC219"/>
    <mergeCell ref="AD218:AE219"/>
    <mergeCell ref="AF218:AG219"/>
    <mergeCell ref="AH218:AI219"/>
    <mergeCell ref="AJ218:AK219"/>
    <mergeCell ref="AL218:AM219"/>
    <mergeCell ref="AN218:AO219"/>
    <mergeCell ref="AP218:AQ231"/>
    <mergeCell ref="BN220:BO221"/>
    <mergeCell ref="BJ218:BK219"/>
    <mergeCell ref="BL218:BM219"/>
    <mergeCell ref="BL214:BM215"/>
    <mergeCell ref="BF212:BG213"/>
    <mergeCell ref="BH212:BI213"/>
    <mergeCell ref="BJ212:BK213"/>
    <mergeCell ref="BL212:BM213"/>
    <mergeCell ref="BN212:BO213"/>
    <mergeCell ref="BW212:BW213"/>
    <mergeCell ref="BX212:BX213"/>
    <mergeCell ref="K213:O213"/>
    <mergeCell ref="K214:O214"/>
    <mergeCell ref="Q214:Q215"/>
    <mergeCell ref="R214:S215"/>
    <mergeCell ref="T214:U215"/>
    <mergeCell ref="V214:W215"/>
    <mergeCell ref="X214:Y215"/>
    <mergeCell ref="Z214:AA215"/>
    <mergeCell ref="AB214:AC215"/>
    <mergeCell ref="AD214:AE215"/>
    <mergeCell ref="AF214:AG215"/>
    <mergeCell ref="AH214:AI215"/>
    <mergeCell ref="AJ214:AK215"/>
    <mergeCell ref="AL214:AM215"/>
    <mergeCell ref="AN214:AO215"/>
    <mergeCell ref="AR214:AS215"/>
    <mergeCell ref="AT214:AU215"/>
    <mergeCell ref="BN214:BO215"/>
    <mergeCell ref="BW214:BW215"/>
    <mergeCell ref="BX214:BX215"/>
    <mergeCell ref="AP204:AQ217"/>
    <mergeCell ref="AV216:AW217"/>
    <mergeCell ref="AX216:AY217"/>
    <mergeCell ref="AZ216:BA217"/>
    <mergeCell ref="BJ210:BK211"/>
    <mergeCell ref="BL210:BM211"/>
    <mergeCell ref="BN210:BO211"/>
    <mergeCell ref="BW210:BW211"/>
    <mergeCell ref="BX210:BX211"/>
    <mergeCell ref="K211:O211"/>
    <mergeCell ref="K212:O212"/>
    <mergeCell ref="Q212:Q213"/>
    <mergeCell ref="R212:S213"/>
    <mergeCell ref="T212:U213"/>
    <mergeCell ref="V212:W213"/>
    <mergeCell ref="X212:Y213"/>
    <mergeCell ref="Z212:AA213"/>
    <mergeCell ref="AB212:AC213"/>
    <mergeCell ref="AD212:AE213"/>
    <mergeCell ref="AF212:AG213"/>
    <mergeCell ref="AH212:AI213"/>
    <mergeCell ref="AJ212:AK213"/>
    <mergeCell ref="AL212:AM213"/>
    <mergeCell ref="AN212:AO213"/>
    <mergeCell ref="AR212:AS213"/>
    <mergeCell ref="AT212:AU213"/>
    <mergeCell ref="AV212:AW213"/>
    <mergeCell ref="AX212:AY213"/>
    <mergeCell ref="AZ212:BA213"/>
    <mergeCell ref="BB212:BC213"/>
    <mergeCell ref="BD212:BE213"/>
    <mergeCell ref="BN206:BO207"/>
    <mergeCell ref="BF208:BG209"/>
    <mergeCell ref="BH208:BI209"/>
    <mergeCell ref="BW208:BW209"/>
    <mergeCell ref="BX208:BX209"/>
    <mergeCell ref="K209:O209"/>
    <mergeCell ref="K210:O210"/>
    <mergeCell ref="Q210:Q211"/>
    <mergeCell ref="R210:S211"/>
    <mergeCell ref="T210:U211"/>
    <mergeCell ref="V210:W211"/>
    <mergeCell ref="X210:Y211"/>
    <mergeCell ref="Z210:AA211"/>
    <mergeCell ref="AB210:AC211"/>
    <mergeCell ref="AD210:AE211"/>
    <mergeCell ref="AF210:AG211"/>
    <mergeCell ref="AH210:AI211"/>
    <mergeCell ref="AJ210:AK211"/>
    <mergeCell ref="AL210:AM211"/>
    <mergeCell ref="AN210:AO211"/>
    <mergeCell ref="AR210:AS211"/>
    <mergeCell ref="AT210:AU211"/>
    <mergeCell ref="AV210:AW211"/>
    <mergeCell ref="AX210:AY211"/>
    <mergeCell ref="AZ210:BA211"/>
    <mergeCell ref="BB210:BC211"/>
    <mergeCell ref="BD210:BE211"/>
    <mergeCell ref="BJ208:BK209"/>
    <mergeCell ref="BL208:BM209"/>
    <mergeCell ref="BN208:BO209"/>
    <mergeCell ref="BF210:BG211"/>
    <mergeCell ref="BH210:BI211"/>
    <mergeCell ref="BJ204:BK205"/>
    <mergeCell ref="BL204:BM205"/>
    <mergeCell ref="BN204:BO205"/>
    <mergeCell ref="BW206:BW207"/>
    <mergeCell ref="BX206:BX207"/>
    <mergeCell ref="K207:O207"/>
    <mergeCell ref="K208:O208"/>
    <mergeCell ref="Q208:Q209"/>
    <mergeCell ref="R208:S209"/>
    <mergeCell ref="T208:U209"/>
    <mergeCell ref="V208:W209"/>
    <mergeCell ref="X208:Y209"/>
    <mergeCell ref="Z208:AA209"/>
    <mergeCell ref="AB208:AC209"/>
    <mergeCell ref="AD208:AE209"/>
    <mergeCell ref="AF208:AG209"/>
    <mergeCell ref="AH208:AI209"/>
    <mergeCell ref="AJ208:AK209"/>
    <mergeCell ref="AL208:AM209"/>
    <mergeCell ref="AN208:AO209"/>
    <mergeCell ref="AR208:AS209"/>
    <mergeCell ref="AT208:AU209"/>
    <mergeCell ref="AV208:AW209"/>
    <mergeCell ref="AX208:AY209"/>
    <mergeCell ref="AZ208:BA209"/>
    <mergeCell ref="BB208:BC209"/>
    <mergeCell ref="BD208:BE209"/>
    <mergeCell ref="BP204:BQ217"/>
    <mergeCell ref="BF206:BG207"/>
    <mergeCell ref="BH206:BI207"/>
    <mergeCell ref="BJ206:BK207"/>
    <mergeCell ref="BL206:BM207"/>
    <mergeCell ref="BJ202:BK203"/>
    <mergeCell ref="BL202:BM203"/>
    <mergeCell ref="BN202:BO203"/>
    <mergeCell ref="BW204:BW205"/>
    <mergeCell ref="BX204:BX205"/>
    <mergeCell ref="K205:O205"/>
    <mergeCell ref="K206:O206"/>
    <mergeCell ref="Q206:Q207"/>
    <mergeCell ref="R206:S207"/>
    <mergeCell ref="T206:U207"/>
    <mergeCell ref="V206:W207"/>
    <mergeCell ref="X206:Y207"/>
    <mergeCell ref="Z206:AA207"/>
    <mergeCell ref="AB206:AC207"/>
    <mergeCell ref="AD206:AE207"/>
    <mergeCell ref="AF206:AG207"/>
    <mergeCell ref="AH206:AI207"/>
    <mergeCell ref="AJ206:AK207"/>
    <mergeCell ref="AL206:AM207"/>
    <mergeCell ref="AN206:AO207"/>
    <mergeCell ref="AR206:AS207"/>
    <mergeCell ref="AT206:AU207"/>
    <mergeCell ref="AV206:AW207"/>
    <mergeCell ref="AX206:AY207"/>
    <mergeCell ref="AZ206:BA207"/>
    <mergeCell ref="BB206:BC207"/>
    <mergeCell ref="BD206:BE207"/>
    <mergeCell ref="AZ204:BA205"/>
    <mergeCell ref="BB204:BC205"/>
    <mergeCell ref="BD204:BE205"/>
    <mergeCell ref="BF204:BG205"/>
    <mergeCell ref="BH204:BI205"/>
    <mergeCell ref="AB216:AC217"/>
    <mergeCell ref="AD216:AE217"/>
    <mergeCell ref="AF216:AG217"/>
    <mergeCell ref="AH216:AI217"/>
    <mergeCell ref="AJ216:AK217"/>
    <mergeCell ref="AL216:AM217"/>
    <mergeCell ref="AN216:AO217"/>
    <mergeCell ref="AR204:AS205"/>
    <mergeCell ref="AR216:AS217"/>
    <mergeCell ref="AT204:AU205"/>
    <mergeCell ref="AV204:AW205"/>
    <mergeCell ref="AX204:AY205"/>
    <mergeCell ref="AZ202:BA203"/>
    <mergeCell ref="BB202:BC203"/>
    <mergeCell ref="BD202:BE203"/>
    <mergeCell ref="BF202:BG203"/>
    <mergeCell ref="BH202:BI203"/>
    <mergeCell ref="BB216:BC217"/>
    <mergeCell ref="AV214:AW215"/>
    <mergeCell ref="AX214:AY215"/>
    <mergeCell ref="AZ214:BA215"/>
    <mergeCell ref="BB214:BC215"/>
    <mergeCell ref="BD214:BE215"/>
    <mergeCell ref="BF214:BG215"/>
    <mergeCell ref="BH214:BI215"/>
    <mergeCell ref="BB200:BC201"/>
    <mergeCell ref="BD200:BE201"/>
    <mergeCell ref="BF200:BG201"/>
    <mergeCell ref="BH200:BI201"/>
    <mergeCell ref="BW202:BW203"/>
    <mergeCell ref="BX202:BX203"/>
    <mergeCell ref="I203:O203"/>
    <mergeCell ref="AN200:AO201"/>
    <mergeCell ref="G204:G231"/>
    <mergeCell ref="H204:I217"/>
    <mergeCell ref="K204:O204"/>
    <mergeCell ref="Q204:Q205"/>
    <mergeCell ref="R204:S205"/>
    <mergeCell ref="T204:U205"/>
    <mergeCell ref="V204:W205"/>
    <mergeCell ref="X204:Y205"/>
    <mergeCell ref="Z204:AA205"/>
    <mergeCell ref="AB204:AC205"/>
    <mergeCell ref="AD204:AE205"/>
    <mergeCell ref="AF204:AG205"/>
    <mergeCell ref="AH204:AI205"/>
    <mergeCell ref="AJ204:AK205"/>
    <mergeCell ref="AL204:AM205"/>
    <mergeCell ref="AN204:AO205"/>
    <mergeCell ref="K215:O215"/>
    <mergeCell ref="J216:P217"/>
    <mergeCell ref="Q216:Q217"/>
    <mergeCell ref="R216:S217"/>
    <mergeCell ref="T216:U217"/>
    <mergeCell ref="V216:W217"/>
    <mergeCell ref="X216:Y217"/>
    <mergeCell ref="Z216:AA217"/>
    <mergeCell ref="Z200:AA201"/>
    <mergeCell ref="AB200:AC201"/>
    <mergeCell ref="BP202:BQ203"/>
    <mergeCell ref="BN200:BO201"/>
    <mergeCell ref="BP200:BQ201"/>
    <mergeCell ref="BW200:BW201"/>
    <mergeCell ref="I199:L199"/>
    <mergeCell ref="N199:P199"/>
    <mergeCell ref="BX200:BX201"/>
    <mergeCell ref="N201:P201"/>
    <mergeCell ref="I202:O202"/>
    <mergeCell ref="Q202:Q203"/>
    <mergeCell ref="R202:S203"/>
    <mergeCell ref="T202:U203"/>
    <mergeCell ref="V202:W203"/>
    <mergeCell ref="X202:Y203"/>
    <mergeCell ref="Z202:AA203"/>
    <mergeCell ref="AB202:AC203"/>
    <mergeCell ref="AD202:AE203"/>
    <mergeCell ref="AF202:AG203"/>
    <mergeCell ref="AH202:AI203"/>
    <mergeCell ref="AJ202:AK203"/>
    <mergeCell ref="AL202:AM203"/>
    <mergeCell ref="AN202:AO203"/>
    <mergeCell ref="AP202:AQ203"/>
    <mergeCell ref="AR202:AS203"/>
    <mergeCell ref="AT202:AU203"/>
    <mergeCell ref="AV202:AW203"/>
    <mergeCell ref="AX202:AY203"/>
    <mergeCell ref="AV200:AW201"/>
    <mergeCell ref="AX200:AY201"/>
    <mergeCell ref="AZ200:BA201"/>
    <mergeCell ref="BZ196:BZ209"/>
    <mergeCell ref="I197:L198"/>
    <mergeCell ref="N197:P197"/>
    <mergeCell ref="N198:P198"/>
    <mergeCell ref="Q198:Q199"/>
    <mergeCell ref="R198:S199"/>
    <mergeCell ref="T198:U199"/>
    <mergeCell ref="V198:W199"/>
    <mergeCell ref="X198:Y199"/>
    <mergeCell ref="Z198:AA199"/>
    <mergeCell ref="AB198:AC199"/>
    <mergeCell ref="AD198:AE199"/>
    <mergeCell ref="AF198:AG199"/>
    <mergeCell ref="AH198:AI199"/>
    <mergeCell ref="AJ198:AK199"/>
    <mergeCell ref="AL198:AM199"/>
    <mergeCell ref="AN198:AO199"/>
    <mergeCell ref="AP198:AQ199"/>
    <mergeCell ref="AR198:AS199"/>
    <mergeCell ref="AT198:AU199"/>
    <mergeCell ref="AV198:AW199"/>
    <mergeCell ref="BJ200:BK201"/>
    <mergeCell ref="BL200:BM201"/>
    <mergeCell ref="AD200:AE201"/>
    <mergeCell ref="AF200:AG201"/>
    <mergeCell ref="AH200:AI201"/>
    <mergeCell ref="AJ200:AK201"/>
    <mergeCell ref="AL200:AM201"/>
    <mergeCell ref="AX198:AY199"/>
    <mergeCell ref="AP200:AQ201"/>
    <mergeCell ref="AR200:AS201"/>
    <mergeCell ref="AT200:AU201"/>
    <mergeCell ref="BW192:BW193"/>
    <mergeCell ref="BX192:BX193"/>
    <mergeCell ref="I194:O195"/>
    <mergeCell ref="Q194:Q195"/>
    <mergeCell ref="BW194:BW195"/>
    <mergeCell ref="BX194:BX195"/>
    <mergeCell ref="N196:P196"/>
    <mergeCell ref="Q196:Q197"/>
    <mergeCell ref="R196:S197"/>
    <mergeCell ref="T196:U197"/>
    <mergeCell ref="V196:W197"/>
    <mergeCell ref="X196:Y197"/>
    <mergeCell ref="Z196:AA197"/>
    <mergeCell ref="AB196:AC197"/>
    <mergeCell ref="AD196:AE197"/>
    <mergeCell ref="AF196:AG197"/>
    <mergeCell ref="AH196:AI197"/>
    <mergeCell ref="AJ196:AK197"/>
    <mergeCell ref="AL196:AM197"/>
    <mergeCell ref="AN196:AO197"/>
    <mergeCell ref="AP196:AQ197"/>
    <mergeCell ref="AR196:AS197"/>
    <mergeCell ref="AT196:AU197"/>
    <mergeCell ref="BX196:BX197"/>
    <mergeCell ref="BR170:BR223"/>
    <mergeCell ref="I200:L201"/>
    <mergeCell ref="N200:P200"/>
    <mergeCell ref="Q200:Q201"/>
    <mergeCell ref="R200:S201"/>
    <mergeCell ref="T200:U201"/>
    <mergeCell ref="V200:W201"/>
    <mergeCell ref="X200:Y201"/>
    <mergeCell ref="BH198:BI199"/>
    <mergeCell ref="BJ198:BK199"/>
    <mergeCell ref="BL198:BM199"/>
    <mergeCell ref="BN198:BO199"/>
    <mergeCell ref="BP198:BQ199"/>
    <mergeCell ref="BW198:BW199"/>
    <mergeCell ref="BX198:BX199"/>
    <mergeCell ref="BW196:BW197"/>
    <mergeCell ref="BP190:BQ191"/>
    <mergeCell ref="I191:O191"/>
    <mergeCell ref="G192:G203"/>
    <mergeCell ref="H192:L193"/>
    <mergeCell ref="N192:O193"/>
    <mergeCell ref="Q192:Q193"/>
    <mergeCell ref="R192:AQ195"/>
    <mergeCell ref="AR192:BQ195"/>
    <mergeCell ref="AV196:AW197"/>
    <mergeCell ref="AX196:AY197"/>
    <mergeCell ref="AZ196:BA197"/>
    <mergeCell ref="BB196:BC197"/>
    <mergeCell ref="BD196:BE197"/>
    <mergeCell ref="BF196:BG197"/>
    <mergeCell ref="BH196:BI197"/>
    <mergeCell ref="BJ196:BK197"/>
    <mergeCell ref="BL196:BM197"/>
    <mergeCell ref="BN196:BO197"/>
    <mergeCell ref="BP196:BQ197"/>
    <mergeCell ref="AZ198:BA199"/>
    <mergeCell ref="BB198:BC199"/>
    <mergeCell ref="BD198:BE199"/>
    <mergeCell ref="BF198:BG199"/>
    <mergeCell ref="AX190:AY191"/>
    <mergeCell ref="AZ190:BA191"/>
    <mergeCell ref="BB190:BC191"/>
    <mergeCell ref="BD190:BE191"/>
    <mergeCell ref="BF190:BG191"/>
    <mergeCell ref="BH190:BI191"/>
    <mergeCell ref="BJ190:BK191"/>
    <mergeCell ref="BL190:BM191"/>
    <mergeCell ref="BN190:BO191"/>
    <mergeCell ref="BF188:BG189"/>
    <mergeCell ref="BH188:BI189"/>
    <mergeCell ref="BJ188:BK189"/>
    <mergeCell ref="BL188:BM189"/>
    <mergeCell ref="BN188:BO189"/>
    <mergeCell ref="I189:O189"/>
    <mergeCell ref="I190:O190"/>
    <mergeCell ref="Q190:Q191"/>
    <mergeCell ref="R190:S191"/>
    <mergeCell ref="T190:U191"/>
    <mergeCell ref="V190:W191"/>
    <mergeCell ref="X190:Y191"/>
    <mergeCell ref="Z190:AA191"/>
    <mergeCell ref="AB190:AC191"/>
    <mergeCell ref="AD190:AE191"/>
    <mergeCell ref="AF190:AG191"/>
    <mergeCell ref="AH190:AI191"/>
    <mergeCell ref="AJ190:AK191"/>
    <mergeCell ref="AL190:AM191"/>
    <mergeCell ref="AN190:AO191"/>
    <mergeCell ref="AP190:AQ191"/>
    <mergeCell ref="AR190:AS191"/>
    <mergeCell ref="AT190:AU191"/>
    <mergeCell ref="AV190:AW191"/>
    <mergeCell ref="BP180:BQ189"/>
    <mergeCell ref="BH182:BI183"/>
    <mergeCell ref="BJ182:BK183"/>
    <mergeCell ref="BL182:BM183"/>
    <mergeCell ref="BN182:BO183"/>
    <mergeCell ref="AZ186:BA187"/>
    <mergeCell ref="BB186:BC187"/>
    <mergeCell ref="BD186:BE187"/>
    <mergeCell ref="BF186:BG187"/>
    <mergeCell ref="BH186:BI187"/>
    <mergeCell ref="BJ186:BK187"/>
    <mergeCell ref="BL186:BM187"/>
    <mergeCell ref="BN186:BO187"/>
    <mergeCell ref="AZ188:BA189"/>
    <mergeCell ref="BB188:BC189"/>
    <mergeCell ref="BD188:BE189"/>
    <mergeCell ref="AF188:AG189"/>
    <mergeCell ref="AH188:AI189"/>
    <mergeCell ref="AJ188:AK189"/>
    <mergeCell ref="AL188:AM189"/>
    <mergeCell ref="AN188:AO189"/>
    <mergeCell ref="AR188:AS189"/>
    <mergeCell ref="AT188:AU189"/>
    <mergeCell ref="BJ180:BK181"/>
    <mergeCell ref="BL180:BM181"/>
    <mergeCell ref="BN180:BO181"/>
    <mergeCell ref="AF182:AG183"/>
    <mergeCell ref="AH182:AI183"/>
    <mergeCell ref="AJ182:AK183"/>
    <mergeCell ref="AL182:AM183"/>
    <mergeCell ref="AN182:AO183"/>
    <mergeCell ref="AR182:AS183"/>
    <mergeCell ref="G180:G191"/>
    <mergeCell ref="I180:O180"/>
    <mergeCell ref="Q180:Q181"/>
    <mergeCell ref="R180:S181"/>
    <mergeCell ref="T180:U181"/>
    <mergeCell ref="V180:W181"/>
    <mergeCell ref="X180:Y181"/>
    <mergeCell ref="Z180:AA181"/>
    <mergeCell ref="AB180:AC181"/>
    <mergeCell ref="AD180:AE181"/>
    <mergeCell ref="AF180:AG181"/>
    <mergeCell ref="AH180:AI181"/>
    <mergeCell ref="AJ180:AK181"/>
    <mergeCell ref="AL180:AM181"/>
    <mergeCell ref="AN180:AO181"/>
    <mergeCell ref="AP180:AQ189"/>
    <mergeCell ref="BD180:BE181"/>
    <mergeCell ref="I181:O181"/>
    <mergeCell ref="I182:O182"/>
    <mergeCell ref="Q182:Q183"/>
    <mergeCell ref="R182:S183"/>
    <mergeCell ref="T182:U183"/>
    <mergeCell ref="V182:W183"/>
    <mergeCell ref="X182:Y183"/>
    <mergeCell ref="Z182:AA183"/>
    <mergeCell ref="AB182:AC183"/>
    <mergeCell ref="AD182:AE183"/>
    <mergeCell ref="AT182:AU183"/>
    <mergeCell ref="I183:O183"/>
    <mergeCell ref="BD182:BE183"/>
    <mergeCell ref="AZ180:BA181"/>
    <mergeCell ref="BB180:BC181"/>
    <mergeCell ref="AX180:AY181"/>
    <mergeCell ref="AV182:AW183"/>
    <mergeCell ref="AX182:AY183"/>
    <mergeCell ref="AZ182:BA183"/>
    <mergeCell ref="BB182:BC183"/>
    <mergeCell ref="AX184:AY185"/>
    <mergeCell ref="AZ184:BA185"/>
    <mergeCell ref="BB184:BC185"/>
    <mergeCell ref="BD184:BE185"/>
    <mergeCell ref="BF184:BG185"/>
    <mergeCell ref="BH184:BI185"/>
    <mergeCell ref="BJ184:BK185"/>
    <mergeCell ref="BL184:BM185"/>
    <mergeCell ref="BN184:BO185"/>
    <mergeCell ref="BF180:BG181"/>
    <mergeCell ref="BH180:BI181"/>
    <mergeCell ref="BF182:BG183"/>
    <mergeCell ref="AR180:AS181"/>
    <mergeCell ref="AD184:AE185"/>
    <mergeCell ref="AR184:AS185"/>
    <mergeCell ref="R188:S189"/>
    <mergeCell ref="T188:U189"/>
    <mergeCell ref="V188:W189"/>
    <mergeCell ref="X188:Y189"/>
    <mergeCell ref="Z188:AA189"/>
    <mergeCell ref="AB188:AC189"/>
    <mergeCell ref="AD188:AE189"/>
    <mergeCell ref="AF186:AG187"/>
    <mergeCell ref="AH186:AI187"/>
    <mergeCell ref="AJ186:AK187"/>
    <mergeCell ref="AL186:AM187"/>
    <mergeCell ref="AN186:AO187"/>
    <mergeCell ref="AR186:AS187"/>
    <mergeCell ref="AV188:AW189"/>
    <mergeCell ref="AT180:AU181"/>
    <mergeCell ref="AV180:AW181"/>
    <mergeCell ref="AT184:AU185"/>
    <mergeCell ref="AV184:AW185"/>
    <mergeCell ref="AX188:AY189"/>
    <mergeCell ref="I188:O188"/>
    <mergeCell ref="Q188:Q189"/>
    <mergeCell ref="I184:O184"/>
    <mergeCell ref="Q184:Q185"/>
    <mergeCell ref="R184:S185"/>
    <mergeCell ref="T184:U185"/>
    <mergeCell ref="V184:W185"/>
    <mergeCell ref="X184:Y185"/>
    <mergeCell ref="Z184:AA185"/>
    <mergeCell ref="AB184:AC185"/>
    <mergeCell ref="I185:O185"/>
    <mergeCell ref="AF184:AG185"/>
    <mergeCell ref="AH184:AI185"/>
    <mergeCell ref="AJ184:AK185"/>
    <mergeCell ref="AL184:AM185"/>
    <mergeCell ref="AN184:AO185"/>
    <mergeCell ref="AT186:AU187"/>
    <mergeCell ref="AV186:AW187"/>
    <mergeCell ref="AX186:AY187"/>
    <mergeCell ref="I186:O186"/>
    <mergeCell ref="Q186:Q187"/>
    <mergeCell ref="R186:S187"/>
    <mergeCell ref="T186:U187"/>
    <mergeCell ref="V186:W187"/>
    <mergeCell ref="X186:Y187"/>
    <mergeCell ref="Z186:AA187"/>
    <mergeCell ref="AB186:AC187"/>
    <mergeCell ref="AD186:AE187"/>
    <mergeCell ref="I187:O187"/>
    <mergeCell ref="BP179:BQ179"/>
    <mergeCell ref="BP174:BQ176"/>
    <mergeCell ref="R175:AO175"/>
    <mergeCell ref="AR175:BO175"/>
    <mergeCell ref="I176:O176"/>
    <mergeCell ref="R176:T176"/>
    <mergeCell ref="U176:AL176"/>
    <mergeCell ref="AM176:AO176"/>
    <mergeCell ref="AR176:AT176"/>
    <mergeCell ref="AU176:BL176"/>
    <mergeCell ref="BM176:BO176"/>
    <mergeCell ref="H174:P175"/>
    <mergeCell ref="R174:S174"/>
    <mergeCell ref="T174:AO174"/>
    <mergeCell ref="AP174:AQ176"/>
    <mergeCell ref="AR174:AS174"/>
    <mergeCell ref="AT174:BO174"/>
    <mergeCell ref="BJ179:BK179"/>
    <mergeCell ref="H179:P179"/>
    <mergeCell ref="R179:Y179"/>
    <mergeCell ref="Z179:AA179"/>
    <mergeCell ref="AB179:AC179"/>
    <mergeCell ref="AD179:AE179"/>
    <mergeCell ref="AF179:AG179"/>
    <mergeCell ref="AH179:AI179"/>
    <mergeCell ref="AJ179:AK179"/>
    <mergeCell ref="AL179:AM179"/>
    <mergeCell ref="AN179:AO179"/>
    <mergeCell ref="AP179:AQ179"/>
    <mergeCell ref="AR179:AY179"/>
    <mergeCell ref="AZ179:BA179"/>
    <mergeCell ref="BB179:BC179"/>
    <mergeCell ref="W173:X173"/>
    <mergeCell ref="Y173:AA173"/>
    <mergeCell ref="AB173:AC173"/>
    <mergeCell ref="AD173:AF173"/>
    <mergeCell ref="AG173:AK173"/>
    <mergeCell ref="AL173:AM173"/>
    <mergeCell ref="AP173:AQ173"/>
    <mergeCell ref="AR173:AV173"/>
    <mergeCell ref="AW173:AX173"/>
    <mergeCell ref="AY173:BA173"/>
    <mergeCell ref="BB173:BC173"/>
    <mergeCell ref="BD173:BF173"/>
    <mergeCell ref="BG173:BK173"/>
    <mergeCell ref="BH172:BI172"/>
    <mergeCell ref="BJ172:BK172"/>
    <mergeCell ref="BL179:BM179"/>
    <mergeCell ref="BN179:BO179"/>
    <mergeCell ref="BD179:BE179"/>
    <mergeCell ref="BF179:BG179"/>
    <mergeCell ref="BH179:BI179"/>
    <mergeCell ref="G168:Q168"/>
    <mergeCell ref="C169:E199"/>
    <mergeCell ref="G169:Q169"/>
    <mergeCell ref="H170:P170"/>
    <mergeCell ref="H171:P172"/>
    <mergeCell ref="U171:AQ171"/>
    <mergeCell ref="AU171:BQ171"/>
    <mergeCell ref="R172:S172"/>
    <mergeCell ref="T172:U172"/>
    <mergeCell ref="V172:W172"/>
    <mergeCell ref="X172:Y172"/>
    <mergeCell ref="Z172:AA172"/>
    <mergeCell ref="BL173:BM173"/>
    <mergeCell ref="BN173:BQ173"/>
    <mergeCell ref="AV172:AW172"/>
    <mergeCell ref="AX172:AY172"/>
    <mergeCell ref="AL172:AM172"/>
    <mergeCell ref="AN172:AO172"/>
    <mergeCell ref="AR172:AS172"/>
    <mergeCell ref="AT172:AU172"/>
    <mergeCell ref="G177:L177"/>
    <mergeCell ref="M177:Q177"/>
    <mergeCell ref="R177:AD177"/>
    <mergeCell ref="AE177:AQ177"/>
    <mergeCell ref="AR177:BD177"/>
    <mergeCell ref="BE177:BQ177"/>
    <mergeCell ref="H178:P178"/>
    <mergeCell ref="T178:AN178"/>
    <mergeCell ref="AP178:AQ178"/>
    <mergeCell ref="AT178:BN178"/>
    <mergeCell ref="H173:P173"/>
    <mergeCell ref="R173:V173"/>
    <mergeCell ref="AD70:AE71"/>
    <mergeCell ref="AL56:AM57"/>
    <mergeCell ref="R58:S59"/>
    <mergeCell ref="AZ172:BA172"/>
    <mergeCell ref="BB172:BC172"/>
    <mergeCell ref="BD172:BE172"/>
    <mergeCell ref="BF172:BG172"/>
    <mergeCell ref="BN172:BO172"/>
    <mergeCell ref="AP158:BE159"/>
    <mergeCell ref="BF158:BQ159"/>
    <mergeCell ref="S161:AU163"/>
    <mergeCell ref="BF161:BQ162"/>
    <mergeCell ref="X165:AF167"/>
    <mergeCell ref="AG165:AI167"/>
    <mergeCell ref="AJ165:AJ167"/>
    <mergeCell ref="AK165:AL167"/>
    <mergeCell ref="AM165:AM167"/>
    <mergeCell ref="AN165:AO167"/>
    <mergeCell ref="AP165:AQ167"/>
    <mergeCell ref="AX165:BF167"/>
    <mergeCell ref="BG165:BI167"/>
    <mergeCell ref="BJ165:BJ167"/>
    <mergeCell ref="BK165:BL167"/>
    <mergeCell ref="BM165:BM167"/>
    <mergeCell ref="BN165:BO167"/>
    <mergeCell ref="BP165:BQ167"/>
    <mergeCell ref="BL172:BM172"/>
    <mergeCell ref="AB172:AC172"/>
    <mergeCell ref="AD172:AE172"/>
    <mergeCell ref="AF172:AG172"/>
    <mergeCell ref="AH172:AI172"/>
    <mergeCell ref="AJ172:AK172"/>
    <mergeCell ref="AE99:AQ99"/>
    <mergeCell ref="AP96:AQ98"/>
    <mergeCell ref="AP95:AQ95"/>
    <mergeCell ref="AM87:AM89"/>
    <mergeCell ref="AN87:AO89"/>
    <mergeCell ref="AP44:AQ45"/>
    <mergeCell ref="AP46:AQ59"/>
    <mergeCell ref="AP60:AQ73"/>
    <mergeCell ref="AP21:AQ21"/>
    <mergeCell ref="AP20:AQ20"/>
    <mergeCell ref="X11:AQ11"/>
    <mergeCell ref="R12:AQ12"/>
    <mergeCell ref="R13:AQ13"/>
    <mergeCell ref="R14:AQ14"/>
    <mergeCell ref="AP15:AQ15"/>
    <mergeCell ref="AP16:AQ16"/>
    <mergeCell ref="R17:AQ18"/>
    <mergeCell ref="AE19:AQ19"/>
    <mergeCell ref="AP22:AQ31"/>
    <mergeCell ref="R72:S73"/>
    <mergeCell ref="T72:U73"/>
    <mergeCell ref="V72:W73"/>
    <mergeCell ref="X72:Y73"/>
    <mergeCell ref="Z72:AA73"/>
    <mergeCell ref="AB72:AC73"/>
    <mergeCell ref="AD72:AE73"/>
    <mergeCell ref="R70:S71"/>
    <mergeCell ref="T70:U71"/>
    <mergeCell ref="V70:W71"/>
    <mergeCell ref="X70:Y71"/>
    <mergeCell ref="Z70:AA71"/>
    <mergeCell ref="AB70:AC71"/>
    <mergeCell ref="R97:AO97"/>
    <mergeCell ref="R98:T98"/>
    <mergeCell ref="U98:AL98"/>
    <mergeCell ref="S83:AU85"/>
    <mergeCell ref="X87:AF89"/>
    <mergeCell ref="AG87:AI89"/>
    <mergeCell ref="AJ87:AJ89"/>
    <mergeCell ref="AK87:AL89"/>
    <mergeCell ref="AT96:BO96"/>
    <mergeCell ref="BP96:BQ98"/>
    <mergeCell ref="AR97:BO97"/>
    <mergeCell ref="C91:E121"/>
    <mergeCell ref="R118:S119"/>
    <mergeCell ref="T118:U119"/>
    <mergeCell ref="V118:W119"/>
    <mergeCell ref="X118:Y119"/>
    <mergeCell ref="Z118:AA119"/>
    <mergeCell ref="AB118:AC119"/>
    <mergeCell ref="AD118:AE119"/>
    <mergeCell ref="AP118:AQ119"/>
    <mergeCell ref="AP120:AQ121"/>
    <mergeCell ref="R114:AQ117"/>
    <mergeCell ref="AP112:AQ113"/>
    <mergeCell ref="AP102:AQ111"/>
    <mergeCell ref="AP101:AQ101"/>
    <mergeCell ref="AP100:AQ100"/>
    <mergeCell ref="U93:AQ93"/>
    <mergeCell ref="AM98:AO98"/>
    <mergeCell ref="T100:AN100"/>
    <mergeCell ref="R94:S94"/>
    <mergeCell ref="T94:U94"/>
    <mergeCell ref="V94:W94"/>
    <mergeCell ref="H101:P101"/>
    <mergeCell ref="R101:Y101"/>
    <mergeCell ref="Z101:AA101"/>
    <mergeCell ref="AB101:AC101"/>
    <mergeCell ref="AD101:AE101"/>
    <mergeCell ref="AF101:AG101"/>
    <mergeCell ref="AH101:AI101"/>
    <mergeCell ref="AJ101:AK101"/>
    <mergeCell ref="AL101:AM101"/>
    <mergeCell ref="H96:P97"/>
    <mergeCell ref="AN118:AO119"/>
    <mergeCell ref="I98:O98"/>
    <mergeCell ref="BX152:BX153"/>
    <mergeCell ref="AH152:AI153"/>
    <mergeCell ref="AJ152:AK153"/>
    <mergeCell ref="AL152:AM153"/>
    <mergeCell ref="AN152:AO153"/>
    <mergeCell ref="AR152:AS153"/>
    <mergeCell ref="AT152:AU153"/>
    <mergeCell ref="AV152:AW153"/>
    <mergeCell ref="AX152:AY153"/>
    <mergeCell ref="AZ152:BA153"/>
    <mergeCell ref="AP140:AQ153"/>
    <mergeCell ref="BX150:BX151"/>
    <mergeCell ref="BB150:BC151"/>
    <mergeCell ref="BD150:BE151"/>
    <mergeCell ref="BF150:BG151"/>
    <mergeCell ref="BH150:BI151"/>
    <mergeCell ref="BJ150:BK151"/>
    <mergeCell ref="AR114:BQ117"/>
    <mergeCell ref="R96:S96"/>
    <mergeCell ref="T96:AO96"/>
    <mergeCell ref="BN150:BO151"/>
    <mergeCell ref="BW150:BW151"/>
    <mergeCell ref="BN152:BO153"/>
    <mergeCell ref="BW152:BW153"/>
    <mergeCell ref="H150:K153"/>
    <mergeCell ref="L150:P151"/>
    <mergeCell ref="Q150:Q151"/>
    <mergeCell ref="R150:S151"/>
    <mergeCell ref="T150:U151"/>
    <mergeCell ref="V150:W151"/>
    <mergeCell ref="X150:Y151"/>
    <mergeCell ref="Z150:AA151"/>
    <mergeCell ref="AB150:AC151"/>
    <mergeCell ref="AD150:AE151"/>
    <mergeCell ref="AF150:AG151"/>
    <mergeCell ref="AH150:AI151"/>
    <mergeCell ref="AJ150:AK151"/>
    <mergeCell ref="AL150:AM151"/>
    <mergeCell ref="AN150:AO151"/>
    <mergeCell ref="AR150:AS151"/>
    <mergeCell ref="Q152:Q153"/>
    <mergeCell ref="R152:S153"/>
    <mergeCell ref="T152:U153"/>
    <mergeCell ref="V152:W153"/>
    <mergeCell ref="X152:Y153"/>
    <mergeCell ref="Z152:AA153"/>
    <mergeCell ref="AB152:AC153"/>
    <mergeCell ref="AD152:AE153"/>
    <mergeCell ref="AF152:AG153"/>
    <mergeCell ref="I149:O149"/>
    <mergeCell ref="BN146:BO147"/>
    <mergeCell ref="BW146:BW147"/>
    <mergeCell ref="BX146:BX147"/>
    <mergeCell ref="I147:O147"/>
    <mergeCell ref="I148:O148"/>
    <mergeCell ref="Q148:Q149"/>
    <mergeCell ref="R148:S149"/>
    <mergeCell ref="T148:U149"/>
    <mergeCell ref="V148:W149"/>
    <mergeCell ref="X148:Y149"/>
    <mergeCell ref="Z148:AA149"/>
    <mergeCell ref="AB148:AC149"/>
    <mergeCell ref="AD148:AE149"/>
    <mergeCell ref="AF148:AG149"/>
    <mergeCell ref="AH148:AI149"/>
    <mergeCell ref="AJ148:AK149"/>
    <mergeCell ref="AL148:AM149"/>
    <mergeCell ref="AN148:AO149"/>
    <mergeCell ref="AR148:AS149"/>
    <mergeCell ref="AT148:AU149"/>
    <mergeCell ref="BD146:BE147"/>
    <mergeCell ref="BF146:BG147"/>
    <mergeCell ref="BH146:BI147"/>
    <mergeCell ref="BJ146:BK147"/>
    <mergeCell ref="BL146:BM147"/>
    <mergeCell ref="BF144:BG145"/>
    <mergeCell ref="BH144:BI145"/>
    <mergeCell ref="BJ144:BK145"/>
    <mergeCell ref="BL144:BM145"/>
    <mergeCell ref="AT150:AU151"/>
    <mergeCell ref="AV150:AW151"/>
    <mergeCell ref="AX150:AY151"/>
    <mergeCell ref="AZ150:BA151"/>
    <mergeCell ref="BB152:BC153"/>
    <mergeCell ref="BD152:BE153"/>
    <mergeCell ref="BF152:BG153"/>
    <mergeCell ref="BH152:BI153"/>
    <mergeCell ref="BJ152:BK153"/>
    <mergeCell ref="BL152:BM153"/>
    <mergeCell ref="BL150:BM151"/>
    <mergeCell ref="I145:O145"/>
    <mergeCell ref="I146:O146"/>
    <mergeCell ref="Q146:Q147"/>
    <mergeCell ref="R146:S147"/>
    <mergeCell ref="T146:U147"/>
    <mergeCell ref="V146:W147"/>
    <mergeCell ref="X146:Y147"/>
    <mergeCell ref="Z146:AA147"/>
    <mergeCell ref="AB146:AC147"/>
    <mergeCell ref="AD146:AE147"/>
    <mergeCell ref="AF146:AG147"/>
    <mergeCell ref="AH146:AI147"/>
    <mergeCell ref="AJ146:AK147"/>
    <mergeCell ref="AL146:AM147"/>
    <mergeCell ref="AN146:AO147"/>
    <mergeCell ref="AR146:AS147"/>
    <mergeCell ref="AT146:AU147"/>
    <mergeCell ref="AV144:AW145"/>
    <mergeCell ref="AX144:AY145"/>
    <mergeCell ref="AZ144:BA145"/>
    <mergeCell ref="BB144:BC145"/>
    <mergeCell ref="BD144:BE145"/>
    <mergeCell ref="AX142:AY143"/>
    <mergeCell ref="AZ142:BA143"/>
    <mergeCell ref="BB142:BC143"/>
    <mergeCell ref="BD142:BE143"/>
    <mergeCell ref="BF142:BG143"/>
    <mergeCell ref="BH142:BI143"/>
    <mergeCell ref="BJ142:BK143"/>
    <mergeCell ref="BL142:BM143"/>
    <mergeCell ref="BN144:BO145"/>
    <mergeCell ref="BW144:BW145"/>
    <mergeCell ref="BX144:BX145"/>
    <mergeCell ref="BD148:BE149"/>
    <mergeCell ref="BF148:BG149"/>
    <mergeCell ref="BH148:BI149"/>
    <mergeCell ref="BJ148:BK149"/>
    <mergeCell ref="BL148:BM149"/>
    <mergeCell ref="BN148:BO149"/>
    <mergeCell ref="BW148:BW149"/>
    <mergeCell ref="BX148:BX149"/>
    <mergeCell ref="AV148:AW149"/>
    <mergeCell ref="AX148:AY149"/>
    <mergeCell ref="AZ148:BA149"/>
    <mergeCell ref="BB148:BC149"/>
    <mergeCell ref="AV146:AW147"/>
    <mergeCell ref="AX146:AY147"/>
    <mergeCell ref="AZ146:BA147"/>
    <mergeCell ref="BB146:BC147"/>
    <mergeCell ref="AB142:AC143"/>
    <mergeCell ref="AD142:AE143"/>
    <mergeCell ref="AF142:AG143"/>
    <mergeCell ref="AH142:AI143"/>
    <mergeCell ref="AJ142:AK143"/>
    <mergeCell ref="AL142:AM143"/>
    <mergeCell ref="AN142:AO143"/>
    <mergeCell ref="AR142:AS143"/>
    <mergeCell ref="AT142:AU143"/>
    <mergeCell ref="AV142:AW143"/>
    <mergeCell ref="AR140:AS141"/>
    <mergeCell ref="AT140:AU141"/>
    <mergeCell ref="AV140:AW141"/>
    <mergeCell ref="BW142:BW143"/>
    <mergeCell ref="BX142:BX143"/>
    <mergeCell ref="I143:O143"/>
    <mergeCell ref="I144:O144"/>
    <mergeCell ref="Q144:Q145"/>
    <mergeCell ref="R144:S145"/>
    <mergeCell ref="T144:U145"/>
    <mergeCell ref="V144:W145"/>
    <mergeCell ref="X144:Y145"/>
    <mergeCell ref="Z144:AA145"/>
    <mergeCell ref="AB144:AC145"/>
    <mergeCell ref="AD144:AE145"/>
    <mergeCell ref="AF144:AG145"/>
    <mergeCell ref="AH144:AI145"/>
    <mergeCell ref="AJ144:AK145"/>
    <mergeCell ref="AL144:AM145"/>
    <mergeCell ref="AN144:AO145"/>
    <mergeCell ref="AR144:AS145"/>
    <mergeCell ref="AT144:AU145"/>
    <mergeCell ref="BN138:BO139"/>
    <mergeCell ref="BW138:BW139"/>
    <mergeCell ref="BX138:BX139"/>
    <mergeCell ref="I140:O140"/>
    <mergeCell ref="Q140:Q141"/>
    <mergeCell ref="R140:S141"/>
    <mergeCell ref="T140:U141"/>
    <mergeCell ref="V140:W141"/>
    <mergeCell ref="X140:Y141"/>
    <mergeCell ref="Z140:AA141"/>
    <mergeCell ref="AB140:AC141"/>
    <mergeCell ref="AD140:AE141"/>
    <mergeCell ref="AF140:AG141"/>
    <mergeCell ref="AH140:AI141"/>
    <mergeCell ref="AJ140:AK141"/>
    <mergeCell ref="AL140:AM141"/>
    <mergeCell ref="AN140:AO141"/>
    <mergeCell ref="J138:P139"/>
    <mergeCell ref="Q138:Q139"/>
    <mergeCell ref="R138:S139"/>
    <mergeCell ref="T138:U139"/>
    <mergeCell ref="V138:W139"/>
    <mergeCell ref="X138:Y139"/>
    <mergeCell ref="Z138:AA139"/>
    <mergeCell ref="AB138:AC139"/>
    <mergeCell ref="AD138:AE139"/>
    <mergeCell ref="AF138:AG139"/>
    <mergeCell ref="AH138:AI139"/>
    <mergeCell ref="AJ138:AK139"/>
    <mergeCell ref="AL138:AM139"/>
    <mergeCell ref="AN138:AO139"/>
    <mergeCell ref="BN142:BO143"/>
    <mergeCell ref="BJ140:BK141"/>
    <mergeCell ref="BL140:BM141"/>
    <mergeCell ref="BN140:BO141"/>
    <mergeCell ref="BP140:BQ153"/>
    <mergeCell ref="BW140:BW141"/>
    <mergeCell ref="BX140:BX141"/>
    <mergeCell ref="I141:O141"/>
    <mergeCell ref="I142:O142"/>
    <mergeCell ref="Q142:Q143"/>
    <mergeCell ref="AX138:AY139"/>
    <mergeCell ref="AZ138:BA139"/>
    <mergeCell ref="BB138:BC139"/>
    <mergeCell ref="AV136:AW137"/>
    <mergeCell ref="AX136:AY137"/>
    <mergeCell ref="AZ136:BA137"/>
    <mergeCell ref="BB136:BC137"/>
    <mergeCell ref="BD136:BE137"/>
    <mergeCell ref="BF136:BG137"/>
    <mergeCell ref="BH136:BI137"/>
    <mergeCell ref="BJ136:BK137"/>
    <mergeCell ref="BF140:BG141"/>
    <mergeCell ref="BH140:BI141"/>
    <mergeCell ref="BD138:BE139"/>
    <mergeCell ref="BF138:BG139"/>
    <mergeCell ref="BH138:BI139"/>
    <mergeCell ref="BJ138:BK139"/>
    <mergeCell ref="AX140:AY141"/>
    <mergeCell ref="AZ140:BA141"/>
    <mergeCell ref="BB140:BC141"/>
    <mergeCell ref="BD140:BE141"/>
    <mergeCell ref="BL138:BM139"/>
    <mergeCell ref="BN134:BO135"/>
    <mergeCell ref="BW134:BW135"/>
    <mergeCell ref="BX134:BX135"/>
    <mergeCell ref="K135:O135"/>
    <mergeCell ref="K136:O136"/>
    <mergeCell ref="Q136:Q137"/>
    <mergeCell ref="R136:S137"/>
    <mergeCell ref="T136:U137"/>
    <mergeCell ref="V136:W137"/>
    <mergeCell ref="X136:Y137"/>
    <mergeCell ref="Z136:AA137"/>
    <mergeCell ref="AB136:AC137"/>
    <mergeCell ref="AD136:AE137"/>
    <mergeCell ref="AF136:AG137"/>
    <mergeCell ref="AH136:AI137"/>
    <mergeCell ref="AJ136:AK137"/>
    <mergeCell ref="AL136:AM137"/>
    <mergeCell ref="AN136:AO137"/>
    <mergeCell ref="AR136:AS137"/>
    <mergeCell ref="AT136:AU137"/>
    <mergeCell ref="BN136:BO137"/>
    <mergeCell ref="BW136:BW137"/>
    <mergeCell ref="BX136:BX137"/>
    <mergeCell ref="K137:O137"/>
    <mergeCell ref="AX134:AY135"/>
    <mergeCell ref="AZ134:BA135"/>
    <mergeCell ref="BB134:BC135"/>
    <mergeCell ref="BD134:BE135"/>
    <mergeCell ref="BL132:BM133"/>
    <mergeCell ref="BL136:BM137"/>
    <mergeCell ref="BF134:BG135"/>
    <mergeCell ref="BH134:BI135"/>
    <mergeCell ref="BJ134:BK135"/>
    <mergeCell ref="BL134:BM135"/>
    <mergeCell ref="K134:O134"/>
    <mergeCell ref="Q134:Q135"/>
    <mergeCell ref="R134:S135"/>
    <mergeCell ref="T134:U135"/>
    <mergeCell ref="V134:W135"/>
    <mergeCell ref="X134:Y135"/>
    <mergeCell ref="Z134:AA135"/>
    <mergeCell ref="AB134:AC135"/>
    <mergeCell ref="AD134:AE135"/>
    <mergeCell ref="AF134:AG135"/>
    <mergeCell ref="AH134:AI135"/>
    <mergeCell ref="AJ134:AK135"/>
    <mergeCell ref="AL134:AM135"/>
    <mergeCell ref="AN134:AO135"/>
    <mergeCell ref="AR134:AS135"/>
    <mergeCell ref="AT134:AU135"/>
    <mergeCell ref="AV134:AW135"/>
    <mergeCell ref="BN132:BO133"/>
    <mergeCell ref="BH130:BI131"/>
    <mergeCell ref="BJ130:BK131"/>
    <mergeCell ref="BL130:BM131"/>
    <mergeCell ref="BN130:BO131"/>
    <mergeCell ref="BW130:BW131"/>
    <mergeCell ref="BX130:BX131"/>
    <mergeCell ref="K131:O131"/>
    <mergeCell ref="K132:O132"/>
    <mergeCell ref="Q132:Q133"/>
    <mergeCell ref="R132:S133"/>
    <mergeCell ref="T132:U133"/>
    <mergeCell ref="V132:W133"/>
    <mergeCell ref="X132:Y133"/>
    <mergeCell ref="Z132:AA133"/>
    <mergeCell ref="AB132:AC133"/>
    <mergeCell ref="AD132:AE133"/>
    <mergeCell ref="AF132:AG133"/>
    <mergeCell ref="AH132:AI133"/>
    <mergeCell ref="AJ132:AK133"/>
    <mergeCell ref="AL132:AM133"/>
    <mergeCell ref="AN132:AO133"/>
    <mergeCell ref="AR132:AS133"/>
    <mergeCell ref="AT132:AU133"/>
    <mergeCell ref="AV132:AW133"/>
    <mergeCell ref="BW132:BW133"/>
    <mergeCell ref="BX132:BX133"/>
    <mergeCell ref="K133:O133"/>
    <mergeCell ref="AX132:AY133"/>
    <mergeCell ref="AZ132:BA133"/>
    <mergeCell ref="BB132:BC133"/>
    <mergeCell ref="BD132:BE133"/>
    <mergeCell ref="BX128:BX129"/>
    <mergeCell ref="K129:O129"/>
    <mergeCell ref="K130:O130"/>
    <mergeCell ref="Q130:Q131"/>
    <mergeCell ref="R130:S131"/>
    <mergeCell ref="T130:U131"/>
    <mergeCell ref="V130:W131"/>
    <mergeCell ref="X130:Y131"/>
    <mergeCell ref="Z130:AA131"/>
    <mergeCell ref="AB130:AC131"/>
    <mergeCell ref="AD130:AE131"/>
    <mergeCell ref="AF130:AG131"/>
    <mergeCell ref="AH130:AI131"/>
    <mergeCell ref="AJ130:AK131"/>
    <mergeCell ref="AL130:AM131"/>
    <mergeCell ref="AN130:AO131"/>
    <mergeCell ref="AR130:AS131"/>
    <mergeCell ref="AT130:AU131"/>
    <mergeCell ref="AV130:AW131"/>
    <mergeCell ref="AX130:AY131"/>
    <mergeCell ref="AZ130:BA131"/>
    <mergeCell ref="BB130:BC131"/>
    <mergeCell ref="BD130:BE131"/>
    <mergeCell ref="BF130:BG131"/>
    <mergeCell ref="AZ128:BA129"/>
    <mergeCell ref="BB128:BC129"/>
    <mergeCell ref="BD128:BE129"/>
    <mergeCell ref="BF128:BG129"/>
    <mergeCell ref="BH128:BI129"/>
    <mergeCell ref="BJ128:BK129"/>
    <mergeCell ref="BL128:BM129"/>
    <mergeCell ref="BN128:BO129"/>
    <mergeCell ref="BW128:BW129"/>
    <mergeCell ref="BL126:BM127"/>
    <mergeCell ref="BN126:BO127"/>
    <mergeCell ref="BP126:BQ139"/>
    <mergeCell ref="BW126:BW127"/>
    <mergeCell ref="BX126:BX127"/>
    <mergeCell ref="K127:O127"/>
    <mergeCell ref="K128:O128"/>
    <mergeCell ref="Q128:Q129"/>
    <mergeCell ref="R128:S129"/>
    <mergeCell ref="T128:U129"/>
    <mergeCell ref="V128:W129"/>
    <mergeCell ref="X128:Y129"/>
    <mergeCell ref="Z128:AA129"/>
    <mergeCell ref="AB128:AC129"/>
    <mergeCell ref="AD128:AE129"/>
    <mergeCell ref="AF128:AG129"/>
    <mergeCell ref="AH128:AI129"/>
    <mergeCell ref="AJ128:AK129"/>
    <mergeCell ref="AL128:AM129"/>
    <mergeCell ref="AN128:AO129"/>
    <mergeCell ref="AR128:AS129"/>
    <mergeCell ref="AT128:AU129"/>
    <mergeCell ref="AV128:AW129"/>
    <mergeCell ref="AX128:AY129"/>
    <mergeCell ref="AT126:AU127"/>
    <mergeCell ref="AV126:AW127"/>
    <mergeCell ref="AX126:AY127"/>
    <mergeCell ref="AZ126:BA127"/>
    <mergeCell ref="BB126:BC127"/>
    <mergeCell ref="BD126:BE127"/>
    <mergeCell ref="BF126:BG127"/>
    <mergeCell ref="BH126:BI127"/>
    <mergeCell ref="BJ126:BK127"/>
    <mergeCell ref="AB126:AC127"/>
    <mergeCell ref="AD126:AE127"/>
    <mergeCell ref="AF126:AG127"/>
    <mergeCell ref="AH126:AI127"/>
    <mergeCell ref="AJ126:AK127"/>
    <mergeCell ref="AL126:AM127"/>
    <mergeCell ref="AN126:AO127"/>
    <mergeCell ref="AR126:AS127"/>
    <mergeCell ref="AP126:AQ139"/>
    <mergeCell ref="G126:G153"/>
    <mergeCell ref="H126:I139"/>
    <mergeCell ref="K126:O126"/>
    <mergeCell ref="Q126:Q127"/>
    <mergeCell ref="R126:S127"/>
    <mergeCell ref="T126:U127"/>
    <mergeCell ref="V126:W127"/>
    <mergeCell ref="X126:Y127"/>
    <mergeCell ref="Z126:AA127"/>
    <mergeCell ref="BF132:BG133"/>
    <mergeCell ref="BH132:BI133"/>
    <mergeCell ref="BJ132:BK133"/>
    <mergeCell ref="AR138:AS139"/>
    <mergeCell ref="AT138:AU139"/>
    <mergeCell ref="AV138:AW139"/>
    <mergeCell ref="L152:P153"/>
    <mergeCell ref="R142:S143"/>
    <mergeCell ref="T142:U143"/>
    <mergeCell ref="V142:W143"/>
    <mergeCell ref="X142:Y143"/>
    <mergeCell ref="Z142:AA143"/>
    <mergeCell ref="BX124:BX125"/>
    <mergeCell ref="I125:O125"/>
    <mergeCell ref="AP124:AQ125"/>
    <mergeCell ref="BX122:BX123"/>
    <mergeCell ref="N123:P123"/>
    <mergeCell ref="I124:O124"/>
    <mergeCell ref="Q124:Q125"/>
    <mergeCell ref="R124:S125"/>
    <mergeCell ref="T124:U125"/>
    <mergeCell ref="V124:W125"/>
    <mergeCell ref="X124:Y125"/>
    <mergeCell ref="Z124:AA125"/>
    <mergeCell ref="AB124:AC125"/>
    <mergeCell ref="AD124:AE125"/>
    <mergeCell ref="AF124:AG125"/>
    <mergeCell ref="AH124:AI125"/>
    <mergeCell ref="AJ124:AK125"/>
    <mergeCell ref="AL124:AM125"/>
    <mergeCell ref="AN124:AO125"/>
    <mergeCell ref="AR124:AS125"/>
    <mergeCell ref="AT124:AU125"/>
    <mergeCell ref="AV124:AW125"/>
    <mergeCell ref="AX124:AY125"/>
    <mergeCell ref="AZ124:BA125"/>
    <mergeCell ref="BB124:BC125"/>
    <mergeCell ref="BP122:BQ123"/>
    <mergeCell ref="BW122:BW123"/>
    <mergeCell ref="AJ122:AK123"/>
    <mergeCell ref="AL122:AM123"/>
    <mergeCell ref="AN122:AO123"/>
    <mergeCell ref="AR122:AS123"/>
    <mergeCell ref="AT122:AU123"/>
    <mergeCell ref="AV122:AW123"/>
    <mergeCell ref="AX122:AY123"/>
    <mergeCell ref="AZ122:BA123"/>
    <mergeCell ref="AP122:AQ123"/>
    <mergeCell ref="BF124:BG125"/>
    <mergeCell ref="BH124:BI125"/>
    <mergeCell ref="BJ124:BK125"/>
    <mergeCell ref="BL124:BM125"/>
    <mergeCell ref="BN124:BO125"/>
    <mergeCell ref="BP124:BQ125"/>
    <mergeCell ref="BW124:BW125"/>
    <mergeCell ref="N121:P121"/>
    <mergeCell ref="AR120:AS121"/>
    <mergeCell ref="AT120:AU121"/>
    <mergeCell ref="AV120:AW121"/>
    <mergeCell ref="AX120:AY121"/>
    <mergeCell ref="AZ120:BA121"/>
    <mergeCell ref="BB120:BC121"/>
    <mergeCell ref="BD120:BE121"/>
    <mergeCell ref="BF120:BG121"/>
    <mergeCell ref="BD124:BE125"/>
    <mergeCell ref="BB122:BC123"/>
    <mergeCell ref="BD122:BE123"/>
    <mergeCell ref="BF122:BG123"/>
    <mergeCell ref="BH122:BI123"/>
    <mergeCell ref="BJ122:BK123"/>
    <mergeCell ref="BL122:BM123"/>
    <mergeCell ref="BN122:BO123"/>
    <mergeCell ref="BZ118:BZ131"/>
    <mergeCell ref="I119:L120"/>
    <mergeCell ref="N119:P119"/>
    <mergeCell ref="N120:P120"/>
    <mergeCell ref="Q120:Q121"/>
    <mergeCell ref="R120:S121"/>
    <mergeCell ref="T120:U121"/>
    <mergeCell ref="V120:W121"/>
    <mergeCell ref="X120:Y121"/>
    <mergeCell ref="Z120:AA121"/>
    <mergeCell ref="AB120:AC121"/>
    <mergeCell ref="AD120:AE121"/>
    <mergeCell ref="AF120:AG121"/>
    <mergeCell ref="AH120:AI121"/>
    <mergeCell ref="AJ120:AK121"/>
    <mergeCell ref="AL120:AM121"/>
    <mergeCell ref="AN120:AO121"/>
    <mergeCell ref="AR118:AS119"/>
    <mergeCell ref="AT118:AU119"/>
    <mergeCell ref="AV118:AW119"/>
    <mergeCell ref="AX118:AY119"/>
    <mergeCell ref="AZ118:BA119"/>
    <mergeCell ref="BB118:BC119"/>
    <mergeCell ref="BD118:BE119"/>
    <mergeCell ref="BF118:BG119"/>
    <mergeCell ref="BH120:BI121"/>
    <mergeCell ref="BJ120:BK121"/>
    <mergeCell ref="BL120:BM121"/>
    <mergeCell ref="BN120:BO121"/>
    <mergeCell ref="BP120:BQ121"/>
    <mergeCell ref="BW120:BW121"/>
    <mergeCell ref="BX120:BX121"/>
    <mergeCell ref="BW114:BW115"/>
    <mergeCell ref="BX114:BX115"/>
    <mergeCell ref="I116:O117"/>
    <mergeCell ref="Q116:Q117"/>
    <mergeCell ref="BW116:BW117"/>
    <mergeCell ref="BX116:BX117"/>
    <mergeCell ref="G114:G125"/>
    <mergeCell ref="H114:L115"/>
    <mergeCell ref="N114:O115"/>
    <mergeCell ref="Q114:Q115"/>
    <mergeCell ref="N118:P118"/>
    <mergeCell ref="Q118:Q119"/>
    <mergeCell ref="I122:L123"/>
    <mergeCell ref="N122:P122"/>
    <mergeCell ref="Q122:Q123"/>
    <mergeCell ref="R122:S123"/>
    <mergeCell ref="T122:U123"/>
    <mergeCell ref="V122:W123"/>
    <mergeCell ref="X122:Y123"/>
    <mergeCell ref="Z122:AA123"/>
    <mergeCell ref="AB122:AC123"/>
    <mergeCell ref="AD122:AE123"/>
    <mergeCell ref="AF122:AG123"/>
    <mergeCell ref="AH122:AI123"/>
    <mergeCell ref="BH118:BI119"/>
    <mergeCell ref="BJ118:BK119"/>
    <mergeCell ref="BL118:BM119"/>
    <mergeCell ref="BN118:BO119"/>
    <mergeCell ref="BP118:BQ119"/>
    <mergeCell ref="BW118:BW119"/>
    <mergeCell ref="BX118:BX119"/>
    <mergeCell ref="I121:L121"/>
    <mergeCell ref="BB112:BC113"/>
    <mergeCell ref="BD112:BE113"/>
    <mergeCell ref="BF112:BG113"/>
    <mergeCell ref="BH112:BI113"/>
    <mergeCell ref="BJ112:BK113"/>
    <mergeCell ref="BL112:BM113"/>
    <mergeCell ref="BN112:BO113"/>
    <mergeCell ref="BP112:BQ113"/>
    <mergeCell ref="I113:O113"/>
    <mergeCell ref="BN110:BO111"/>
    <mergeCell ref="I111:O111"/>
    <mergeCell ref="I112:O112"/>
    <mergeCell ref="Q112:Q113"/>
    <mergeCell ref="R112:S113"/>
    <mergeCell ref="T112:U113"/>
    <mergeCell ref="V112:W113"/>
    <mergeCell ref="X112:Y113"/>
    <mergeCell ref="Z112:AA113"/>
    <mergeCell ref="AB112:AC113"/>
    <mergeCell ref="AD112:AE113"/>
    <mergeCell ref="AF112:AG113"/>
    <mergeCell ref="AH112:AI113"/>
    <mergeCell ref="AJ112:AK113"/>
    <mergeCell ref="AL112:AM113"/>
    <mergeCell ref="AN112:AO113"/>
    <mergeCell ref="AR112:AS113"/>
    <mergeCell ref="AT112:AU113"/>
    <mergeCell ref="AV112:AW113"/>
    <mergeCell ref="AX112:AY113"/>
    <mergeCell ref="AZ112:BA113"/>
    <mergeCell ref="AV110:AW111"/>
    <mergeCell ref="AX110:AY111"/>
    <mergeCell ref="BF110:BG111"/>
    <mergeCell ref="BH110:BI111"/>
    <mergeCell ref="BJ110:BK111"/>
    <mergeCell ref="BL110:BM111"/>
    <mergeCell ref="BB108:BC109"/>
    <mergeCell ref="BD108:BE109"/>
    <mergeCell ref="BF108:BG109"/>
    <mergeCell ref="BH108:BI109"/>
    <mergeCell ref="BJ108:BK109"/>
    <mergeCell ref="BL108:BM109"/>
    <mergeCell ref="BN108:BO109"/>
    <mergeCell ref="I109:O109"/>
    <mergeCell ref="I110:O110"/>
    <mergeCell ref="Q110:Q111"/>
    <mergeCell ref="R110:S111"/>
    <mergeCell ref="T110:U111"/>
    <mergeCell ref="V110:W111"/>
    <mergeCell ref="X110:Y111"/>
    <mergeCell ref="Z110:AA111"/>
    <mergeCell ref="AB110:AC111"/>
    <mergeCell ref="AD110:AE111"/>
    <mergeCell ref="AF110:AG111"/>
    <mergeCell ref="AH110:AI111"/>
    <mergeCell ref="AJ110:AK111"/>
    <mergeCell ref="AL110:AM111"/>
    <mergeCell ref="AN110:AO111"/>
    <mergeCell ref="AR110:AS111"/>
    <mergeCell ref="AT110:AU111"/>
    <mergeCell ref="AZ110:BA111"/>
    <mergeCell ref="BB110:BC111"/>
    <mergeCell ref="BD110:BE111"/>
    <mergeCell ref="BN106:BO107"/>
    <mergeCell ref="I107:O107"/>
    <mergeCell ref="I108:O108"/>
    <mergeCell ref="Q108:Q109"/>
    <mergeCell ref="R108:S109"/>
    <mergeCell ref="T108:U109"/>
    <mergeCell ref="V108:W109"/>
    <mergeCell ref="X108:Y109"/>
    <mergeCell ref="Z108:AA109"/>
    <mergeCell ref="AB108:AC109"/>
    <mergeCell ref="AD108:AE109"/>
    <mergeCell ref="AF108:AG109"/>
    <mergeCell ref="AH108:AI109"/>
    <mergeCell ref="AJ108:AK109"/>
    <mergeCell ref="AL108:AM109"/>
    <mergeCell ref="AN108:AO109"/>
    <mergeCell ref="AR108:AS109"/>
    <mergeCell ref="AT108:AU109"/>
    <mergeCell ref="AV108:AW109"/>
    <mergeCell ref="AX108:AY109"/>
    <mergeCell ref="AZ108:BA109"/>
    <mergeCell ref="AT106:AU107"/>
    <mergeCell ref="AV106:AW107"/>
    <mergeCell ref="AX106:AY107"/>
    <mergeCell ref="AZ106:BA107"/>
    <mergeCell ref="BB106:BC107"/>
    <mergeCell ref="BD106:BE107"/>
    <mergeCell ref="BF106:BG107"/>
    <mergeCell ref="Z106:AA107"/>
    <mergeCell ref="AB106:AC107"/>
    <mergeCell ref="AD106:AE107"/>
    <mergeCell ref="X106:Y107"/>
    <mergeCell ref="BL104:BM105"/>
    <mergeCell ref="BD102:BE103"/>
    <mergeCell ref="BF102:BG103"/>
    <mergeCell ref="BH102:BI103"/>
    <mergeCell ref="BJ102:BK103"/>
    <mergeCell ref="BL102:BM103"/>
    <mergeCell ref="AV104:AW105"/>
    <mergeCell ref="AX104:AY105"/>
    <mergeCell ref="AZ104:BA105"/>
    <mergeCell ref="BB104:BC105"/>
    <mergeCell ref="BD104:BE105"/>
    <mergeCell ref="BF104:BG105"/>
    <mergeCell ref="BH104:BI105"/>
    <mergeCell ref="BJ104:BK105"/>
    <mergeCell ref="BH106:BI107"/>
    <mergeCell ref="BJ106:BK107"/>
    <mergeCell ref="BL106:BM107"/>
    <mergeCell ref="BN102:BO103"/>
    <mergeCell ref="BP102:BQ111"/>
    <mergeCell ref="I103:O103"/>
    <mergeCell ref="I104:O104"/>
    <mergeCell ref="Q104:Q105"/>
    <mergeCell ref="R104:S105"/>
    <mergeCell ref="T104:U105"/>
    <mergeCell ref="V104:W105"/>
    <mergeCell ref="X104:Y105"/>
    <mergeCell ref="Z104:AA105"/>
    <mergeCell ref="AB104:AC105"/>
    <mergeCell ref="AD104:AE105"/>
    <mergeCell ref="AF104:AG105"/>
    <mergeCell ref="AH104:AI105"/>
    <mergeCell ref="AJ104:AK105"/>
    <mergeCell ref="AL104:AM105"/>
    <mergeCell ref="AN104:AO105"/>
    <mergeCell ref="AR104:AS105"/>
    <mergeCell ref="AT104:AU105"/>
    <mergeCell ref="BN104:BO105"/>
    <mergeCell ref="I105:O105"/>
    <mergeCell ref="I106:O106"/>
    <mergeCell ref="Q106:Q107"/>
    <mergeCell ref="R106:S107"/>
    <mergeCell ref="T106:U107"/>
    <mergeCell ref="V106:W107"/>
    <mergeCell ref="AF106:AG107"/>
    <mergeCell ref="AH106:AI107"/>
    <mergeCell ref="AJ106:AK107"/>
    <mergeCell ref="AL106:AM107"/>
    <mergeCell ref="AN106:AO107"/>
    <mergeCell ref="AR106:AS107"/>
    <mergeCell ref="BN101:BO101"/>
    <mergeCell ref="BP101:BQ101"/>
    <mergeCell ref="G102:G113"/>
    <mergeCell ref="I102:O102"/>
    <mergeCell ref="Q102:Q103"/>
    <mergeCell ref="R102:S103"/>
    <mergeCell ref="T102:U103"/>
    <mergeCell ref="V102:W103"/>
    <mergeCell ref="X102:Y103"/>
    <mergeCell ref="Z102:AA103"/>
    <mergeCell ref="AB102:AC103"/>
    <mergeCell ref="AD102:AE103"/>
    <mergeCell ref="AF102:AG103"/>
    <mergeCell ref="AH102:AI103"/>
    <mergeCell ref="AJ102:AK103"/>
    <mergeCell ref="AL102:AM103"/>
    <mergeCell ref="AN102:AO103"/>
    <mergeCell ref="AR102:AS103"/>
    <mergeCell ref="AT102:AU103"/>
    <mergeCell ref="AV102:AW103"/>
    <mergeCell ref="AX102:AY103"/>
    <mergeCell ref="AZ102:BA103"/>
    <mergeCell ref="BB102:BC103"/>
    <mergeCell ref="AN101:AO101"/>
    <mergeCell ref="AR101:AY101"/>
    <mergeCell ref="AZ101:BA101"/>
    <mergeCell ref="BB101:BC101"/>
    <mergeCell ref="BD101:BE101"/>
    <mergeCell ref="BF101:BG101"/>
    <mergeCell ref="BH101:BI101"/>
    <mergeCell ref="BJ101:BK101"/>
    <mergeCell ref="BL101:BM101"/>
    <mergeCell ref="AR98:AT98"/>
    <mergeCell ref="AU98:BL98"/>
    <mergeCell ref="BM98:BO98"/>
    <mergeCell ref="G99:L99"/>
    <mergeCell ref="M99:Q99"/>
    <mergeCell ref="R99:AD99"/>
    <mergeCell ref="AR99:BD99"/>
    <mergeCell ref="BE99:BQ99"/>
    <mergeCell ref="H100:P100"/>
    <mergeCell ref="AT100:BN100"/>
    <mergeCell ref="BF94:BG94"/>
    <mergeCell ref="BH94:BI94"/>
    <mergeCell ref="BJ94:BK94"/>
    <mergeCell ref="BL94:BM94"/>
    <mergeCell ref="BN94:BO94"/>
    <mergeCell ref="H95:P95"/>
    <mergeCell ref="R95:V95"/>
    <mergeCell ref="W95:X95"/>
    <mergeCell ref="Y95:AA95"/>
    <mergeCell ref="AB95:AC95"/>
    <mergeCell ref="AD95:AF95"/>
    <mergeCell ref="AG95:AK95"/>
    <mergeCell ref="AL95:AM95"/>
    <mergeCell ref="AR95:AV95"/>
    <mergeCell ref="AW95:AX95"/>
    <mergeCell ref="AY95:BA95"/>
    <mergeCell ref="BB95:BC95"/>
    <mergeCell ref="BD95:BF95"/>
    <mergeCell ref="BG95:BK95"/>
    <mergeCell ref="BL95:BM95"/>
    <mergeCell ref="BN95:BQ95"/>
    <mergeCell ref="AR96:AS96"/>
    <mergeCell ref="G90:Q90"/>
    <mergeCell ref="G91:Q91"/>
    <mergeCell ref="H92:P92"/>
    <mergeCell ref="H93:P94"/>
    <mergeCell ref="AU93:BQ93"/>
    <mergeCell ref="AR94:AS94"/>
    <mergeCell ref="AT94:AU94"/>
    <mergeCell ref="AV94:AW94"/>
    <mergeCell ref="AX94:AY94"/>
    <mergeCell ref="AZ94:BA94"/>
    <mergeCell ref="BB94:BC94"/>
    <mergeCell ref="BD94:BE94"/>
    <mergeCell ref="X94:Y94"/>
    <mergeCell ref="Z94:AA94"/>
    <mergeCell ref="AB94:AC94"/>
    <mergeCell ref="AD94:AE94"/>
    <mergeCell ref="AF94:AG94"/>
    <mergeCell ref="AH94:AI94"/>
    <mergeCell ref="AJ94:AK94"/>
    <mergeCell ref="AL94:AM94"/>
    <mergeCell ref="AN94:AO94"/>
    <mergeCell ref="BF83:BQ84"/>
    <mergeCell ref="AX87:BF89"/>
    <mergeCell ref="BG87:BI89"/>
    <mergeCell ref="BJ87:BJ89"/>
    <mergeCell ref="BK87:BL89"/>
    <mergeCell ref="BM87:BM89"/>
    <mergeCell ref="BN87:BO89"/>
    <mergeCell ref="BP87:BQ89"/>
    <mergeCell ref="BW70:BW71"/>
    <mergeCell ref="BX70:BX71"/>
    <mergeCell ref="BW72:BW73"/>
    <mergeCell ref="BX72:BX73"/>
    <mergeCell ref="BZ38:BZ51"/>
    <mergeCell ref="BW64:BW65"/>
    <mergeCell ref="BX64:BX65"/>
    <mergeCell ref="BW66:BW67"/>
    <mergeCell ref="BX66:BX67"/>
    <mergeCell ref="BW68:BW69"/>
    <mergeCell ref="BX68:BX69"/>
    <mergeCell ref="BW54:BW55"/>
    <mergeCell ref="BX54:BX55"/>
    <mergeCell ref="BW56:BW57"/>
    <mergeCell ref="BX56:BX57"/>
    <mergeCell ref="BW58:BW59"/>
    <mergeCell ref="BX58:BX59"/>
    <mergeCell ref="BW60:BW61"/>
    <mergeCell ref="BX60:BX61"/>
    <mergeCell ref="BW62:BW63"/>
    <mergeCell ref="BX62:BX63"/>
    <mergeCell ref="BW44:BW45"/>
    <mergeCell ref="BX44:BX45"/>
    <mergeCell ref="BW46:BW47"/>
    <mergeCell ref="BX46:BX47"/>
    <mergeCell ref="BW48:BW49"/>
    <mergeCell ref="BX48:BX49"/>
    <mergeCell ref="BW50:BW51"/>
    <mergeCell ref="BX50:BX51"/>
    <mergeCell ref="BW52:BW53"/>
    <mergeCell ref="BX52:BX53"/>
    <mergeCell ref="BW34:BW35"/>
    <mergeCell ref="BX34:BX35"/>
    <mergeCell ref="BW36:BW37"/>
    <mergeCell ref="BX36:BX37"/>
    <mergeCell ref="BW38:BW39"/>
    <mergeCell ref="BX38:BX39"/>
    <mergeCell ref="BW40:BW41"/>
    <mergeCell ref="BX40:BX41"/>
    <mergeCell ref="BW42:BW43"/>
    <mergeCell ref="BX42:BX43"/>
    <mergeCell ref="BA78:BQ79"/>
    <mergeCell ref="AX77:AY79"/>
    <mergeCell ref="G77:AW79"/>
    <mergeCell ref="AX7:BF9"/>
    <mergeCell ref="BA76:BQ77"/>
    <mergeCell ref="BH81:BQ81"/>
    <mergeCell ref="AP81:BG81"/>
    <mergeCell ref="G7:H7"/>
    <mergeCell ref="I7:J7"/>
    <mergeCell ref="H70:K73"/>
    <mergeCell ref="L72:P73"/>
    <mergeCell ref="L70:P71"/>
    <mergeCell ref="AS34:BN35"/>
    <mergeCell ref="BO34:BQ35"/>
    <mergeCell ref="AP36:BN37"/>
    <mergeCell ref="BO36:BQ37"/>
    <mergeCell ref="H34:L35"/>
    <mergeCell ref="I36:O37"/>
    <mergeCell ref="AD36:AE37"/>
    <mergeCell ref="AF36:AG37"/>
    <mergeCell ref="I62:O62"/>
    <mergeCell ref="I63:O63"/>
    <mergeCell ref="I64:O64"/>
    <mergeCell ref="I65:O65"/>
    <mergeCell ref="I66:O66"/>
    <mergeCell ref="I67:O67"/>
    <mergeCell ref="I39:L40"/>
    <mergeCell ref="I41:L41"/>
    <mergeCell ref="AP32:AQ33"/>
    <mergeCell ref="AP38:AQ39"/>
    <mergeCell ref="J58:P59"/>
    <mergeCell ref="I68:O68"/>
    <mergeCell ref="N1:O1"/>
    <mergeCell ref="O7:P7"/>
    <mergeCell ref="M7:N7"/>
    <mergeCell ref="BS16:BU16"/>
    <mergeCell ref="N34:O35"/>
    <mergeCell ref="N38:P38"/>
    <mergeCell ref="N39:P39"/>
    <mergeCell ref="N40:P40"/>
    <mergeCell ref="N41:P41"/>
    <mergeCell ref="K46:O46"/>
    <mergeCell ref="K47:O47"/>
    <mergeCell ref="K48:O48"/>
    <mergeCell ref="K49:O49"/>
    <mergeCell ref="K50:O50"/>
    <mergeCell ref="K51:O51"/>
    <mergeCell ref="K52:O52"/>
    <mergeCell ref="K53:O53"/>
    <mergeCell ref="J1:L1"/>
    <mergeCell ref="BH46:BI47"/>
    <mergeCell ref="BJ46:BK47"/>
    <mergeCell ref="BD50:BE51"/>
    <mergeCell ref="BF50:BG51"/>
    <mergeCell ref="BH50:BI51"/>
    <mergeCell ref="BJ50:BK51"/>
    <mergeCell ref="BL50:BM51"/>
    <mergeCell ref="BN50:BO51"/>
    <mergeCell ref="AR46:AS47"/>
    <mergeCell ref="AT46:AU47"/>
    <mergeCell ref="AV46:AW47"/>
    <mergeCell ref="AX46:AY47"/>
    <mergeCell ref="AR50:AS51"/>
    <mergeCell ref="AT50:AU51"/>
    <mergeCell ref="M4:O4"/>
    <mergeCell ref="G4:L4"/>
    <mergeCell ref="AH36:AI37"/>
    <mergeCell ref="AJ36:AK37"/>
    <mergeCell ref="AL36:AM37"/>
    <mergeCell ref="AN36:AO37"/>
    <mergeCell ref="AH34:AI35"/>
    <mergeCell ref="AJ34:AK35"/>
    <mergeCell ref="AL34:AM35"/>
    <mergeCell ref="AN34:AO35"/>
    <mergeCell ref="R36:S37"/>
    <mergeCell ref="T36:U37"/>
    <mergeCell ref="V36:W37"/>
    <mergeCell ref="X36:Y37"/>
    <mergeCell ref="Z36:AA37"/>
    <mergeCell ref="AN58:AO59"/>
    <mergeCell ref="AN56:AO57"/>
    <mergeCell ref="AN52:AO53"/>
    <mergeCell ref="AN50:AO51"/>
    <mergeCell ref="AN46:AO47"/>
    <mergeCell ref="AB58:AC59"/>
    <mergeCell ref="AD58:AE59"/>
    <mergeCell ref="AF58:AG59"/>
    <mergeCell ref="AH58:AI59"/>
    <mergeCell ref="AJ58:AK59"/>
    <mergeCell ref="AL58:AM59"/>
    <mergeCell ref="N42:P42"/>
    <mergeCell ref="N43:P43"/>
    <mergeCell ref="AF56:AG57"/>
    <mergeCell ref="AH56:AI57"/>
    <mergeCell ref="AJ56:AK57"/>
    <mergeCell ref="AD52:AE53"/>
    <mergeCell ref="Q72:Q73"/>
    <mergeCell ref="Q70:Q71"/>
    <mergeCell ref="G34:G45"/>
    <mergeCell ref="I45:O45"/>
    <mergeCell ref="G46:G73"/>
    <mergeCell ref="H46:I59"/>
    <mergeCell ref="I44:O44"/>
    <mergeCell ref="I42:L43"/>
    <mergeCell ref="Q64:Q65"/>
    <mergeCell ref="Q66:Q67"/>
    <mergeCell ref="Q68:Q69"/>
    <mergeCell ref="Q34:Q35"/>
    <mergeCell ref="Q46:Q47"/>
    <mergeCell ref="Q48:Q49"/>
    <mergeCell ref="Q50:Q51"/>
    <mergeCell ref="Q52:Q53"/>
    <mergeCell ref="Q54:Q55"/>
    <mergeCell ref="K54:O54"/>
    <mergeCell ref="K55:O55"/>
    <mergeCell ref="K56:O56"/>
    <mergeCell ref="K57:O57"/>
    <mergeCell ref="I61:O61"/>
    <mergeCell ref="I60:O60"/>
    <mergeCell ref="I69:O69"/>
    <mergeCell ref="R64:S65"/>
    <mergeCell ref="T64:U65"/>
    <mergeCell ref="V64:W65"/>
    <mergeCell ref="X64:Y65"/>
    <mergeCell ref="Z64:AA65"/>
    <mergeCell ref="R56:S57"/>
    <mergeCell ref="R54:S55"/>
    <mergeCell ref="BP60:BQ73"/>
    <mergeCell ref="Q36:Q37"/>
    <mergeCell ref="Q38:Q39"/>
    <mergeCell ref="Q40:Q41"/>
    <mergeCell ref="Q42:Q43"/>
    <mergeCell ref="Q44:Q45"/>
    <mergeCell ref="Q56:Q57"/>
    <mergeCell ref="Q58:Q59"/>
    <mergeCell ref="Q60:Q61"/>
    <mergeCell ref="Q62:Q63"/>
    <mergeCell ref="BD72:BE73"/>
    <mergeCell ref="BF72:BG73"/>
    <mergeCell ref="BH72:BI73"/>
    <mergeCell ref="BJ72:BK73"/>
    <mergeCell ref="BL72:BM73"/>
    <mergeCell ref="BN72:BO73"/>
    <mergeCell ref="AR72:AS73"/>
    <mergeCell ref="AT72:AU73"/>
    <mergeCell ref="AV72:AW73"/>
    <mergeCell ref="AX72:AY73"/>
    <mergeCell ref="AZ72:BA73"/>
    <mergeCell ref="BB72:BC73"/>
    <mergeCell ref="BD70:BE71"/>
    <mergeCell ref="BF70:BG71"/>
    <mergeCell ref="BH70:BI71"/>
    <mergeCell ref="BJ70:BK71"/>
    <mergeCell ref="BL70:BM71"/>
    <mergeCell ref="BN70:BO71"/>
    <mergeCell ref="AR70:AS71"/>
    <mergeCell ref="AT70:AU71"/>
    <mergeCell ref="AV70:AW71"/>
    <mergeCell ref="AX70:AY71"/>
    <mergeCell ref="BL68:BM69"/>
    <mergeCell ref="BN68:BO69"/>
    <mergeCell ref="AR68:AS69"/>
    <mergeCell ref="AT68:AU69"/>
    <mergeCell ref="AV68:AW69"/>
    <mergeCell ref="AX68:AY69"/>
    <mergeCell ref="AZ68:BA69"/>
    <mergeCell ref="BB68:BC69"/>
    <mergeCell ref="BD66:BE67"/>
    <mergeCell ref="BF66:BG67"/>
    <mergeCell ref="BH66:BI67"/>
    <mergeCell ref="BJ66:BK67"/>
    <mergeCell ref="BL66:BM67"/>
    <mergeCell ref="BN66:BO67"/>
    <mergeCell ref="AR66:AS67"/>
    <mergeCell ref="AT66:AU67"/>
    <mergeCell ref="AV66:AW67"/>
    <mergeCell ref="AX66:AY67"/>
    <mergeCell ref="AZ66:BA67"/>
    <mergeCell ref="BB66:BC67"/>
    <mergeCell ref="BD64:BE65"/>
    <mergeCell ref="BF64:BG65"/>
    <mergeCell ref="BH64:BI65"/>
    <mergeCell ref="BJ64:BK65"/>
    <mergeCell ref="BL64:BM65"/>
    <mergeCell ref="BN64:BO65"/>
    <mergeCell ref="AR64:AS65"/>
    <mergeCell ref="AT64:AU65"/>
    <mergeCell ref="AV64:AW65"/>
    <mergeCell ref="AX64:AY65"/>
    <mergeCell ref="AZ64:BA65"/>
    <mergeCell ref="BB64:BC65"/>
    <mergeCell ref="AF72:AG73"/>
    <mergeCell ref="AH72:AI73"/>
    <mergeCell ref="AJ72:AK73"/>
    <mergeCell ref="AL72:AM73"/>
    <mergeCell ref="AN72:AO73"/>
    <mergeCell ref="AJ70:AK71"/>
    <mergeCell ref="AL70:AM71"/>
    <mergeCell ref="AN70:AO71"/>
    <mergeCell ref="AF68:AG69"/>
    <mergeCell ref="AH68:AI69"/>
    <mergeCell ref="AJ68:AK69"/>
    <mergeCell ref="AL68:AM69"/>
    <mergeCell ref="AN68:AO69"/>
    <mergeCell ref="AN64:AO65"/>
    <mergeCell ref="AZ70:BA71"/>
    <mergeCell ref="BB70:BC71"/>
    <mergeCell ref="BD68:BE69"/>
    <mergeCell ref="BF68:BG69"/>
    <mergeCell ref="BH68:BI69"/>
    <mergeCell ref="BJ68:BK69"/>
    <mergeCell ref="AN62:AO63"/>
    <mergeCell ref="AF70:AG71"/>
    <mergeCell ref="AH70:AI71"/>
    <mergeCell ref="AJ66:AK67"/>
    <mergeCell ref="AL66:AM67"/>
    <mergeCell ref="AN66:AO67"/>
    <mergeCell ref="R68:S69"/>
    <mergeCell ref="T68:U69"/>
    <mergeCell ref="V68:W69"/>
    <mergeCell ref="X68:Y69"/>
    <mergeCell ref="Z68:AA69"/>
    <mergeCell ref="AB68:AC69"/>
    <mergeCell ref="AD68:AE69"/>
    <mergeCell ref="R66:S67"/>
    <mergeCell ref="T66:U67"/>
    <mergeCell ref="V66:W67"/>
    <mergeCell ref="X66:Y67"/>
    <mergeCell ref="Z66:AA67"/>
    <mergeCell ref="AB66:AC67"/>
    <mergeCell ref="AD66:AE67"/>
    <mergeCell ref="AF66:AG67"/>
    <mergeCell ref="AH66:AI67"/>
    <mergeCell ref="AB64:AC65"/>
    <mergeCell ref="AD64:AE65"/>
    <mergeCell ref="AF64:AG65"/>
    <mergeCell ref="AH64:AI65"/>
    <mergeCell ref="AJ64:AK65"/>
    <mergeCell ref="AL64:AM65"/>
    <mergeCell ref="AF62:AG63"/>
    <mergeCell ref="AH62:AI63"/>
    <mergeCell ref="AJ62:AK63"/>
    <mergeCell ref="AL62:AM63"/>
    <mergeCell ref="BJ60:BK61"/>
    <mergeCell ref="BL60:BM61"/>
    <mergeCell ref="BD62:BE63"/>
    <mergeCell ref="BF62:BG63"/>
    <mergeCell ref="BH62:BI63"/>
    <mergeCell ref="BJ62:BK63"/>
    <mergeCell ref="BL62:BM63"/>
    <mergeCell ref="AR62:AS63"/>
    <mergeCell ref="AT62:AU63"/>
    <mergeCell ref="AV62:AW63"/>
    <mergeCell ref="AX62:AY63"/>
    <mergeCell ref="AZ62:BA63"/>
    <mergeCell ref="BB62:BC63"/>
    <mergeCell ref="BN60:BO61"/>
    <mergeCell ref="R62:S63"/>
    <mergeCell ref="T62:U63"/>
    <mergeCell ref="V62:W63"/>
    <mergeCell ref="X62:Y63"/>
    <mergeCell ref="Z62:AA63"/>
    <mergeCell ref="AB62:AC63"/>
    <mergeCell ref="AD62:AE63"/>
    <mergeCell ref="AX60:AY61"/>
    <mergeCell ref="AZ60:BA61"/>
    <mergeCell ref="BB60:BC61"/>
    <mergeCell ref="BD60:BE61"/>
    <mergeCell ref="BF60:BG61"/>
    <mergeCell ref="BH60:BI61"/>
    <mergeCell ref="AJ60:AK61"/>
    <mergeCell ref="AL60:AM61"/>
    <mergeCell ref="AN60:AO61"/>
    <mergeCell ref="AR60:AS61"/>
    <mergeCell ref="AT60:AU61"/>
    <mergeCell ref="AV60:AW61"/>
    <mergeCell ref="BN62:BO63"/>
    <mergeCell ref="BP46:BQ59"/>
    <mergeCell ref="R60:S61"/>
    <mergeCell ref="T60:U61"/>
    <mergeCell ref="V60:W61"/>
    <mergeCell ref="X60:Y61"/>
    <mergeCell ref="Z60:AA61"/>
    <mergeCell ref="AB60:AC61"/>
    <mergeCell ref="AD60:AE61"/>
    <mergeCell ref="AF60:AG61"/>
    <mergeCell ref="AH60:AI61"/>
    <mergeCell ref="BD58:BE59"/>
    <mergeCell ref="BF58:BG59"/>
    <mergeCell ref="BH58:BI59"/>
    <mergeCell ref="BJ58:BK59"/>
    <mergeCell ref="BL58:BM59"/>
    <mergeCell ref="BN58:BO59"/>
    <mergeCell ref="AR58:AS59"/>
    <mergeCell ref="AT58:AU59"/>
    <mergeCell ref="AV58:AW59"/>
    <mergeCell ref="AX58:AY59"/>
    <mergeCell ref="AZ58:BA59"/>
    <mergeCell ref="BH52:BI53"/>
    <mergeCell ref="BJ52:BK53"/>
    <mergeCell ref="BB58:BC59"/>
    <mergeCell ref="BD56:BE57"/>
    <mergeCell ref="BF56:BG57"/>
    <mergeCell ref="BH56:BI57"/>
    <mergeCell ref="BJ56:BK57"/>
    <mergeCell ref="BL56:BM57"/>
    <mergeCell ref="BN56:BO57"/>
    <mergeCell ref="BH54:BI55"/>
    <mergeCell ref="BJ54:BK55"/>
    <mergeCell ref="AR56:AS57"/>
    <mergeCell ref="AT56:AU57"/>
    <mergeCell ref="AV56:AW57"/>
    <mergeCell ref="AX56:AY57"/>
    <mergeCell ref="AZ56:BA57"/>
    <mergeCell ref="BB56:BC57"/>
    <mergeCell ref="BL52:BM53"/>
    <mergeCell ref="BN52:BO53"/>
    <mergeCell ref="AR54:AS55"/>
    <mergeCell ref="AT54:AU55"/>
    <mergeCell ref="AV54:AW55"/>
    <mergeCell ref="AX54:AY55"/>
    <mergeCell ref="AZ54:BA55"/>
    <mergeCell ref="BB54:BC55"/>
    <mergeCell ref="BD54:BE55"/>
    <mergeCell ref="BF54:BG55"/>
    <mergeCell ref="AZ52:BA53"/>
    <mergeCell ref="BB52:BC53"/>
    <mergeCell ref="BD52:BE53"/>
    <mergeCell ref="BF52:BG53"/>
    <mergeCell ref="AR52:AS53"/>
    <mergeCell ref="AT52:AU53"/>
    <mergeCell ref="AV52:AW53"/>
    <mergeCell ref="AX52:AY53"/>
    <mergeCell ref="AV50:AW51"/>
    <mergeCell ref="AX50:AY51"/>
    <mergeCell ref="BL54:BM55"/>
    <mergeCell ref="BN54:BO55"/>
    <mergeCell ref="BH48:BI49"/>
    <mergeCell ref="BJ48:BK49"/>
    <mergeCell ref="BL48:BM49"/>
    <mergeCell ref="BN48:BO49"/>
    <mergeCell ref="AZ50:BA51"/>
    <mergeCell ref="BB50:BC51"/>
    <mergeCell ref="T58:U59"/>
    <mergeCell ref="V58:W59"/>
    <mergeCell ref="X58:Y59"/>
    <mergeCell ref="Z58:AA59"/>
    <mergeCell ref="AJ54:AK55"/>
    <mergeCell ref="AL54:AM55"/>
    <mergeCell ref="AN54:AO55"/>
    <mergeCell ref="T56:U57"/>
    <mergeCell ref="V56:W57"/>
    <mergeCell ref="X56:Y57"/>
    <mergeCell ref="Z56:AA57"/>
    <mergeCell ref="AB56:AC57"/>
    <mergeCell ref="AD56:AE57"/>
    <mergeCell ref="T54:U55"/>
    <mergeCell ref="V54:W55"/>
    <mergeCell ref="X54:Y55"/>
    <mergeCell ref="Z54:AA55"/>
    <mergeCell ref="AB54:AC55"/>
    <mergeCell ref="AD54:AE55"/>
    <mergeCell ref="AF54:AG55"/>
    <mergeCell ref="AH54:AI55"/>
    <mergeCell ref="AB52:AC53"/>
    <mergeCell ref="AF52:AG53"/>
    <mergeCell ref="AH52:AI53"/>
    <mergeCell ref="AJ52:AK53"/>
    <mergeCell ref="AL52:AM53"/>
    <mergeCell ref="AF50:AG51"/>
    <mergeCell ref="AH50:AI51"/>
    <mergeCell ref="AJ50:AK51"/>
    <mergeCell ref="AL50:AM51"/>
    <mergeCell ref="R52:S53"/>
    <mergeCell ref="T52:U53"/>
    <mergeCell ref="V52:W53"/>
    <mergeCell ref="X52:Y53"/>
    <mergeCell ref="Z52:AA53"/>
    <mergeCell ref="AJ48:AK49"/>
    <mergeCell ref="AL48:AM49"/>
    <mergeCell ref="BN44:BO45"/>
    <mergeCell ref="AN48:AO49"/>
    <mergeCell ref="R50:S51"/>
    <mergeCell ref="T50:U51"/>
    <mergeCell ref="V50:W51"/>
    <mergeCell ref="X50:Y51"/>
    <mergeCell ref="Z50:AA51"/>
    <mergeCell ref="AB50:AC51"/>
    <mergeCell ref="AD50:AE51"/>
    <mergeCell ref="R48:S49"/>
    <mergeCell ref="T48:U49"/>
    <mergeCell ref="V48:W49"/>
    <mergeCell ref="X48:Y49"/>
    <mergeCell ref="Z48:AA49"/>
    <mergeCell ref="AB48:AC49"/>
    <mergeCell ref="AD48:AE49"/>
    <mergeCell ref="AF48:AG49"/>
    <mergeCell ref="AH48:AI49"/>
    <mergeCell ref="BL46:BM47"/>
    <mergeCell ref="BN46:BO47"/>
    <mergeCell ref="AR48:AS49"/>
    <mergeCell ref="AT48:AU49"/>
    <mergeCell ref="AV48:AW49"/>
    <mergeCell ref="AX48:AY49"/>
    <mergeCell ref="AZ48:BA49"/>
    <mergeCell ref="BB48:BC49"/>
    <mergeCell ref="BD48:BE49"/>
    <mergeCell ref="BF48:BG49"/>
    <mergeCell ref="AZ46:BA47"/>
    <mergeCell ref="BB46:BC47"/>
    <mergeCell ref="BD46:BE47"/>
    <mergeCell ref="BF46:BG47"/>
    <mergeCell ref="BN42:BO43"/>
    <mergeCell ref="AR44:AS45"/>
    <mergeCell ref="AT44:AU45"/>
    <mergeCell ref="AV44:AW45"/>
    <mergeCell ref="AX44:AY45"/>
    <mergeCell ref="AZ44:BA45"/>
    <mergeCell ref="BB44:BC45"/>
    <mergeCell ref="BD44:BE45"/>
    <mergeCell ref="BF44:BG45"/>
    <mergeCell ref="AZ42:BA43"/>
    <mergeCell ref="BN38:BO39"/>
    <mergeCell ref="AZ38:BA39"/>
    <mergeCell ref="BB38:BC39"/>
    <mergeCell ref="BD38:BE39"/>
    <mergeCell ref="BF38:BG39"/>
    <mergeCell ref="BH38:BI39"/>
    <mergeCell ref="BJ38:BK39"/>
    <mergeCell ref="AR38:AS39"/>
    <mergeCell ref="AT38:AU39"/>
    <mergeCell ref="AV38:AW39"/>
    <mergeCell ref="AX38:AY39"/>
    <mergeCell ref="AR42:AS43"/>
    <mergeCell ref="AT42:AU43"/>
    <mergeCell ref="AV42:AW43"/>
    <mergeCell ref="AX42:AY43"/>
    <mergeCell ref="BH44:BI45"/>
    <mergeCell ref="BJ44:BK45"/>
    <mergeCell ref="BL44:BM45"/>
    <mergeCell ref="BN40:BO41"/>
    <mergeCell ref="AR40:AS41"/>
    <mergeCell ref="AT40:AU41"/>
    <mergeCell ref="AV40:AW41"/>
    <mergeCell ref="R44:S45"/>
    <mergeCell ref="T44:U45"/>
    <mergeCell ref="V44:W45"/>
    <mergeCell ref="X44:Y45"/>
    <mergeCell ref="Z44:AA45"/>
    <mergeCell ref="BL38:BM39"/>
    <mergeCell ref="BJ40:BK41"/>
    <mergeCell ref="BL40:BM41"/>
    <mergeCell ref="BB42:BC43"/>
    <mergeCell ref="BD42:BE43"/>
    <mergeCell ref="BF42:BG43"/>
    <mergeCell ref="BH42:BI43"/>
    <mergeCell ref="BJ42:BK43"/>
    <mergeCell ref="AB44:AC45"/>
    <mergeCell ref="AD44:AE45"/>
    <mergeCell ref="R46:S47"/>
    <mergeCell ref="T46:U47"/>
    <mergeCell ref="V46:W47"/>
    <mergeCell ref="X46:Y47"/>
    <mergeCell ref="Z46:AA47"/>
    <mergeCell ref="BL42:BM43"/>
    <mergeCell ref="AN44:AO45"/>
    <mergeCell ref="AB46:AC47"/>
    <mergeCell ref="AD46:AE47"/>
    <mergeCell ref="AF46:AG47"/>
    <mergeCell ref="AH46:AI47"/>
    <mergeCell ref="AJ46:AK47"/>
    <mergeCell ref="AL46:AM47"/>
    <mergeCell ref="AF44:AG45"/>
    <mergeCell ref="AH44:AI45"/>
    <mergeCell ref="AJ44:AK45"/>
    <mergeCell ref="AL44:AM45"/>
    <mergeCell ref="R40:S41"/>
    <mergeCell ref="T40:U41"/>
    <mergeCell ref="V40:W41"/>
    <mergeCell ref="X40:Y41"/>
    <mergeCell ref="Z40:AA41"/>
    <mergeCell ref="AB40:AC41"/>
    <mergeCell ref="AD40:AE41"/>
    <mergeCell ref="AF40:AG41"/>
    <mergeCell ref="AH40:AI41"/>
    <mergeCell ref="AF42:AG43"/>
    <mergeCell ref="AH42:AI43"/>
    <mergeCell ref="R38:AO39"/>
    <mergeCell ref="BD40:BE41"/>
    <mergeCell ref="BF40:BG41"/>
    <mergeCell ref="BH40:BI41"/>
    <mergeCell ref="AJ42:AK43"/>
    <mergeCell ref="AL42:AM43"/>
    <mergeCell ref="AN42:AO43"/>
    <mergeCell ref="AX40:AY41"/>
    <mergeCell ref="AZ40:BA41"/>
    <mergeCell ref="BB40:BC41"/>
    <mergeCell ref="AP40:AQ41"/>
    <mergeCell ref="AP42:AQ43"/>
    <mergeCell ref="T42:U43"/>
    <mergeCell ref="V42:W43"/>
    <mergeCell ref="X42:Y43"/>
    <mergeCell ref="Z42:AA43"/>
    <mergeCell ref="AB42:AC43"/>
    <mergeCell ref="AD42:AE43"/>
    <mergeCell ref="R34:S35"/>
    <mergeCell ref="T34:U35"/>
    <mergeCell ref="V34:W35"/>
    <mergeCell ref="X34:Y35"/>
    <mergeCell ref="Z34:AA35"/>
    <mergeCell ref="AB34:AC35"/>
    <mergeCell ref="AD34:AE35"/>
    <mergeCell ref="AF34:AG35"/>
    <mergeCell ref="BD32:BE33"/>
    <mergeCell ref="BF32:BG33"/>
    <mergeCell ref="BH32:BI33"/>
    <mergeCell ref="BJ32:BK33"/>
    <mergeCell ref="BL32:BM33"/>
    <mergeCell ref="BN32:BO33"/>
    <mergeCell ref="AR32:AS33"/>
    <mergeCell ref="AT32:AU33"/>
    <mergeCell ref="AV32:AW33"/>
    <mergeCell ref="AX32:AY33"/>
    <mergeCell ref="AZ32:BA33"/>
    <mergeCell ref="BB32:BC33"/>
    <mergeCell ref="AH32:AI33"/>
    <mergeCell ref="AJ32:AK33"/>
    <mergeCell ref="AL32:AM33"/>
    <mergeCell ref="AN32:AO33"/>
    <mergeCell ref="AD32:AE33"/>
    <mergeCell ref="AF32:AG33"/>
    <mergeCell ref="R32:S33"/>
    <mergeCell ref="T32:U33"/>
    <mergeCell ref="V32:W33"/>
    <mergeCell ref="X32:Y33"/>
    <mergeCell ref="AB36:AC37"/>
    <mergeCell ref="BP32:BQ33"/>
    <mergeCell ref="AH30:AI31"/>
    <mergeCell ref="AJ30:AK31"/>
    <mergeCell ref="AL30:AM31"/>
    <mergeCell ref="AN30:AO31"/>
    <mergeCell ref="AF28:AG29"/>
    <mergeCell ref="AH28:AI29"/>
    <mergeCell ref="AJ28:AK29"/>
    <mergeCell ref="AL28:AM29"/>
    <mergeCell ref="AN28:AO29"/>
    <mergeCell ref="BD30:BE31"/>
    <mergeCell ref="BF30:BG31"/>
    <mergeCell ref="BH30:BI31"/>
    <mergeCell ref="BJ30:BK31"/>
    <mergeCell ref="BL30:BM31"/>
    <mergeCell ref="AD30:AE31"/>
    <mergeCell ref="AF30:AG31"/>
    <mergeCell ref="AB30:AC31"/>
    <mergeCell ref="BP22:BQ31"/>
    <mergeCell ref="AL26:AM27"/>
    <mergeCell ref="AH26:AI27"/>
    <mergeCell ref="AJ26:AK27"/>
    <mergeCell ref="AN26:AO27"/>
    <mergeCell ref="AD22:AE23"/>
    <mergeCell ref="AH24:AI25"/>
    <mergeCell ref="AJ24:AK25"/>
    <mergeCell ref="AL24:AM25"/>
    <mergeCell ref="AN24:AO25"/>
    <mergeCell ref="AJ22:AK23"/>
    <mergeCell ref="AL22:AM23"/>
    <mergeCell ref="BL26:BM27"/>
    <mergeCell ref="BN26:BO27"/>
    <mergeCell ref="AR28:AS29"/>
    <mergeCell ref="AT28:AU29"/>
    <mergeCell ref="AV28:AW29"/>
    <mergeCell ref="AX28:AY29"/>
    <mergeCell ref="AZ28:BA29"/>
    <mergeCell ref="BB28:BC29"/>
    <mergeCell ref="BD28:BE29"/>
    <mergeCell ref="BF28:BG29"/>
    <mergeCell ref="AZ26:BA27"/>
    <mergeCell ref="BB26:BC27"/>
    <mergeCell ref="BD26:BE27"/>
    <mergeCell ref="BF26:BG27"/>
    <mergeCell ref="BH26:BI27"/>
    <mergeCell ref="BJ26:BK27"/>
    <mergeCell ref="BN30:BO31"/>
    <mergeCell ref="AR26:AS27"/>
    <mergeCell ref="AT26:AU27"/>
    <mergeCell ref="AV26:AW27"/>
    <mergeCell ref="AX26:AY27"/>
    <mergeCell ref="AR30:AS31"/>
    <mergeCell ref="AT30:AU31"/>
    <mergeCell ref="AV30:AW31"/>
    <mergeCell ref="AX30:AY31"/>
    <mergeCell ref="BH28:BI29"/>
    <mergeCell ref="BJ28:BK29"/>
    <mergeCell ref="BL28:BM29"/>
    <mergeCell ref="BN28:BO29"/>
    <mergeCell ref="AZ30:BA31"/>
    <mergeCell ref="BB30:BC31"/>
    <mergeCell ref="AD26:AE27"/>
    <mergeCell ref="AF26:AG27"/>
    <mergeCell ref="AD28:AE29"/>
    <mergeCell ref="R26:S27"/>
    <mergeCell ref="T26:U27"/>
    <mergeCell ref="V26:W27"/>
    <mergeCell ref="X26:Y27"/>
    <mergeCell ref="Z26:AA27"/>
    <mergeCell ref="AB26:AC27"/>
    <mergeCell ref="R28:S29"/>
    <mergeCell ref="T28:U29"/>
    <mergeCell ref="I18:O18"/>
    <mergeCell ref="G19:L19"/>
    <mergeCell ref="M19:Q19"/>
    <mergeCell ref="H20:P20"/>
    <mergeCell ref="H21:P21"/>
    <mergeCell ref="I22:O22"/>
    <mergeCell ref="G22:G33"/>
    <mergeCell ref="Q22:Q23"/>
    <mergeCell ref="Q24:Q25"/>
    <mergeCell ref="Q26:Q27"/>
    <mergeCell ref="R24:S25"/>
    <mergeCell ref="T24:U25"/>
    <mergeCell ref="V24:W25"/>
    <mergeCell ref="X24:Y25"/>
    <mergeCell ref="Z24:AA25"/>
    <mergeCell ref="AB24:AC25"/>
    <mergeCell ref="I23:O23"/>
    <mergeCell ref="I24:O24"/>
    <mergeCell ref="I25:O25"/>
    <mergeCell ref="I26:O26"/>
    <mergeCell ref="I27:O27"/>
    <mergeCell ref="I28:O28"/>
    <mergeCell ref="I29:O29"/>
    <mergeCell ref="Q28:Q29"/>
    <mergeCell ref="Q30:Q31"/>
    <mergeCell ref="Q32:Q33"/>
    <mergeCell ref="I30:O30"/>
    <mergeCell ref="I31:O31"/>
    <mergeCell ref="I32:O32"/>
    <mergeCell ref="I33:O33"/>
    <mergeCell ref="Z32:AA33"/>
    <mergeCell ref="AB32:AC33"/>
    <mergeCell ref="G10:Q10"/>
    <mergeCell ref="G11:Q11"/>
    <mergeCell ref="H12:P12"/>
    <mergeCell ref="H13:P14"/>
    <mergeCell ref="H15:P15"/>
    <mergeCell ref="H16:P17"/>
    <mergeCell ref="R30:S31"/>
    <mergeCell ref="T30:U31"/>
    <mergeCell ref="V30:W31"/>
    <mergeCell ref="X30:Y31"/>
    <mergeCell ref="Z30:AA31"/>
    <mergeCell ref="V28:W29"/>
    <mergeCell ref="X28:Y29"/>
    <mergeCell ref="Z28:AA29"/>
    <mergeCell ref="AB28:AC29"/>
    <mergeCell ref="BK7:BL9"/>
    <mergeCell ref="BM7:BM9"/>
    <mergeCell ref="BN7:BO9"/>
    <mergeCell ref="R16:AO16"/>
    <mergeCell ref="U10:AN10"/>
    <mergeCell ref="R11:W11"/>
    <mergeCell ref="R15:V15"/>
    <mergeCell ref="W15:X15"/>
    <mergeCell ref="Y15:AA15"/>
    <mergeCell ref="AB15:AC15"/>
    <mergeCell ref="AD15:AF15"/>
    <mergeCell ref="AG15:AK15"/>
    <mergeCell ref="AL15:AM15"/>
    <mergeCell ref="BH14:BI14"/>
    <mergeCell ref="AR16:AS16"/>
    <mergeCell ref="AT16:BO16"/>
    <mergeCell ref="AR17:BO17"/>
    <mergeCell ref="AR15:AV15"/>
    <mergeCell ref="AW15:AX15"/>
    <mergeCell ref="AY15:BA15"/>
    <mergeCell ref="BB15:BC15"/>
    <mergeCell ref="BD15:BF15"/>
    <mergeCell ref="BG15:BK15"/>
    <mergeCell ref="BL15:BM15"/>
    <mergeCell ref="BM10:BQ11"/>
    <mergeCell ref="BP7:BQ9"/>
    <mergeCell ref="AR12:BL12"/>
    <mergeCell ref="AR11:BL11"/>
    <mergeCell ref="AT10:BJ10"/>
    <mergeCell ref="BM12:BQ12"/>
    <mergeCell ref="BF3:BQ4"/>
    <mergeCell ref="S3:AU5"/>
    <mergeCell ref="T7:AA7"/>
    <mergeCell ref="AB7:AF7"/>
    <mergeCell ref="AG7:AH7"/>
    <mergeCell ref="AI7:AJ7"/>
    <mergeCell ref="AL7:AM7"/>
    <mergeCell ref="AN7:AO7"/>
    <mergeCell ref="T6:AO6"/>
    <mergeCell ref="BP1:BQ1"/>
    <mergeCell ref="BP21:BQ21"/>
    <mergeCell ref="BP16:BQ18"/>
    <mergeCell ref="BG7:BI9"/>
    <mergeCell ref="BJ7:BJ9"/>
    <mergeCell ref="BJ14:BK14"/>
    <mergeCell ref="BL14:BM14"/>
    <mergeCell ref="BN14:BO14"/>
    <mergeCell ref="AU13:BQ13"/>
    <mergeCell ref="BN15:BQ15"/>
    <mergeCell ref="AR14:AS14"/>
    <mergeCell ref="AT14:AU14"/>
    <mergeCell ref="AV14:AW14"/>
    <mergeCell ref="AX14:AY14"/>
    <mergeCell ref="AZ14:BA14"/>
    <mergeCell ref="BB14:BC14"/>
    <mergeCell ref="BD14:BE14"/>
    <mergeCell ref="BF14:BG14"/>
    <mergeCell ref="BE19:BQ19"/>
    <mergeCell ref="AR19:BD19"/>
    <mergeCell ref="R21:Y21"/>
    <mergeCell ref="R1:S1"/>
    <mergeCell ref="AR1:AS1"/>
    <mergeCell ref="BL22:BM23"/>
    <mergeCell ref="BN22:BO23"/>
    <mergeCell ref="AR24:AS25"/>
    <mergeCell ref="AT24:AU25"/>
    <mergeCell ref="AV24:AW25"/>
    <mergeCell ref="AX24:AY25"/>
    <mergeCell ref="AZ24:BA25"/>
    <mergeCell ref="BB24:BC25"/>
    <mergeCell ref="BD24:BE25"/>
    <mergeCell ref="BF24:BG25"/>
    <mergeCell ref="AZ22:BA23"/>
    <mergeCell ref="BB22:BC23"/>
    <mergeCell ref="BD22:BE23"/>
    <mergeCell ref="BF22:BG23"/>
    <mergeCell ref="BH22:BI23"/>
    <mergeCell ref="BJ22:BK23"/>
    <mergeCell ref="BD21:BE21"/>
    <mergeCell ref="BF21:BG21"/>
    <mergeCell ref="BN21:BO21"/>
    <mergeCell ref="AZ21:BA21"/>
    <mergeCell ref="BB21:BC21"/>
    <mergeCell ref="AR22:AS23"/>
    <mergeCell ref="AT22:AU23"/>
    <mergeCell ref="AV22:AW23"/>
    <mergeCell ref="AX22:AY23"/>
    <mergeCell ref="BH24:BI25"/>
    <mergeCell ref="BJ24:BK25"/>
    <mergeCell ref="BL24:BM25"/>
    <mergeCell ref="BN24:BO25"/>
    <mergeCell ref="AR21:AY21"/>
    <mergeCell ref="BH21:BI21"/>
    <mergeCell ref="BJ21:BK21"/>
    <mergeCell ref="AN21:AO21"/>
    <mergeCell ref="Z21:AA21"/>
    <mergeCell ref="AB21:AC21"/>
    <mergeCell ref="AD21:AE21"/>
    <mergeCell ref="AF21:AG21"/>
    <mergeCell ref="AH21:AI21"/>
    <mergeCell ref="AJ21:AK21"/>
    <mergeCell ref="AL21:AM21"/>
    <mergeCell ref="AF24:AG25"/>
    <mergeCell ref="AN22:AO23"/>
    <mergeCell ref="R22:S23"/>
    <mergeCell ref="T22:U23"/>
    <mergeCell ref="V22:W23"/>
    <mergeCell ref="X22:Y23"/>
    <mergeCell ref="Z22:AA23"/>
    <mergeCell ref="AB22:AC23"/>
    <mergeCell ref="AR18:AT18"/>
    <mergeCell ref="AF22:AG23"/>
    <mergeCell ref="AH22:AI23"/>
    <mergeCell ref="AD24:AE25"/>
    <mergeCell ref="BL21:BM21"/>
    <mergeCell ref="AU18:BL18"/>
    <mergeCell ref="BM18:BO18"/>
    <mergeCell ref="T20:AO20"/>
    <mergeCell ref="R19:AD19"/>
    <mergeCell ref="AT20:BN20"/>
    <mergeCell ref="S239:AU241"/>
    <mergeCell ref="BF239:BQ240"/>
    <mergeCell ref="X243:AF245"/>
    <mergeCell ref="AG243:AI245"/>
    <mergeCell ref="AJ243:AJ245"/>
    <mergeCell ref="AK243:AL245"/>
    <mergeCell ref="AM243:AM245"/>
    <mergeCell ref="AN243:AO245"/>
    <mergeCell ref="AP243:AQ245"/>
    <mergeCell ref="AX243:BF245"/>
    <mergeCell ref="BG243:BI245"/>
    <mergeCell ref="BJ243:BJ245"/>
    <mergeCell ref="BK243:BL245"/>
    <mergeCell ref="BM243:BM245"/>
    <mergeCell ref="BN243:BO245"/>
    <mergeCell ref="BP243:BQ245"/>
    <mergeCell ref="BP38:BQ39"/>
    <mergeCell ref="BP40:BQ41"/>
    <mergeCell ref="BP42:BQ43"/>
    <mergeCell ref="BP44:BQ45"/>
    <mergeCell ref="H75:W76"/>
    <mergeCell ref="X76:AZ76"/>
    <mergeCell ref="AJ40:AK41"/>
    <mergeCell ref="AL40:AM41"/>
    <mergeCell ref="AN40:AO41"/>
    <mergeCell ref="R42:S43"/>
    <mergeCell ref="G246:Q246"/>
    <mergeCell ref="C247:E277"/>
    <mergeCell ref="G247:Q247"/>
    <mergeCell ref="H248:P248"/>
    <mergeCell ref="H249:P250"/>
    <mergeCell ref="U249:AQ249"/>
    <mergeCell ref="AU249:BQ249"/>
    <mergeCell ref="R250:S250"/>
    <mergeCell ref="T250:U250"/>
    <mergeCell ref="V250:W250"/>
    <mergeCell ref="X250:Y250"/>
    <mergeCell ref="Z250:AA250"/>
    <mergeCell ref="AB250:AC250"/>
    <mergeCell ref="AD250:AE250"/>
    <mergeCell ref="AF250:AG250"/>
    <mergeCell ref="AH250:AI250"/>
    <mergeCell ref="AJ250:AK250"/>
    <mergeCell ref="AL250:AM250"/>
    <mergeCell ref="AN250:AO250"/>
    <mergeCell ref="AR250:AS250"/>
    <mergeCell ref="AT250:AU250"/>
    <mergeCell ref="AV250:AW250"/>
    <mergeCell ref="AX250:AY250"/>
    <mergeCell ref="AZ250:BA250"/>
    <mergeCell ref="BB250:BC250"/>
    <mergeCell ref="BD250:BE250"/>
    <mergeCell ref="BF250:BG250"/>
    <mergeCell ref="BH250:BI250"/>
    <mergeCell ref="BJ250:BK250"/>
    <mergeCell ref="BL250:BM250"/>
    <mergeCell ref="BN250:BO250"/>
    <mergeCell ref="H251:P251"/>
    <mergeCell ref="R251:V251"/>
    <mergeCell ref="W251:X251"/>
    <mergeCell ref="Y251:AA251"/>
    <mergeCell ref="AB251:AC251"/>
    <mergeCell ref="AD251:AF251"/>
    <mergeCell ref="AG251:AK251"/>
    <mergeCell ref="AL251:AM251"/>
    <mergeCell ref="AP251:AQ251"/>
    <mergeCell ref="AR251:AV251"/>
    <mergeCell ref="AW251:AX251"/>
    <mergeCell ref="AY251:BA251"/>
    <mergeCell ref="BB251:BC251"/>
    <mergeCell ref="BD251:BF251"/>
    <mergeCell ref="BG251:BK251"/>
    <mergeCell ref="BL251:BM251"/>
    <mergeCell ref="BN251:BQ251"/>
    <mergeCell ref="H252:P253"/>
    <mergeCell ref="R252:S252"/>
    <mergeCell ref="T252:AO252"/>
    <mergeCell ref="AP252:AQ254"/>
    <mergeCell ref="AR252:AS252"/>
    <mergeCell ref="AT252:BO252"/>
    <mergeCell ref="BP252:BQ254"/>
    <mergeCell ref="R253:AO253"/>
    <mergeCell ref="AR253:BO253"/>
    <mergeCell ref="I254:O254"/>
    <mergeCell ref="R254:T254"/>
    <mergeCell ref="U254:AL254"/>
    <mergeCell ref="AM254:AO254"/>
    <mergeCell ref="AR254:AT254"/>
    <mergeCell ref="AU254:BL254"/>
    <mergeCell ref="BM254:BO254"/>
    <mergeCell ref="G255:L255"/>
    <mergeCell ref="M255:Q255"/>
    <mergeCell ref="R255:AD255"/>
    <mergeCell ref="AE255:AQ255"/>
    <mergeCell ref="AR255:BD255"/>
    <mergeCell ref="BE255:BQ255"/>
    <mergeCell ref="H256:P256"/>
    <mergeCell ref="T256:AN256"/>
    <mergeCell ref="AP256:AQ256"/>
    <mergeCell ref="AT256:BN256"/>
    <mergeCell ref="H257:P257"/>
    <mergeCell ref="R257:Y257"/>
    <mergeCell ref="Z257:AA257"/>
    <mergeCell ref="AB257:AC257"/>
    <mergeCell ref="AD257:AE257"/>
    <mergeCell ref="AF257:AG257"/>
    <mergeCell ref="AH257:AI257"/>
    <mergeCell ref="AJ257:AK257"/>
    <mergeCell ref="AL257:AM257"/>
    <mergeCell ref="AN257:AO257"/>
    <mergeCell ref="AP257:AQ257"/>
    <mergeCell ref="AR257:AY257"/>
    <mergeCell ref="AZ257:BA257"/>
    <mergeCell ref="BB257:BC257"/>
    <mergeCell ref="BD257:BE257"/>
    <mergeCell ref="BF257:BG257"/>
    <mergeCell ref="BH257:BI257"/>
    <mergeCell ref="BJ257:BK257"/>
    <mergeCell ref="BL257:BM257"/>
    <mergeCell ref="BN257:BO257"/>
    <mergeCell ref="BP257:BQ257"/>
    <mergeCell ref="G258:G269"/>
    <mergeCell ref="I258:O258"/>
    <mergeCell ref="Q258:Q259"/>
    <mergeCell ref="R258:S259"/>
    <mergeCell ref="T258:U259"/>
    <mergeCell ref="V258:W259"/>
    <mergeCell ref="X258:Y259"/>
    <mergeCell ref="Z258:AA259"/>
    <mergeCell ref="AB258:AC259"/>
    <mergeCell ref="AD258:AE259"/>
    <mergeCell ref="AF258:AG259"/>
    <mergeCell ref="AH258:AI259"/>
    <mergeCell ref="AJ258:AK259"/>
    <mergeCell ref="AL258:AM259"/>
    <mergeCell ref="AN258:AO259"/>
    <mergeCell ref="AP258:AQ267"/>
    <mergeCell ref="AR258:AS259"/>
    <mergeCell ref="AN264:AO265"/>
    <mergeCell ref="AR264:AS265"/>
    <mergeCell ref="AD268:AE269"/>
    <mergeCell ref="AF268:AG269"/>
    <mergeCell ref="AH268:AI269"/>
    <mergeCell ref="AJ268:AK269"/>
    <mergeCell ref="AL268:AM269"/>
    <mergeCell ref="AN268:AO269"/>
    <mergeCell ref="AP268:AQ269"/>
    <mergeCell ref="AR268:AS269"/>
    <mergeCell ref="AT258:AU259"/>
    <mergeCell ref="AV258:AW259"/>
    <mergeCell ref="AX258:AY259"/>
    <mergeCell ref="AZ258:BA259"/>
    <mergeCell ref="BB258:BC259"/>
    <mergeCell ref="BD258:BE259"/>
    <mergeCell ref="BF258:BG259"/>
    <mergeCell ref="BH258:BI259"/>
    <mergeCell ref="BJ258:BK259"/>
    <mergeCell ref="BL258:BM259"/>
    <mergeCell ref="BN258:BO259"/>
    <mergeCell ref="BP258:BQ267"/>
    <mergeCell ref="I259:O259"/>
    <mergeCell ref="I260:O260"/>
    <mergeCell ref="Q260:Q261"/>
    <mergeCell ref="R260:S261"/>
    <mergeCell ref="T260:U261"/>
    <mergeCell ref="V260:W261"/>
    <mergeCell ref="X260:Y261"/>
    <mergeCell ref="Z260:AA261"/>
    <mergeCell ref="AB260:AC261"/>
    <mergeCell ref="AD260:AE261"/>
    <mergeCell ref="AF260:AG261"/>
    <mergeCell ref="AH260:AI261"/>
    <mergeCell ref="AJ260:AK261"/>
    <mergeCell ref="AL260:AM261"/>
    <mergeCell ref="AN260:AO261"/>
    <mergeCell ref="AR260:AS261"/>
    <mergeCell ref="AT260:AU261"/>
    <mergeCell ref="AV260:AW261"/>
    <mergeCell ref="AX260:AY261"/>
    <mergeCell ref="AZ260:BA261"/>
    <mergeCell ref="BB260:BC261"/>
    <mergeCell ref="BD260:BE261"/>
    <mergeCell ref="BF260:BG261"/>
    <mergeCell ref="BH260:BI261"/>
    <mergeCell ref="BJ260:BK261"/>
    <mergeCell ref="BL260:BM261"/>
    <mergeCell ref="BN260:BO261"/>
    <mergeCell ref="I261:O261"/>
    <mergeCell ref="I262:O262"/>
    <mergeCell ref="AT264:AU265"/>
    <mergeCell ref="AV264:AW265"/>
    <mergeCell ref="AX264:AY265"/>
    <mergeCell ref="AZ264:BA265"/>
    <mergeCell ref="BB264:BC265"/>
    <mergeCell ref="BD264:BE265"/>
    <mergeCell ref="BF264:BG265"/>
    <mergeCell ref="BH264:BI265"/>
    <mergeCell ref="Q262:Q263"/>
    <mergeCell ref="R262:S263"/>
    <mergeCell ref="T262:U263"/>
    <mergeCell ref="V262:W263"/>
    <mergeCell ref="X262:Y263"/>
    <mergeCell ref="Z262:AA263"/>
    <mergeCell ref="AB262:AC263"/>
    <mergeCell ref="AD262:AE263"/>
    <mergeCell ref="AF262:AG263"/>
    <mergeCell ref="AH262:AI263"/>
    <mergeCell ref="AJ262:AK263"/>
    <mergeCell ref="AL262:AM263"/>
    <mergeCell ref="AN262:AO263"/>
    <mergeCell ref="AR262:AS263"/>
    <mergeCell ref="AT262:AU263"/>
    <mergeCell ref="AV262:AW263"/>
    <mergeCell ref="AX262:AY263"/>
    <mergeCell ref="BB266:BC267"/>
    <mergeCell ref="BD266:BE267"/>
    <mergeCell ref="BF266:BG267"/>
    <mergeCell ref="BH266:BI267"/>
    <mergeCell ref="BJ266:BK267"/>
    <mergeCell ref="BL266:BM267"/>
    <mergeCell ref="BN266:BO267"/>
    <mergeCell ref="I267:O267"/>
    <mergeCell ref="AZ262:BA263"/>
    <mergeCell ref="BB262:BC263"/>
    <mergeCell ref="BD262:BE263"/>
    <mergeCell ref="BF262:BG263"/>
    <mergeCell ref="BH262:BI263"/>
    <mergeCell ref="BJ262:BK263"/>
    <mergeCell ref="BL262:BM263"/>
    <mergeCell ref="BN262:BO263"/>
    <mergeCell ref="I263:O263"/>
    <mergeCell ref="I264:O264"/>
    <mergeCell ref="Q264:Q265"/>
    <mergeCell ref="R264:S265"/>
    <mergeCell ref="T264:U265"/>
    <mergeCell ref="V264:W265"/>
    <mergeCell ref="X264:Y265"/>
    <mergeCell ref="Z264:AA265"/>
    <mergeCell ref="AB264:AC265"/>
    <mergeCell ref="AD264:AE265"/>
    <mergeCell ref="AF264:AG265"/>
    <mergeCell ref="AH264:AI265"/>
    <mergeCell ref="AJ264:AK265"/>
    <mergeCell ref="AL264:AM265"/>
    <mergeCell ref="AT268:AU269"/>
    <mergeCell ref="BJ264:BK265"/>
    <mergeCell ref="BL264:BM265"/>
    <mergeCell ref="BN264:BO265"/>
    <mergeCell ref="I265:O265"/>
    <mergeCell ref="I266:O266"/>
    <mergeCell ref="Q266:Q267"/>
    <mergeCell ref="R266:S267"/>
    <mergeCell ref="T266:U267"/>
    <mergeCell ref="V266:W267"/>
    <mergeCell ref="X266:Y267"/>
    <mergeCell ref="Z266:AA267"/>
    <mergeCell ref="AB266:AC267"/>
    <mergeCell ref="AD266:AE267"/>
    <mergeCell ref="AF266:AG267"/>
    <mergeCell ref="AH266:AI267"/>
    <mergeCell ref="AJ266:AK267"/>
    <mergeCell ref="AL266:AM267"/>
    <mergeCell ref="AN266:AO267"/>
    <mergeCell ref="AR266:AS267"/>
    <mergeCell ref="AT266:AU267"/>
    <mergeCell ref="AV266:AW267"/>
    <mergeCell ref="AX266:AY267"/>
    <mergeCell ref="AZ266:BA267"/>
    <mergeCell ref="AV268:AW269"/>
    <mergeCell ref="AX268:AY269"/>
    <mergeCell ref="AZ268:BA269"/>
    <mergeCell ref="BB268:BC269"/>
    <mergeCell ref="BD268:BE269"/>
    <mergeCell ref="BF268:BG269"/>
    <mergeCell ref="BH268:BI269"/>
    <mergeCell ref="BJ268:BK269"/>
    <mergeCell ref="BL268:BM269"/>
    <mergeCell ref="BN268:BO269"/>
    <mergeCell ref="BP268:BQ269"/>
    <mergeCell ref="I269:O269"/>
    <mergeCell ref="G270:G281"/>
    <mergeCell ref="H270:L271"/>
    <mergeCell ref="N270:O271"/>
    <mergeCell ref="Q270:Q271"/>
    <mergeCell ref="R270:AQ273"/>
    <mergeCell ref="AR270:BQ273"/>
    <mergeCell ref="BJ274:BK275"/>
    <mergeCell ref="BL274:BM275"/>
    <mergeCell ref="BN274:BO275"/>
    <mergeCell ref="BP274:BQ275"/>
    <mergeCell ref="BP276:BQ277"/>
    <mergeCell ref="BP278:BQ279"/>
    <mergeCell ref="I268:O268"/>
    <mergeCell ref="Q268:Q269"/>
    <mergeCell ref="R268:S269"/>
    <mergeCell ref="T268:U269"/>
    <mergeCell ref="V268:W269"/>
    <mergeCell ref="X268:Y269"/>
    <mergeCell ref="Z268:AA269"/>
    <mergeCell ref="AB268:AC269"/>
    <mergeCell ref="I277:L277"/>
    <mergeCell ref="N277:P277"/>
    <mergeCell ref="I278:L279"/>
    <mergeCell ref="N278:P278"/>
    <mergeCell ref="Q278:Q279"/>
    <mergeCell ref="R278:S279"/>
    <mergeCell ref="T278:U279"/>
    <mergeCell ref="V278:W279"/>
    <mergeCell ref="BW270:BW271"/>
    <mergeCell ref="BX270:BX271"/>
    <mergeCell ref="I272:O273"/>
    <mergeCell ref="Q272:Q273"/>
    <mergeCell ref="BW272:BW273"/>
    <mergeCell ref="BX272:BX273"/>
    <mergeCell ref="N274:P274"/>
    <mergeCell ref="Q274:Q275"/>
    <mergeCell ref="R274:S275"/>
    <mergeCell ref="T274:U275"/>
    <mergeCell ref="V274:W275"/>
    <mergeCell ref="X274:Y275"/>
    <mergeCell ref="Z274:AA275"/>
    <mergeCell ref="AB274:AC275"/>
    <mergeCell ref="AD274:AE275"/>
    <mergeCell ref="AF274:AG275"/>
    <mergeCell ref="AH274:AI275"/>
    <mergeCell ref="AJ274:AK275"/>
    <mergeCell ref="AL274:AM275"/>
    <mergeCell ref="AN274:AO275"/>
    <mergeCell ref="AP274:AQ275"/>
    <mergeCell ref="AR274:AS275"/>
    <mergeCell ref="AT274:AU275"/>
    <mergeCell ref="AV274:AW275"/>
    <mergeCell ref="AX274:AY275"/>
    <mergeCell ref="AZ274:BA275"/>
    <mergeCell ref="BB274:BC275"/>
    <mergeCell ref="BD274:BE275"/>
    <mergeCell ref="BF274:BG275"/>
    <mergeCell ref="BH274:BI275"/>
    <mergeCell ref="BW274:BW275"/>
    <mergeCell ref="BX274:BX275"/>
    <mergeCell ref="BZ274:BZ287"/>
    <mergeCell ref="I275:L276"/>
    <mergeCell ref="N275:P275"/>
    <mergeCell ref="N276:P276"/>
    <mergeCell ref="Q276:Q277"/>
    <mergeCell ref="R276:S277"/>
    <mergeCell ref="T276:U277"/>
    <mergeCell ref="V276:W277"/>
    <mergeCell ref="X276:Y277"/>
    <mergeCell ref="Z276:AA277"/>
    <mergeCell ref="AB276:AC277"/>
    <mergeCell ref="AD276:AE277"/>
    <mergeCell ref="AF276:AG277"/>
    <mergeCell ref="AH276:AI277"/>
    <mergeCell ref="AJ276:AK277"/>
    <mergeCell ref="AL276:AM277"/>
    <mergeCell ref="AN276:AO277"/>
    <mergeCell ref="AP276:AQ277"/>
    <mergeCell ref="AR276:AS277"/>
    <mergeCell ref="AT276:AU277"/>
    <mergeCell ref="AV276:AW277"/>
    <mergeCell ref="AX276:AY277"/>
    <mergeCell ref="AZ276:BA277"/>
    <mergeCell ref="BB276:BC277"/>
    <mergeCell ref="BD276:BE277"/>
    <mergeCell ref="BF276:BG277"/>
    <mergeCell ref="BH276:BI277"/>
    <mergeCell ref="BJ276:BK277"/>
    <mergeCell ref="BL276:BM277"/>
    <mergeCell ref="BN276:BO277"/>
    <mergeCell ref="BW276:BW277"/>
    <mergeCell ref="BX276:BX277"/>
    <mergeCell ref="X278:Y279"/>
    <mergeCell ref="Z278:AA279"/>
    <mergeCell ref="AB278:AC279"/>
    <mergeCell ref="AD278:AE279"/>
    <mergeCell ref="AF278:AG279"/>
    <mergeCell ref="AH278:AI279"/>
    <mergeCell ref="AJ278:AK279"/>
    <mergeCell ref="AL278:AM279"/>
    <mergeCell ref="AN278:AO279"/>
    <mergeCell ref="AP278:AQ279"/>
    <mergeCell ref="AR278:AS279"/>
    <mergeCell ref="AT278:AU279"/>
    <mergeCell ref="AV278:AW279"/>
    <mergeCell ref="AX278:AY279"/>
    <mergeCell ref="AZ278:BA279"/>
    <mergeCell ref="BB278:BC279"/>
    <mergeCell ref="BD278:BE279"/>
    <mergeCell ref="BF278:BG279"/>
    <mergeCell ref="BH278:BI279"/>
    <mergeCell ref="BJ278:BK279"/>
    <mergeCell ref="BL278:BM279"/>
    <mergeCell ref="BN278:BO279"/>
    <mergeCell ref="BW278:BW279"/>
    <mergeCell ref="BX278:BX279"/>
    <mergeCell ref="N279:P279"/>
    <mergeCell ref="I280:O280"/>
    <mergeCell ref="Q280:Q281"/>
    <mergeCell ref="R280:S281"/>
    <mergeCell ref="T280:U281"/>
    <mergeCell ref="V280:W281"/>
    <mergeCell ref="X280:Y281"/>
    <mergeCell ref="Z280:AA281"/>
    <mergeCell ref="AB280:AC281"/>
    <mergeCell ref="AD280:AE281"/>
    <mergeCell ref="AF280:AG281"/>
    <mergeCell ref="AH280:AI281"/>
    <mergeCell ref="AJ280:AK281"/>
    <mergeCell ref="AL280:AM281"/>
    <mergeCell ref="AN280:AO281"/>
    <mergeCell ref="AP280:AQ281"/>
    <mergeCell ref="AR280:AS281"/>
    <mergeCell ref="AT280:AU281"/>
    <mergeCell ref="AV280:AW281"/>
    <mergeCell ref="AX280:AY281"/>
    <mergeCell ref="AZ280:BA281"/>
    <mergeCell ref="BB280:BC281"/>
    <mergeCell ref="BD280:BE281"/>
    <mergeCell ref="BF280:BG281"/>
    <mergeCell ref="BH280:BI281"/>
    <mergeCell ref="G282:G309"/>
    <mergeCell ref="H282:I295"/>
    <mergeCell ref="K282:O282"/>
    <mergeCell ref="Q282:Q283"/>
    <mergeCell ref="R282:S283"/>
    <mergeCell ref="T282:U283"/>
    <mergeCell ref="V282:W283"/>
    <mergeCell ref="X282:Y283"/>
    <mergeCell ref="Z282:AA283"/>
    <mergeCell ref="AB282:AC283"/>
    <mergeCell ref="AD282:AE283"/>
    <mergeCell ref="AF282:AG283"/>
    <mergeCell ref="AH282:AI283"/>
    <mergeCell ref="AJ282:AK283"/>
    <mergeCell ref="AL282:AM283"/>
    <mergeCell ref="AN282:AO283"/>
    <mergeCell ref="H306:K309"/>
    <mergeCell ref="L306:P307"/>
    <mergeCell ref="Q306:Q307"/>
    <mergeCell ref="R306:S307"/>
    <mergeCell ref="T306:U307"/>
    <mergeCell ref="V306:W307"/>
    <mergeCell ref="X306:Y307"/>
    <mergeCell ref="Z306:AA307"/>
    <mergeCell ref="AB306:AC307"/>
    <mergeCell ref="AD306:AE307"/>
    <mergeCell ref="AF306:AG307"/>
    <mergeCell ref="AH306:AI307"/>
    <mergeCell ref="AL306:AM307"/>
    <mergeCell ref="AN306:AO307"/>
    <mergeCell ref="Z288:AA289"/>
    <mergeCell ref="AB288:AC289"/>
    <mergeCell ref="AV292:AW293"/>
    <mergeCell ref="AX294:AY295"/>
    <mergeCell ref="AZ294:BA295"/>
    <mergeCell ref="BB294:BC295"/>
    <mergeCell ref="BD294:BE295"/>
    <mergeCell ref="BF294:BG295"/>
    <mergeCell ref="BH294:BI295"/>
    <mergeCell ref="BJ294:BK295"/>
    <mergeCell ref="BL294:BM295"/>
    <mergeCell ref="AD298:AE299"/>
    <mergeCell ref="BJ280:BK281"/>
    <mergeCell ref="BL280:BM281"/>
    <mergeCell ref="BN280:BO281"/>
    <mergeCell ref="BP280:BQ281"/>
    <mergeCell ref="BW280:BW281"/>
    <mergeCell ref="BX280:BX281"/>
    <mergeCell ref="I281:O281"/>
    <mergeCell ref="BF288:BG289"/>
    <mergeCell ref="BH288:BI289"/>
    <mergeCell ref="BJ288:BK289"/>
    <mergeCell ref="BL288:BM289"/>
    <mergeCell ref="BN288:BO289"/>
    <mergeCell ref="AX292:AY293"/>
    <mergeCell ref="BF292:BG293"/>
    <mergeCell ref="BH292:BI293"/>
    <mergeCell ref="BJ292:BK293"/>
    <mergeCell ref="BL292:BM293"/>
    <mergeCell ref="AP282:AQ295"/>
    <mergeCell ref="AR282:AS283"/>
    <mergeCell ref="AT282:AU283"/>
    <mergeCell ref="AV282:AW283"/>
    <mergeCell ref="AX282:AY283"/>
    <mergeCell ref="K288:O288"/>
    <mergeCell ref="Q288:Q289"/>
    <mergeCell ref="R288:S289"/>
    <mergeCell ref="T288:U289"/>
    <mergeCell ref="V288:W289"/>
    <mergeCell ref="X288:Y289"/>
    <mergeCell ref="AZ282:BA283"/>
    <mergeCell ref="BB282:BC283"/>
    <mergeCell ref="BD282:BE283"/>
    <mergeCell ref="BF282:BG283"/>
    <mergeCell ref="BH282:BI283"/>
    <mergeCell ref="BJ282:BK283"/>
    <mergeCell ref="BL282:BM283"/>
    <mergeCell ref="AJ288:AK289"/>
    <mergeCell ref="AL288:AM289"/>
    <mergeCell ref="AN288:AO289"/>
    <mergeCell ref="AR288:AS289"/>
    <mergeCell ref="AT288:AU289"/>
    <mergeCell ref="BB284:BC285"/>
    <mergeCell ref="BD284:BE285"/>
    <mergeCell ref="BF284:BG285"/>
    <mergeCell ref="BH284:BI285"/>
    <mergeCell ref="BJ284:BK285"/>
    <mergeCell ref="BL284:BM285"/>
    <mergeCell ref="BB286:BC287"/>
    <mergeCell ref="BD286:BE287"/>
    <mergeCell ref="BF286:BG287"/>
    <mergeCell ref="BH286:BI287"/>
    <mergeCell ref="BJ286:BK287"/>
    <mergeCell ref="BL286:BM287"/>
    <mergeCell ref="AT284:AU285"/>
    <mergeCell ref="AV284:AW285"/>
    <mergeCell ref="BN286:BO287"/>
    <mergeCell ref="AX290:AY291"/>
    <mergeCell ref="AZ290:BA291"/>
    <mergeCell ref="BB290:BC291"/>
    <mergeCell ref="BD290:BE291"/>
    <mergeCell ref="BF290:BG291"/>
    <mergeCell ref="BH290:BI291"/>
    <mergeCell ref="BJ290:BK291"/>
    <mergeCell ref="BL290:BM291"/>
    <mergeCell ref="AZ288:BA289"/>
    <mergeCell ref="BB288:BC289"/>
    <mergeCell ref="BD288:BE289"/>
    <mergeCell ref="AD288:AE289"/>
    <mergeCell ref="AF288:AG289"/>
    <mergeCell ref="AH288:AI289"/>
    <mergeCell ref="BX282:BX283"/>
    <mergeCell ref="K283:O283"/>
    <mergeCell ref="K284:O284"/>
    <mergeCell ref="Q284:Q285"/>
    <mergeCell ref="R284:S285"/>
    <mergeCell ref="T284:U285"/>
    <mergeCell ref="V284:W285"/>
    <mergeCell ref="X284:Y285"/>
    <mergeCell ref="Z284:AA285"/>
    <mergeCell ref="AB284:AC285"/>
    <mergeCell ref="AD284:AE285"/>
    <mergeCell ref="AF284:AG285"/>
    <mergeCell ref="AH284:AI285"/>
    <mergeCell ref="AJ284:AK285"/>
    <mergeCell ref="AL284:AM285"/>
    <mergeCell ref="AN284:AO285"/>
    <mergeCell ref="AR284:AS285"/>
    <mergeCell ref="AX284:AY285"/>
    <mergeCell ref="AZ284:BA285"/>
    <mergeCell ref="BN284:BO285"/>
    <mergeCell ref="BW284:BW285"/>
    <mergeCell ref="BX284:BX285"/>
    <mergeCell ref="K285:O285"/>
    <mergeCell ref="BN282:BO283"/>
    <mergeCell ref="BP282:BQ295"/>
    <mergeCell ref="AX286:AY287"/>
    <mergeCell ref="AZ286:BA287"/>
    <mergeCell ref="AH292:AI293"/>
    <mergeCell ref="AJ292:AK293"/>
    <mergeCell ref="AL292:AM293"/>
    <mergeCell ref="AN292:AO293"/>
    <mergeCell ref="AR292:AS293"/>
    <mergeCell ref="AT292:AU293"/>
    <mergeCell ref="AV288:AW289"/>
    <mergeCell ref="AX288:AY289"/>
    <mergeCell ref="AZ292:BA293"/>
    <mergeCell ref="BB292:BC293"/>
    <mergeCell ref="BD292:BE293"/>
    <mergeCell ref="BW288:BW289"/>
    <mergeCell ref="BX288:BX289"/>
    <mergeCell ref="K289:O289"/>
    <mergeCell ref="K286:O286"/>
    <mergeCell ref="Q286:Q287"/>
    <mergeCell ref="R286:S287"/>
    <mergeCell ref="T286:U287"/>
    <mergeCell ref="V286:W287"/>
    <mergeCell ref="X286:Y287"/>
    <mergeCell ref="Z286:AA287"/>
    <mergeCell ref="AB286:AC287"/>
    <mergeCell ref="AD286:AE287"/>
    <mergeCell ref="AF286:AG287"/>
    <mergeCell ref="AH286:AI287"/>
    <mergeCell ref="AJ286:AK287"/>
    <mergeCell ref="AL286:AM287"/>
    <mergeCell ref="AN286:AO287"/>
    <mergeCell ref="AR286:AS287"/>
    <mergeCell ref="AT286:AU287"/>
    <mergeCell ref="AV286:AW287"/>
    <mergeCell ref="K287:O287"/>
    <mergeCell ref="BN292:BO293"/>
    <mergeCell ref="BW292:BW293"/>
    <mergeCell ref="BX292:BX293"/>
    <mergeCell ref="K290:O290"/>
    <mergeCell ref="Q290:Q291"/>
    <mergeCell ref="R290:S291"/>
    <mergeCell ref="T290:U291"/>
    <mergeCell ref="V290:W291"/>
    <mergeCell ref="X290:Y291"/>
    <mergeCell ref="Z290:AA291"/>
    <mergeCell ref="AB290:AC291"/>
    <mergeCell ref="AD290:AE291"/>
    <mergeCell ref="AF290:AG291"/>
    <mergeCell ref="AH290:AI291"/>
    <mergeCell ref="AJ290:AK291"/>
    <mergeCell ref="AL290:AM291"/>
    <mergeCell ref="AN290:AO291"/>
    <mergeCell ref="AR290:AS291"/>
    <mergeCell ref="AT290:AU291"/>
    <mergeCell ref="AV290:AW291"/>
    <mergeCell ref="K291:O291"/>
    <mergeCell ref="K292:O292"/>
    <mergeCell ref="I298:O298"/>
    <mergeCell ref="Q292:Q293"/>
    <mergeCell ref="R292:S293"/>
    <mergeCell ref="T292:U293"/>
    <mergeCell ref="K293:O293"/>
    <mergeCell ref="V292:W293"/>
    <mergeCell ref="X292:Y293"/>
    <mergeCell ref="Z292:AA293"/>
    <mergeCell ref="AB292:AC293"/>
    <mergeCell ref="AD292:AE293"/>
    <mergeCell ref="AF292:AG293"/>
    <mergeCell ref="J294:P295"/>
    <mergeCell ref="Q294:Q295"/>
    <mergeCell ref="R294:S295"/>
    <mergeCell ref="T294:U295"/>
    <mergeCell ref="V294:W295"/>
    <mergeCell ref="X294:Y295"/>
    <mergeCell ref="Z294:AA295"/>
    <mergeCell ref="AB294:AC295"/>
    <mergeCell ref="AD294:AE295"/>
    <mergeCell ref="AF294:AG295"/>
    <mergeCell ref="AT300:AU301"/>
    <mergeCell ref="AH294:AI295"/>
    <mergeCell ref="AJ294:AK295"/>
    <mergeCell ref="AL294:AM295"/>
    <mergeCell ref="AN294:AO295"/>
    <mergeCell ref="AR294:AS295"/>
    <mergeCell ref="AT294:AU295"/>
    <mergeCell ref="AV294:AW295"/>
    <mergeCell ref="BN294:BO295"/>
    <mergeCell ref="BW294:BW295"/>
    <mergeCell ref="BX294:BX295"/>
    <mergeCell ref="I296:O296"/>
    <mergeCell ref="Q296:Q297"/>
    <mergeCell ref="R296:S297"/>
    <mergeCell ref="T296:U297"/>
    <mergeCell ref="V296:W297"/>
    <mergeCell ref="X296:Y297"/>
    <mergeCell ref="Z296:AA297"/>
    <mergeCell ref="AB296:AC297"/>
    <mergeCell ref="AD296:AE297"/>
    <mergeCell ref="AF296:AG297"/>
    <mergeCell ref="AH296:AI297"/>
    <mergeCell ref="AJ296:AK297"/>
    <mergeCell ref="AL296:AM297"/>
    <mergeCell ref="AN296:AO297"/>
    <mergeCell ref="AP296:AQ309"/>
    <mergeCell ref="AR296:AS297"/>
    <mergeCell ref="AJ306:AK307"/>
    <mergeCell ref="AV296:AW297"/>
    <mergeCell ref="AX296:AY297"/>
    <mergeCell ref="AZ296:BA297"/>
    <mergeCell ref="I297:O297"/>
    <mergeCell ref="BW308:BW309"/>
    <mergeCell ref="Q298:Q299"/>
    <mergeCell ref="R298:S299"/>
    <mergeCell ref="T298:U299"/>
    <mergeCell ref="V298:W299"/>
    <mergeCell ref="X298:Y299"/>
    <mergeCell ref="Z298:AA299"/>
    <mergeCell ref="AB298:AC299"/>
    <mergeCell ref="AF298:AG299"/>
    <mergeCell ref="AH298:AI299"/>
    <mergeCell ref="AJ298:AK299"/>
    <mergeCell ref="AL298:AM299"/>
    <mergeCell ref="AN298:AO299"/>
    <mergeCell ref="AR298:AS299"/>
    <mergeCell ref="AT298:AU299"/>
    <mergeCell ref="AT296:AU297"/>
    <mergeCell ref="I299:O299"/>
    <mergeCell ref="I300:O300"/>
    <mergeCell ref="Q300:Q301"/>
    <mergeCell ref="R300:S301"/>
    <mergeCell ref="T300:U301"/>
    <mergeCell ref="V300:W301"/>
    <mergeCell ref="X300:Y301"/>
    <mergeCell ref="Z300:AA301"/>
    <mergeCell ref="AB300:AC301"/>
    <mergeCell ref="AD300:AE301"/>
    <mergeCell ref="AF300:AG301"/>
    <mergeCell ref="AH300:AI301"/>
    <mergeCell ref="AJ300:AK301"/>
    <mergeCell ref="AL300:AM301"/>
    <mergeCell ref="AN300:AO301"/>
    <mergeCell ref="AR300:AS301"/>
    <mergeCell ref="BF302:BG303"/>
    <mergeCell ref="BH302:BI303"/>
    <mergeCell ref="BJ302:BK303"/>
    <mergeCell ref="BL298:BM299"/>
    <mergeCell ref="BN298:BO299"/>
    <mergeCell ref="BW298:BW299"/>
    <mergeCell ref="AV300:AW301"/>
    <mergeCell ref="AX300:AY301"/>
    <mergeCell ref="AZ300:BA301"/>
    <mergeCell ref="BB300:BC301"/>
    <mergeCell ref="BD300:BE301"/>
    <mergeCell ref="BF300:BG301"/>
    <mergeCell ref="BH300:BI301"/>
    <mergeCell ref="BP296:BQ309"/>
    <mergeCell ref="BW296:BW297"/>
    <mergeCell ref="AV298:AW299"/>
    <mergeCell ref="AX298:AY299"/>
    <mergeCell ref="AZ298:BA299"/>
    <mergeCell ref="BB298:BC299"/>
    <mergeCell ref="AV304:AW305"/>
    <mergeCell ref="AX304:AY305"/>
    <mergeCell ref="BB304:BC305"/>
    <mergeCell ref="AV306:AW307"/>
    <mergeCell ref="AX306:AY307"/>
    <mergeCell ref="AZ306:BA307"/>
    <mergeCell ref="BB306:BC307"/>
    <mergeCell ref="AZ308:BA309"/>
    <mergeCell ref="BB308:BC309"/>
    <mergeCell ref="BD308:BE309"/>
    <mergeCell ref="BF308:BG309"/>
    <mergeCell ref="BH308:BI309"/>
    <mergeCell ref="BJ308:BK309"/>
    <mergeCell ref="BF298:BG299"/>
    <mergeCell ref="BH298:BI299"/>
    <mergeCell ref="BJ298:BK299"/>
    <mergeCell ref="BX304:BX305"/>
    <mergeCell ref="I305:O305"/>
    <mergeCell ref="BJ300:BK301"/>
    <mergeCell ref="BL300:BM301"/>
    <mergeCell ref="BN300:BO301"/>
    <mergeCell ref="BW300:BW301"/>
    <mergeCell ref="BX300:BX301"/>
    <mergeCell ref="I301:O301"/>
    <mergeCell ref="I302:O302"/>
    <mergeCell ref="Q302:Q303"/>
    <mergeCell ref="R302:S303"/>
    <mergeCell ref="T302:U303"/>
    <mergeCell ref="V302:W303"/>
    <mergeCell ref="X302:Y303"/>
    <mergeCell ref="Z302:AA303"/>
    <mergeCell ref="AB302:AC303"/>
    <mergeCell ref="AD302:AE303"/>
    <mergeCell ref="AF302:AG303"/>
    <mergeCell ref="AH302:AI303"/>
    <mergeCell ref="AJ302:AK303"/>
    <mergeCell ref="AL302:AM303"/>
    <mergeCell ref="I303:O303"/>
    <mergeCell ref="I304:O304"/>
    <mergeCell ref="AV302:AW303"/>
    <mergeCell ref="Q304:Q305"/>
    <mergeCell ref="AX302:AY303"/>
    <mergeCell ref="AZ302:BA303"/>
    <mergeCell ref="BB302:BC303"/>
    <mergeCell ref="BD302:BE303"/>
    <mergeCell ref="AZ304:BA305"/>
    <mergeCell ref="R304:S305"/>
    <mergeCell ref="T304:U305"/>
    <mergeCell ref="V304:W305"/>
    <mergeCell ref="X304:Y305"/>
    <mergeCell ref="Z304:AA305"/>
    <mergeCell ref="AB304:AC305"/>
    <mergeCell ref="AD304:AE305"/>
    <mergeCell ref="AF304:AG305"/>
    <mergeCell ref="AH304:AI305"/>
    <mergeCell ref="AJ304:AK305"/>
    <mergeCell ref="AL304:AM305"/>
    <mergeCell ref="AN304:AO305"/>
    <mergeCell ref="AR304:AS305"/>
    <mergeCell ref="AT304:AU305"/>
    <mergeCell ref="AN302:AO303"/>
    <mergeCell ref="AR302:AS303"/>
    <mergeCell ref="AT302:AU303"/>
    <mergeCell ref="CB41:CD44"/>
    <mergeCell ref="CB39:CC40"/>
    <mergeCell ref="BX308:BX309"/>
    <mergeCell ref="BW302:BW303"/>
    <mergeCell ref="BX302:BX303"/>
    <mergeCell ref="BX298:BX299"/>
    <mergeCell ref="BB296:BC297"/>
    <mergeCell ref="BD296:BE297"/>
    <mergeCell ref="BF296:BG297"/>
    <mergeCell ref="BH296:BI297"/>
    <mergeCell ref="BJ296:BK297"/>
    <mergeCell ref="BL296:BM297"/>
    <mergeCell ref="BN296:BO297"/>
    <mergeCell ref="BX296:BX297"/>
    <mergeCell ref="BN290:BO291"/>
    <mergeCell ref="BW290:BW291"/>
    <mergeCell ref="BX290:BX291"/>
    <mergeCell ref="BW286:BW287"/>
    <mergeCell ref="BX286:BX287"/>
    <mergeCell ref="BM168:BQ169"/>
    <mergeCell ref="BM170:BQ170"/>
    <mergeCell ref="BW282:BW283"/>
    <mergeCell ref="BD304:BE305"/>
    <mergeCell ref="BF304:BG305"/>
    <mergeCell ref="BH304:BI305"/>
    <mergeCell ref="BJ304:BK305"/>
    <mergeCell ref="BL304:BM305"/>
    <mergeCell ref="BN304:BO305"/>
    <mergeCell ref="BW304:BW305"/>
    <mergeCell ref="BL302:BM303"/>
    <mergeCell ref="BN302:BO303"/>
    <mergeCell ref="BD298:BE299"/>
    <mergeCell ref="AP314:BE315"/>
    <mergeCell ref="BF314:BQ315"/>
    <mergeCell ref="BD306:BE307"/>
    <mergeCell ref="BF306:BG307"/>
    <mergeCell ref="BH306:BI307"/>
    <mergeCell ref="BJ306:BK307"/>
    <mergeCell ref="BL306:BM307"/>
    <mergeCell ref="BN306:BO307"/>
    <mergeCell ref="BW306:BW307"/>
    <mergeCell ref="BX306:BX307"/>
    <mergeCell ref="L308:P309"/>
    <mergeCell ref="Q308:Q309"/>
    <mergeCell ref="R308:S309"/>
    <mergeCell ref="T308:U309"/>
    <mergeCell ref="V308:W309"/>
    <mergeCell ref="X308:Y309"/>
    <mergeCell ref="Z308:AA309"/>
    <mergeCell ref="AB308:AC309"/>
    <mergeCell ref="AD308:AE309"/>
    <mergeCell ref="AF308:AG309"/>
    <mergeCell ref="AH308:AI309"/>
    <mergeCell ref="AJ308:AK309"/>
    <mergeCell ref="AL308:AM309"/>
    <mergeCell ref="AN308:AO309"/>
    <mergeCell ref="AR308:AS309"/>
    <mergeCell ref="AT308:AU309"/>
    <mergeCell ref="AV308:AW309"/>
    <mergeCell ref="AR306:AS307"/>
    <mergeCell ref="AX308:AY309"/>
    <mergeCell ref="AT306:AU307"/>
    <mergeCell ref="BL308:BM309"/>
    <mergeCell ref="BN308:BO309"/>
    <mergeCell ref="BY1:CD1"/>
    <mergeCell ref="BY2:CD3"/>
    <mergeCell ref="R247:AL247"/>
    <mergeCell ref="R248:AL248"/>
    <mergeCell ref="AR247:BL247"/>
    <mergeCell ref="AR248:BL248"/>
    <mergeCell ref="T246:AJ246"/>
    <mergeCell ref="AT246:BJ246"/>
    <mergeCell ref="AM246:AQ247"/>
    <mergeCell ref="AM248:AQ248"/>
    <mergeCell ref="BM246:BQ247"/>
    <mergeCell ref="BM248:BQ248"/>
    <mergeCell ref="BR248:BR301"/>
    <mergeCell ref="AR92:BL92"/>
    <mergeCell ref="AR91:BL91"/>
    <mergeCell ref="AT90:BJ90"/>
    <mergeCell ref="BM90:BQ91"/>
    <mergeCell ref="BM92:BQ92"/>
    <mergeCell ref="R92:AL92"/>
    <mergeCell ref="R91:AL91"/>
    <mergeCell ref="T90:AJ90"/>
    <mergeCell ref="AM90:AQ91"/>
    <mergeCell ref="AM92:AQ92"/>
    <mergeCell ref="BR92:BR145"/>
    <mergeCell ref="R169:AL169"/>
    <mergeCell ref="R170:AL170"/>
    <mergeCell ref="T168:AJ168"/>
    <mergeCell ref="AR169:BL169"/>
    <mergeCell ref="AR170:BL170"/>
    <mergeCell ref="AT168:BJ168"/>
    <mergeCell ref="AM168:AQ169"/>
    <mergeCell ref="AM170:AQ170"/>
  </mergeCells>
  <phoneticPr fontId="2"/>
  <dataValidations count="2">
    <dataValidation imeMode="on" allowBlank="1" showInputMessage="1" showErrorMessage="1" sqref="G4:L4"/>
    <dataValidation imeMode="off" allowBlank="1" showInputMessage="1" showErrorMessage="1" sqref="G7:H7 K7 M7:N7 BG7:BI9 BK7:BL9 BN7:BO9 AT14:BP14 BX38:BX39 BX62:BX63 BG87:BI89 BK87:BL89 BN87:BO89 AG87:AI89 AK87:AL89 AN87:AO89 AT94:BP94 T94:AP94 BW118:BX119 BW142:BX143 BG165:BI167 BK165:BL167 BN165:BO167 AG165:AI167 AK165:AL167 AN165:AO167 AT172:BP172 T172:AP172 BW196:BX197 BW220:BX221 BG243:BI245 BK243:BL245 BN243:BO245 AG243:AI245 AK243:AL245 AN243:AO245 AT250:BP250 T250:AP250 BW274:BX275 BW298:BX299"/>
  </dataValidations>
  <pageMargins left="0.35" right="0.2" top="0.44" bottom="0.2" header="0.3" footer="0.2"/>
  <pageSetup paperSize="9" scale="98" orientation="portrait" r:id="rId1"/>
  <rowBreaks count="3" manualBreakCount="3">
    <brk id="81" min="1" max="72" man="1"/>
    <brk id="159" min="1" max="72" man="1"/>
    <brk id="237" min="1" max="72"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ltText="税理士法第30条の書面提出有">
                <anchor moveWithCells="1">
                  <from>
                    <xdr:col>51</xdr:col>
                    <xdr:colOff>95250</xdr:colOff>
                    <xdr:row>75</xdr:row>
                    <xdr:rowOff>28575</xdr:rowOff>
                  </from>
                  <to>
                    <xdr:col>54</xdr:col>
                    <xdr:colOff>0</xdr:colOff>
                    <xdr:row>76</xdr:row>
                    <xdr:rowOff>85725</xdr:rowOff>
                  </to>
                </anchor>
              </controlPr>
            </control>
          </mc:Choice>
        </mc:AlternateContent>
        <mc:AlternateContent xmlns:mc="http://schemas.openxmlformats.org/markup-compatibility/2006">
          <mc:Choice Requires="x14">
            <control shapeId="132098" r:id="rId5" name="Check Box 2">
              <controlPr defaultSize="0" autoFill="0" autoLine="0" autoPict="0" altText="税理士法第30条の書面提出有">
                <anchor moveWithCells="1">
                  <from>
                    <xdr:col>52</xdr:col>
                    <xdr:colOff>0</xdr:colOff>
                    <xdr:row>77</xdr:row>
                    <xdr:rowOff>19050</xdr:rowOff>
                  </from>
                  <to>
                    <xdr:col>54</xdr:col>
                    <xdr:colOff>0</xdr:colOff>
                    <xdr:row>78</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66"/>
  <sheetViews>
    <sheetView showGridLines="0" showRowColHeaders="0" showZeros="0" zoomScale="130" zoomScaleNormal="130" zoomScaleSheetLayoutView="100" workbookViewId="0">
      <selection activeCell="H15" sqref="H15:I16"/>
    </sheetView>
  </sheetViews>
  <sheetFormatPr defaultRowHeight="9.75"/>
  <cols>
    <col min="1" max="1" width="0.875" style="1540" customWidth="1"/>
    <col min="2" max="2" width="1.625" style="1540" customWidth="1"/>
    <col min="3" max="3" width="5.75" style="1540" customWidth="1"/>
    <col min="4" max="4" width="3.75" style="1540" customWidth="1"/>
    <col min="5" max="5" width="11.125" style="1540" customWidth="1"/>
    <col min="6" max="6" width="1.875" style="1540" customWidth="1"/>
    <col min="7" max="7" width="0.75" style="1540" customWidth="1"/>
    <col min="8" max="8" width="1.375" style="1540" customWidth="1"/>
    <col min="9" max="9" width="13.875" style="1540" customWidth="1"/>
    <col min="10" max="10" width="1" style="1540" customWidth="1"/>
    <col min="11" max="11" width="0.5" style="1540" customWidth="1"/>
    <col min="12" max="12" width="1" style="1540" customWidth="1"/>
    <col min="13" max="13" width="7.5" style="1540" customWidth="1"/>
    <col min="14" max="14" width="6.875" style="1540" customWidth="1"/>
    <col min="15" max="16" width="0.75" style="1540" customWidth="1"/>
    <col min="17" max="17" width="0.5" style="1540" customWidth="1"/>
    <col min="18" max="18" width="8.875" style="1540" customWidth="1"/>
    <col min="19" max="19" width="6.5" style="1540" customWidth="1"/>
    <col min="20" max="20" width="1.875" style="1540" customWidth="1"/>
    <col min="21" max="21" width="7" style="1540" customWidth="1"/>
    <col min="22" max="22" width="7.5" style="1540" customWidth="1"/>
    <col min="23" max="23" width="1.875" style="1540" customWidth="1"/>
    <col min="24" max="24" width="0.375" style="1540" customWidth="1"/>
    <col min="25" max="25" width="2.875" style="1540" customWidth="1"/>
    <col min="26" max="26" width="3.875" style="1540" customWidth="1"/>
    <col min="27" max="27" width="6.875" style="1540" customWidth="1"/>
    <col min="28" max="28" width="1.25" style="1540" customWidth="1"/>
    <col min="29" max="29" width="6.5" style="1540" customWidth="1"/>
    <col min="30" max="30" width="7.5" style="1540" customWidth="1"/>
    <col min="31" max="31" width="1.625" style="1540" customWidth="1"/>
    <col min="32" max="32" width="6.5" style="1540" customWidth="1"/>
    <col min="33" max="16384" width="9" style="1540"/>
  </cols>
  <sheetData>
    <row r="1" spans="2:32" ht="10.5" customHeight="1">
      <c r="B1" s="1542"/>
      <c r="C1" s="1532"/>
      <c r="D1" s="1532"/>
      <c r="E1" s="1532"/>
      <c r="F1" s="1542"/>
      <c r="G1" s="1542"/>
      <c r="H1" s="1542"/>
      <c r="I1" s="1532"/>
      <c r="J1" s="1542"/>
      <c r="K1" s="1542"/>
      <c r="L1" s="1542"/>
      <c r="M1" s="2002"/>
      <c r="N1" s="2002"/>
      <c r="O1" s="1542"/>
      <c r="P1" s="1542"/>
      <c r="Q1" s="1542"/>
      <c r="R1" s="1532"/>
      <c r="S1" s="1532"/>
      <c r="T1" s="1542"/>
      <c r="U1" s="1532"/>
      <c r="V1" s="1532"/>
      <c r="W1" s="1542"/>
      <c r="X1" s="1542"/>
      <c r="Y1" s="1542"/>
      <c r="Z1" s="1542"/>
      <c r="AA1" s="1542"/>
      <c r="AB1" s="1542"/>
      <c r="AC1" s="1542"/>
      <c r="AD1" s="1542"/>
      <c r="AE1" s="1542"/>
      <c r="AF1" s="1542"/>
    </row>
    <row r="2" spans="2:32" ht="3" customHeight="1"/>
    <row r="3" spans="2:32" ht="33" customHeight="1">
      <c r="C3" s="2491" t="s">
        <v>969</v>
      </c>
      <c r="D3" s="2491"/>
      <c r="E3" s="2491"/>
      <c r="F3" s="2491"/>
      <c r="G3" s="2491"/>
      <c r="H3" s="2491"/>
      <c r="I3" s="2491"/>
      <c r="J3" s="2491"/>
      <c r="K3" s="2491"/>
      <c r="L3" s="2491"/>
      <c r="M3" s="2491"/>
      <c r="O3" s="1805" t="s">
        <v>30</v>
      </c>
      <c r="P3" s="1722"/>
      <c r="Q3" s="1722"/>
      <c r="R3" s="1722"/>
      <c r="S3" s="2492">
        <f>氏名０</f>
        <v>0</v>
      </c>
      <c r="T3" s="2492"/>
      <c r="U3" s="2492"/>
      <c r="V3" s="2492"/>
      <c r="W3" s="2493"/>
      <c r="Y3" s="2494" t="s">
        <v>333</v>
      </c>
    </row>
    <row r="4" spans="2:32" ht="15.75" customHeight="1">
      <c r="C4" s="2495" t="s">
        <v>1908</v>
      </c>
      <c r="D4" s="2495"/>
      <c r="E4" s="2495"/>
      <c r="F4" s="2495"/>
      <c r="G4" s="2495"/>
      <c r="H4" s="2495"/>
      <c r="I4" s="2495"/>
      <c r="J4" s="2495"/>
      <c r="K4" s="2495"/>
      <c r="L4" s="2495"/>
      <c r="M4" s="2495"/>
      <c r="N4" s="2495"/>
      <c r="O4" s="2495"/>
      <c r="P4" s="2495"/>
      <c r="Q4" s="2495"/>
      <c r="R4" s="2495"/>
      <c r="S4" s="2495"/>
      <c r="T4" s="2495"/>
      <c r="U4" s="2495"/>
      <c r="V4" s="2495"/>
      <c r="Y4" s="2494"/>
      <c r="AA4" s="1582"/>
      <c r="AB4" s="1582"/>
      <c r="AC4" s="1582"/>
      <c r="AD4" s="1582"/>
    </row>
    <row r="5" spans="2:32" ht="10.5" customHeight="1">
      <c r="C5" s="2421" t="s">
        <v>1909</v>
      </c>
      <c r="D5" s="2421"/>
      <c r="E5" s="2421"/>
      <c r="F5" s="2421"/>
      <c r="G5" s="2421"/>
      <c r="H5" s="2421"/>
      <c r="I5" s="2421"/>
      <c r="J5" s="2421"/>
      <c r="K5" s="2421"/>
      <c r="L5" s="2421"/>
      <c r="M5" s="2421"/>
      <c r="N5" s="2421"/>
      <c r="Y5" s="2427" t="s">
        <v>1882</v>
      </c>
      <c r="AA5" s="1582"/>
      <c r="AB5" s="1582"/>
      <c r="AC5" s="1582"/>
      <c r="AD5" s="1582"/>
    </row>
    <row r="6" spans="2:32" ht="10.5" customHeight="1">
      <c r="C6" s="2421" t="s">
        <v>1886</v>
      </c>
      <c r="D6" s="2421"/>
      <c r="E6" s="2421"/>
      <c r="F6" s="2421"/>
      <c r="G6" s="2421"/>
      <c r="H6" s="2421"/>
      <c r="I6" s="2421"/>
      <c r="J6" s="2421"/>
      <c r="K6" s="2421"/>
      <c r="L6" s="2421"/>
      <c r="M6" s="2421"/>
      <c r="N6" s="2421"/>
      <c r="O6" s="2421"/>
      <c r="P6" s="2421"/>
      <c r="Q6" s="2421"/>
      <c r="R6" s="2421"/>
      <c r="S6" s="2421"/>
      <c r="Y6" s="2427"/>
      <c r="AA6" s="1582"/>
      <c r="AB6" s="1582"/>
      <c r="AC6" s="1582"/>
      <c r="AD6" s="1582"/>
    </row>
    <row r="7" spans="2:32" ht="10.5" customHeight="1">
      <c r="C7" s="2421" t="s">
        <v>1887</v>
      </c>
      <c r="D7" s="2421"/>
      <c r="E7" s="2421"/>
      <c r="F7" s="2421"/>
      <c r="G7" s="2421"/>
      <c r="H7" s="2421"/>
      <c r="I7" s="2421"/>
      <c r="J7" s="2421"/>
      <c r="K7" s="2421"/>
      <c r="L7" s="2421"/>
      <c r="M7" s="2421"/>
      <c r="N7" s="2421"/>
      <c r="O7" s="2421"/>
      <c r="P7" s="2421"/>
      <c r="Q7" s="2421"/>
      <c r="R7" s="2421"/>
      <c r="S7" s="2421"/>
      <c r="T7" s="2421"/>
      <c r="U7" s="2421"/>
      <c r="V7" s="2421"/>
      <c r="Y7" s="2427"/>
      <c r="AA7" s="1582"/>
      <c r="AB7" s="1582"/>
      <c r="AC7" s="1582"/>
      <c r="AD7" s="1582"/>
    </row>
    <row r="8" spans="2:32" ht="10.5" customHeight="1">
      <c r="C8" s="2421" t="s">
        <v>1888</v>
      </c>
      <c r="D8" s="2421"/>
      <c r="E8" s="2421"/>
      <c r="F8" s="2421"/>
      <c r="G8" s="2421"/>
      <c r="H8" s="2421"/>
      <c r="I8" s="2421"/>
      <c r="J8" s="2421"/>
      <c r="K8" s="2421"/>
      <c r="L8" s="2421"/>
      <c r="M8" s="2421"/>
      <c r="N8" s="2421"/>
      <c r="O8" s="2421"/>
      <c r="P8" s="2421"/>
      <c r="Q8" s="2421"/>
      <c r="R8" s="2421"/>
      <c r="S8" s="2421"/>
      <c r="T8" s="2421"/>
      <c r="U8" s="2421"/>
      <c r="V8" s="2421"/>
      <c r="Y8" s="2427"/>
      <c r="AA8" s="1582"/>
      <c r="AB8" s="1582"/>
      <c r="AC8" s="1582"/>
      <c r="AD8" s="1582"/>
    </row>
    <row r="9" spans="2:32" ht="10.5" customHeight="1">
      <c r="C9" s="2421" t="s">
        <v>1889</v>
      </c>
      <c r="D9" s="2421"/>
      <c r="E9" s="2421"/>
      <c r="F9" s="2421"/>
      <c r="G9" s="2421"/>
      <c r="H9" s="2421"/>
      <c r="Y9" s="2427"/>
      <c r="AA9" s="1582"/>
      <c r="AB9" s="1582"/>
      <c r="AC9" s="1582"/>
      <c r="AD9" s="1582"/>
    </row>
    <row r="10" spans="2:32" ht="10.5" customHeight="1">
      <c r="C10" s="2421" t="s">
        <v>1890</v>
      </c>
      <c r="D10" s="2421"/>
      <c r="E10" s="2421"/>
      <c r="F10" s="2421"/>
      <c r="G10" s="2421"/>
      <c r="H10" s="2421"/>
      <c r="I10" s="2421"/>
      <c r="J10" s="2421"/>
      <c r="K10" s="2421"/>
      <c r="L10" s="2421"/>
      <c r="M10" s="2421"/>
      <c r="N10" s="2421"/>
      <c r="O10" s="2421"/>
      <c r="P10" s="2421"/>
      <c r="Q10" s="2421"/>
      <c r="R10" s="2421"/>
      <c r="S10" s="2421"/>
      <c r="T10" s="2421"/>
      <c r="U10" s="2421"/>
      <c r="V10" s="2421"/>
      <c r="Y10" s="2427"/>
    </row>
    <row r="11" spans="2:32" ht="10.5" customHeight="1">
      <c r="C11" s="2421" t="s">
        <v>1891</v>
      </c>
      <c r="D11" s="2421"/>
      <c r="E11" s="2421"/>
      <c r="F11" s="2421"/>
      <c r="G11" s="2421"/>
      <c r="H11" s="2421"/>
      <c r="I11" s="2421"/>
      <c r="J11" s="2421"/>
      <c r="K11" s="2421"/>
      <c r="L11" s="2421"/>
      <c r="M11" s="2421"/>
      <c r="N11" s="2421"/>
      <c r="O11" s="2421"/>
      <c r="P11" s="2421"/>
      <c r="Q11" s="2421"/>
      <c r="R11" s="2421"/>
      <c r="S11" s="2421"/>
      <c r="T11" s="2421"/>
      <c r="Y11" s="2427"/>
    </row>
    <row r="12" spans="2:32" ht="12.75" customHeight="1">
      <c r="C12" s="2496" t="s">
        <v>970</v>
      </c>
      <c r="D12" s="2496"/>
      <c r="E12" s="2496"/>
      <c r="F12" s="2496"/>
      <c r="G12" s="2496"/>
      <c r="H12" s="2496"/>
      <c r="I12" s="2496"/>
      <c r="J12" s="2496"/>
      <c r="K12" s="2496"/>
      <c r="L12" s="2496"/>
      <c r="M12" s="2496"/>
      <c r="N12" s="2496"/>
      <c r="O12" s="2496"/>
      <c r="P12" s="2496"/>
      <c r="Q12" s="2496"/>
      <c r="R12" s="2496"/>
      <c r="S12" s="2496"/>
      <c r="T12" s="2496"/>
      <c r="U12" s="2496"/>
      <c r="Y12" s="2427"/>
    </row>
    <row r="13" spans="2:32" ht="27.75" customHeight="1">
      <c r="B13" s="2497" t="s">
        <v>972</v>
      </c>
      <c r="C13" s="2497"/>
      <c r="D13" s="2497"/>
      <c r="E13" s="2497"/>
      <c r="F13" s="2497"/>
      <c r="G13" s="2498"/>
      <c r="H13" s="2499" t="str">
        <f>IF(AC57="","",AC57)</f>
        <v/>
      </c>
      <c r="I13" s="2500"/>
      <c r="J13" s="2500"/>
      <c r="K13" s="2501"/>
      <c r="L13" s="2502" t="str">
        <f>IF(AC58="","",AC58)</f>
        <v/>
      </c>
      <c r="M13" s="2500"/>
      <c r="N13" s="2500"/>
      <c r="O13" s="2500"/>
      <c r="P13" s="2501"/>
      <c r="Q13" s="2502" t="str">
        <f>IF(AC59="","",AC59)</f>
        <v/>
      </c>
      <c r="R13" s="2500"/>
      <c r="S13" s="2500"/>
      <c r="T13" s="2501"/>
      <c r="U13" s="2500" t="str">
        <f>IF(AC60="","",AC60)</f>
        <v/>
      </c>
      <c r="V13" s="2500"/>
      <c r="W13" s="2500"/>
      <c r="Y13" s="2427"/>
      <c r="AA13" s="1580"/>
      <c r="AB13" s="1581"/>
      <c r="AC13" s="1581"/>
      <c r="AD13" s="1581"/>
      <c r="AE13" s="1581"/>
      <c r="AF13" s="1581"/>
    </row>
    <row r="14" spans="2:32" ht="27.75" customHeight="1">
      <c r="B14" s="2503" t="s">
        <v>982</v>
      </c>
      <c r="C14" s="2504"/>
      <c r="D14" s="2504"/>
      <c r="E14" s="2505"/>
      <c r="F14" s="2506" t="s">
        <v>31</v>
      </c>
      <c r="G14" s="2507"/>
      <c r="H14" s="2464" t="str">
        <f>IF(H13="","",VLOOKUP(H13,入力シート!$D$6:$X$12,21,FALSE))</f>
        <v/>
      </c>
      <c r="I14" s="2465"/>
      <c r="J14" s="2471" t="s">
        <v>15</v>
      </c>
      <c r="K14" s="2472"/>
      <c r="L14" s="2468" t="str">
        <f>IF(L13="","",VLOOKUP(L13,入力シート!$D$6:$X$12,21,FALSE))</f>
        <v/>
      </c>
      <c r="M14" s="2465"/>
      <c r="N14" s="2465"/>
      <c r="O14" s="2471" t="s">
        <v>15</v>
      </c>
      <c r="P14" s="2472"/>
      <c r="Q14" s="2468" t="str">
        <f>IF(Q13="","",VLOOKUP(Q13,入力シート!$D$6:$X$12,21,FALSE))</f>
        <v/>
      </c>
      <c r="R14" s="2465"/>
      <c r="S14" s="2465"/>
      <c r="T14" s="917" t="s">
        <v>15</v>
      </c>
      <c r="U14" s="2465" t="str">
        <f>IF(U13="","",VLOOKUP(U13,入力シート!$D$6:$X$12,21,FALSE))</f>
        <v/>
      </c>
      <c r="V14" s="2465"/>
      <c r="W14" s="918" t="s">
        <v>15</v>
      </c>
      <c r="Y14" s="2427"/>
      <c r="AA14" s="1581"/>
      <c r="AB14" s="1581"/>
      <c r="AC14" s="1581"/>
      <c r="AD14" s="1581"/>
      <c r="AE14" s="1581"/>
      <c r="AF14" s="1581"/>
    </row>
    <row r="15" spans="2:32" ht="30.75" customHeight="1">
      <c r="B15" s="2476" t="s">
        <v>976</v>
      </c>
      <c r="C15" s="2477"/>
      <c r="D15" s="2486" t="s">
        <v>973</v>
      </c>
      <c r="E15" s="2487"/>
      <c r="F15" s="2488" t="s">
        <v>32</v>
      </c>
      <c r="G15" s="2489"/>
      <c r="H15" s="2490"/>
      <c r="I15" s="2475"/>
      <c r="J15" s="2442" t="s">
        <v>15</v>
      </c>
      <c r="K15" s="2473"/>
      <c r="L15" s="2474"/>
      <c r="M15" s="2475"/>
      <c r="N15" s="2475"/>
      <c r="O15" s="2442" t="s">
        <v>15</v>
      </c>
      <c r="P15" s="2473"/>
      <c r="Q15" s="2474"/>
      <c r="R15" s="2475"/>
      <c r="S15" s="2475"/>
      <c r="T15" s="2473" t="s">
        <v>15</v>
      </c>
      <c r="U15" s="2474"/>
      <c r="V15" s="2475"/>
      <c r="W15" s="2442" t="s">
        <v>15</v>
      </c>
      <c r="Y15" s="2427"/>
    </row>
    <row r="16" spans="2:32" ht="11.25" customHeight="1">
      <c r="B16" s="2478"/>
      <c r="C16" s="2479"/>
      <c r="D16" s="2457" t="s">
        <v>974</v>
      </c>
      <c r="E16" s="2458"/>
      <c r="F16" s="1703"/>
      <c r="G16" s="1841"/>
      <c r="H16" s="2452"/>
      <c r="I16" s="2453"/>
      <c r="J16" s="2443"/>
      <c r="K16" s="2456"/>
      <c r="L16" s="2470"/>
      <c r="M16" s="2453"/>
      <c r="N16" s="2453"/>
      <c r="O16" s="2443"/>
      <c r="P16" s="2456"/>
      <c r="Q16" s="2470"/>
      <c r="R16" s="2453"/>
      <c r="S16" s="2453"/>
      <c r="T16" s="2456"/>
      <c r="U16" s="2470"/>
      <c r="V16" s="2453"/>
      <c r="W16" s="2443"/>
      <c r="Y16" s="1535"/>
      <c r="AA16" s="1176" t="s">
        <v>1239</v>
      </c>
    </row>
    <row r="17" spans="2:34" ht="49.5" customHeight="1">
      <c r="B17" s="2480"/>
      <c r="C17" s="2481"/>
      <c r="D17" s="2444" t="s">
        <v>985</v>
      </c>
      <c r="E17" s="2445"/>
      <c r="F17" s="2446" t="s">
        <v>33</v>
      </c>
      <c r="G17" s="2447"/>
      <c r="H17" s="2450"/>
      <c r="I17" s="2451"/>
      <c r="J17" s="2454"/>
      <c r="K17" s="2455"/>
      <c r="L17" s="2469"/>
      <c r="M17" s="2451"/>
      <c r="N17" s="2451"/>
      <c r="O17" s="2454"/>
      <c r="P17" s="2455"/>
      <c r="Q17" s="2469"/>
      <c r="R17" s="2451"/>
      <c r="S17" s="2451"/>
      <c r="T17" s="2455"/>
      <c r="U17" s="2469"/>
      <c r="V17" s="2451"/>
      <c r="W17" s="2454"/>
      <c r="AA17" s="2459" t="s">
        <v>1323</v>
      </c>
      <c r="AB17" s="2459"/>
      <c r="AC17" s="2459"/>
      <c r="AD17" s="2459"/>
    </row>
    <row r="18" spans="2:34" ht="9.75" customHeight="1">
      <c r="B18" s="2482"/>
      <c r="C18" s="2483"/>
      <c r="D18" s="2460" t="s">
        <v>975</v>
      </c>
      <c r="E18" s="2461"/>
      <c r="F18" s="2448"/>
      <c r="G18" s="2449"/>
      <c r="H18" s="2452"/>
      <c r="I18" s="2453"/>
      <c r="J18" s="2443"/>
      <c r="K18" s="2456"/>
      <c r="L18" s="2470"/>
      <c r="M18" s="2453"/>
      <c r="N18" s="2453"/>
      <c r="O18" s="2443"/>
      <c r="P18" s="2456"/>
      <c r="Q18" s="2470"/>
      <c r="R18" s="2453"/>
      <c r="S18" s="2453"/>
      <c r="T18" s="2456"/>
      <c r="U18" s="2470"/>
      <c r="V18" s="2453"/>
      <c r="W18" s="2443"/>
    </row>
    <row r="19" spans="2:34" ht="27" customHeight="1">
      <c r="B19" s="2484"/>
      <c r="C19" s="2485"/>
      <c r="D19" s="2462" t="s">
        <v>983</v>
      </c>
      <c r="E19" s="2463"/>
      <c r="F19" s="1735" t="s">
        <v>4</v>
      </c>
      <c r="G19" s="1841"/>
      <c r="H19" s="2464">
        <f>IF(H15="",0,ROUNDDOWN(H14*H15/H17,0))</f>
        <v>0</v>
      </c>
      <c r="I19" s="2465"/>
      <c r="J19" s="2466"/>
      <c r="K19" s="2467"/>
      <c r="L19" s="2468">
        <f>IF(L15="",0,ROUNDDOWN(L14*L15/L17,0))</f>
        <v>0</v>
      </c>
      <c r="M19" s="2465"/>
      <c r="N19" s="2465"/>
      <c r="O19" s="2466"/>
      <c r="P19" s="2467"/>
      <c r="Q19" s="2468">
        <f>IF(Q15="",0,ROUNDDOWN(Q14*Q15/Q17,0))</f>
        <v>0</v>
      </c>
      <c r="R19" s="2465"/>
      <c r="S19" s="2465"/>
      <c r="T19" s="914"/>
      <c r="U19" s="2465">
        <f>IF(U15="",0,ROUNDDOWN(U14*U15/U17,0))</f>
        <v>0</v>
      </c>
      <c r="V19" s="2465"/>
      <c r="W19" s="913"/>
    </row>
    <row r="20" spans="2:34" ht="44.25" customHeight="1">
      <c r="B20" s="2433" t="s">
        <v>1884</v>
      </c>
      <c r="C20" s="2433"/>
      <c r="D20" s="2433"/>
      <c r="E20" s="2434"/>
      <c r="F20" s="2435" t="s">
        <v>37</v>
      </c>
      <c r="G20" s="2436"/>
      <c r="H20" s="2437">
        <f>IF('４付'!I21="",0,'４付'!I21)</f>
        <v>0</v>
      </c>
      <c r="I20" s="2429"/>
      <c r="J20" s="2431" t="s">
        <v>15</v>
      </c>
      <c r="K20" s="2432"/>
      <c r="L20" s="2428">
        <f>IF('４付'!M21="",0,'４付'!M21)</f>
        <v>0</v>
      </c>
      <c r="M20" s="2429"/>
      <c r="N20" s="2429"/>
      <c r="O20" s="2431" t="s">
        <v>15</v>
      </c>
      <c r="P20" s="2432"/>
      <c r="Q20" s="2428">
        <f>IF('４付'!R21="",0,'４付'!R21)</f>
        <v>0</v>
      </c>
      <c r="R20" s="2429"/>
      <c r="S20" s="2429"/>
      <c r="T20" s="919" t="s">
        <v>15</v>
      </c>
      <c r="U20" s="2428">
        <f>IF('４付'!U21="",0,'４付'!U21)</f>
        <v>0</v>
      </c>
      <c r="V20" s="2429"/>
      <c r="W20" s="1543" t="s">
        <v>15</v>
      </c>
    </row>
    <row r="21" spans="2:34" ht="44.25" customHeight="1">
      <c r="B21" s="2433" t="s">
        <v>1885</v>
      </c>
      <c r="C21" s="2433"/>
      <c r="D21" s="2433"/>
      <c r="E21" s="2434"/>
      <c r="F21" s="2435" t="s">
        <v>39</v>
      </c>
      <c r="G21" s="2436"/>
      <c r="H21" s="2437">
        <f>IF('４付'!I45="",0,'４付'!I45)</f>
        <v>0</v>
      </c>
      <c r="I21" s="2429"/>
      <c r="J21" s="2431" t="s">
        <v>15</v>
      </c>
      <c r="K21" s="2432"/>
      <c r="L21" s="2428">
        <f>IF('４付'!M45="",0,'４付'!M45)</f>
        <v>0</v>
      </c>
      <c r="M21" s="2429"/>
      <c r="N21" s="2429"/>
      <c r="O21" s="2431" t="s">
        <v>15</v>
      </c>
      <c r="P21" s="2432"/>
      <c r="Q21" s="2428">
        <f>IF('４付'!R45="",0,'４付'!R45)</f>
        <v>0</v>
      </c>
      <c r="R21" s="2429"/>
      <c r="S21" s="2429"/>
      <c r="T21" s="919" t="s">
        <v>15</v>
      </c>
      <c r="U21" s="2428">
        <f>IF('４付'!U45="",0,'４付'!U45)</f>
        <v>0</v>
      </c>
      <c r="V21" s="2429"/>
      <c r="W21" s="1543" t="s">
        <v>15</v>
      </c>
      <c r="Y21" s="1534"/>
    </row>
    <row r="22" spans="2:34" ht="42.75" customHeight="1">
      <c r="B22" s="2438" t="s">
        <v>1615</v>
      </c>
      <c r="C22" s="2439"/>
      <c r="D22" s="2439"/>
      <c r="E22" s="2440"/>
      <c r="F22" s="2435" t="s">
        <v>7</v>
      </c>
      <c r="G22" s="2436"/>
      <c r="H22" s="2437" t="str">
        <f>IF(H13="","",IF(H14-H19-H20-H21&lt;0,0,IF(AND(H19="",H20="",H21=""),ROUNDDOWN(H14*0.2,0),ROUNDDOWN((H14-H19-H20-H21)*0.2,0))))</f>
        <v/>
      </c>
      <c r="I22" s="2429"/>
      <c r="J22" s="2431" t="s">
        <v>15</v>
      </c>
      <c r="K22" s="2432"/>
      <c r="L22" s="2441" t="str">
        <f>IF(L13="","",IF(L14-L19-L20-L21&lt;0,0,IF(AND(L19="",L20="",L21=""),ROUNDDOWN(L14*0.2,0),ROUNDDOWN((L14-L19-L20-L21)*0.2,0))))</f>
        <v/>
      </c>
      <c r="M22" s="2429"/>
      <c r="N22" s="2429"/>
      <c r="O22" s="2431" t="s">
        <v>15</v>
      </c>
      <c r="P22" s="2432"/>
      <c r="Q22" s="2428" t="str">
        <f>IF(Q13="","",IF(Q14-Q19-Q20-Q21&lt;0,0,IF(AND(Q19="",Q20="",Q21=""),ROUNDDOWN(Q14*0.2,0),ROUNDDOWN((Q14-Q19-Q20-Q21)*0.2,0))))</f>
        <v/>
      </c>
      <c r="R22" s="2429"/>
      <c r="S22" s="2429"/>
      <c r="T22" s="919" t="s">
        <v>15</v>
      </c>
      <c r="U22" s="2428" t="str">
        <f>IF(U13="","",IF(U14-U19-U20-U21&lt;0,0,IF(AND(U19="",U20="",U21=""),ROUNDDOWN(U14*0.2,0),ROUNDDOWN((U14-U19-U20-U21)*0.2,0))))</f>
        <v/>
      </c>
      <c r="V22" s="2429"/>
      <c r="W22" s="1543" t="s">
        <v>15</v>
      </c>
    </row>
    <row r="23" spans="2:34" ht="12" customHeight="1">
      <c r="B23" s="2430" t="s">
        <v>986</v>
      </c>
      <c r="C23" s="2430"/>
      <c r="D23" s="2430"/>
      <c r="E23" s="2430"/>
      <c r="F23" s="2430"/>
      <c r="G23" s="2430"/>
      <c r="H23" s="2430"/>
      <c r="I23" s="2430"/>
      <c r="J23" s="2430"/>
      <c r="K23" s="2430"/>
      <c r="L23" s="2430"/>
      <c r="M23" s="2430"/>
      <c r="N23" s="2430"/>
      <c r="O23" s="2430"/>
      <c r="P23" s="2430"/>
      <c r="Q23" s="2430"/>
      <c r="R23" s="2430"/>
      <c r="S23" s="2430"/>
      <c r="T23" s="2430"/>
      <c r="U23" s="2430"/>
      <c r="V23" s="2430"/>
      <c r="W23" s="1539"/>
    </row>
    <row r="24" spans="2:34" ht="12" customHeight="1">
      <c r="B24" s="1533"/>
      <c r="C24" s="1851" t="s">
        <v>1910</v>
      </c>
      <c r="D24" s="1851"/>
      <c r="E24" s="1851"/>
      <c r="F24" s="1851"/>
      <c r="G24" s="1851"/>
      <c r="H24" s="1851"/>
      <c r="I24" s="1851"/>
      <c r="J24" s="1851"/>
      <c r="K24" s="1851"/>
      <c r="L24" s="1851"/>
      <c r="M24" s="1851"/>
      <c r="N24" s="1851"/>
      <c r="O24" s="1851"/>
      <c r="P24" s="1851"/>
      <c r="Q24" s="1851"/>
      <c r="R24" s="1851"/>
      <c r="S24" s="1851"/>
      <c r="T24" s="1851"/>
      <c r="U24" s="1851"/>
      <c r="V24" s="1533"/>
      <c r="W24" s="1533"/>
    </row>
    <row r="25" spans="2:34" ht="12" customHeight="1">
      <c r="B25" s="1533"/>
      <c r="C25" s="1851" t="s">
        <v>1616</v>
      </c>
      <c r="D25" s="1851"/>
      <c r="E25" s="1851"/>
      <c r="F25" s="1851"/>
      <c r="G25" s="1851"/>
      <c r="H25" s="1851"/>
      <c r="I25" s="1851"/>
      <c r="J25" s="1851"/>
      <c r="K25" s="1851"/>
      <c r="L25" s="1851"/>
      <c r="M25" s="1851"/>
      <c r="N25" s="1851"/>
      <c r="O25" s="1851"/>
      <c r="P25" s="1851"/>
      <c r="Q25" s="1851"/>
      <c r="R25" s="1851"/>
      <c r="S25" s="1851"/>
      <c r="T25" s="1851"/>
      <c r="U25" s="1533"/>
      <c r="V25" s="1533"/>
      <c r="W25" s="1533"/>
    </row>
    <row r="26" spans="2:34" ht="11.25" customHeight="1"/>
    <row r="27" spans="2:34" ht="36" customHeight="1">
      <c r="AC27" s="1565"/>
      <c r="AD27" s="1565"/>
      <c r="AE27" s="1565"/>
      <c r="AF27" s="1565"/>
      <c r="AG27" s="1565"/>
      <c r="AH27" s="1565"/>
    </row>
    <row r="28" spans="2:34" ht="12" customHeight="1">
      <c r="B28" s="2422" t="s">
        <v>1966</v>
      </c>
      <c r="C28" s="2422"/>
      <c r="D28" s="2422"/>
      <c r="T28" s="2423" t="s">
        <v>981</v>
      </c>
      <c r="U28" s="2423"/>
      <c r="V28" s="2423"/>
      <c r="W28" s="2423"/>
      <c r="AC28" s="1373"/>
    </row>
    <row r="29" spans="2:34" s="1571" customFormat="1" ht="3" customHeight="1"/>
    <row r="30" spans="2:34" s="1571" customFormat="1" ht="33" customHeight="1">
      <c r="C30" s="2491" t="s">
        <v>969</v>
      </c>
      <c r="D30" s="2491"/>
      <c r="E30" s="2491"/>
      <c r="F30" s="2491"/>
      <c r="G30" s="2491"/>
      <c r="H30" s="2491"/>
      <c r="I30" s="2491"/>
      <c r="J30" s="2491"/>
      <c r="K30" s="2491"/>
      <c r="L30" s="2491"/>
      <c r="M30" s="2491"/>
      <c r="O30" s="1805" t="s">
        <v>30</v>
      </c>
      <c r="P30" s="1722"/>
      <c r="Q30" s="1722"/>
      <c r="R30" s="1722"/>
      <c r="S30" s="2492">
        <f>氏名０</f>
        <v>0</v>
      </c>
      <c r="T30" s="2492"/>
      <c r="U30" s="2492"/>
      <c r="V30" s="2492"/>
      <c r="W30" s="2493"/>
      <c r="Y30" s="2494" t="s">
        <v>333</v>
      </c>
    </row>
    <row r="31" spans="2:34" s="1571" customFormat="1" ht="15.75" customHeight="1">
      <c r="C31" s="2495" t="s">
        <v>1908</v>
      </c>
      <c r="D31" s="2495"/>
      <c r="E31" s="2495"/>
      <c r="F31" s="2495"/>
      <c r="G31" s="2495"/>
      <c r="H31" s="2495"/>
      <c r="I31" s="2495"/>
      <c r="J31" s="2495"/>
      <c r="K31" s="2495"/>
      <c r="L31" s="2495"/>
      <c r="M31" s="2495"/>
      <c r="N31" s="2495"/>
      <c r="O31" s="2495"/>
      <c r="P31" s="2495"/>
      <c r="Q31" s="2495"/>
      <c r="R31" s="2495"/>
      <c r="S31" s="2495"/>
      <c r="T31" s="2495"/>
      <c r="U31" s="2495"/>
      <c r="V31" s="2495"/>
      <c r="Y31" s="2494"/>
    </row>
    <row r="32" spans="2:34" s="1571" customFormat="1" ht="10.5" customHeight="1">
      <c r="C32" s="2421" t="s">
        <v>1909</v>
      </c>
      <c r="D32" s="2421"/>
      <c r="E32" s="2421"/>
      <c r="F32" s="2421"/>
      <c r="G32" s="2421"/>
      <c r="H32" s="2421"/>
      <c r="I32" s="2421"/>
      <c r="J32" s="2421"/>
      <c r="K32" s="2421"/>
      <c r="L32" s="2421"/>
      <c r="M32" s="2421"/>
      <c r="N32" s="2421"/>
      <c r="Y32" s="2427" t="s">
        <v>1882</v>
      </c>
    </row>
    <row r="33" spans="2:32" s="1571" customFormat="1" ht="10.5" customHeight="1">
      <c r="C33" s="2421" t="s">
        <v>1886</v>
      </c>
      <c r="D33" s="2421"/>
      <c r="E33" s="2421"/>
      <c r="F33" s="2421"/>
      <c r="G33" s="2421"/>
      <c r="H33" s="2421"/>
      <c r="I33" s="2421"/>
      <c r="J33" s="2421"/>
      <c r="K33" s="2421"/>
      <c r="L33" s="2421"/>
      <c r="M33" s="2421"/>
      <c r="N33" s="2421"/>
      <c r="O33" s="2421"/>
      <c r="P33" s="2421"/>
      <c r="Q33" s="2421"/>
      <c r="R33" s="2421"/>
      <c r="S33" s="2421"/>
      <c r="Y33" s="2427"/>
    </row>
    <row r="34" spans="2:32" s="1571" customFormat="1" ht="10.5" customHeight="1">
      <c r="C34" s="2421" t="s">
        <v>1887</v>
      </c>
      <c r="D34" s="2421"/>
      <c r="E34" s="2421"/>
      <c r="F34" s="2421"/>
      <c r="G34" s="2421"/>
      <c r="H34" s="2421"/>
      <c r="I34" s="2421"/>
      <c r="J34" s="2421"/>
      <c r="K34" s="2421"/>
      <c r="L34" s="2421"/>
      <c r="M34" s="2421"/>
      <c r="N34" s="2421"/>
      <c r="O34" s="2421"/>
      <c r="P34" s="2421"/>
      <c r="Q34" s="2421"/>
      <c r="R34" s="2421"/>
      <c r="S34" s="2421"/>
      <c r="T34" s="2421"/>
      <c r="U34" s="2421"/>
      <c r="V34" s="2421"/>
      <c r="Y34" s="2427"/>
    </row>
    <row r="35" spans="2:32" s="1571" customFormat="1" ht="10.5" customHeight="1">
      <c r="C35" s="2421" t="s">
        <v>1888</v>
      </c>
      <c r="D35" s="2421"/>
      <c r="E35" s="2421"/>
      <c r="F35" s="2421"/>
      <c r="G35" s="2421"/>
      <c r="H35" s="2421"/>
      <c r="I35" s="2421"/>
      <c r="J35" s="2421"/>
      <c r="K35" s="2421"/>
      <c r="L35" s="2421"/>
      <c r="M35" s="2421"/>
      <c r="N35" s="2421"/>
      <c r="O35" s="2421"/>
      <c r="P35" s="2421"/>
      <c r="Q35" s="2421"/>
      <c r="R35" s="2421"/>
      <c r="S35" s="2421"/>
      <c r="T35" s="2421"/>
      <c r="U35" s="2421"/>
      <c r="V35" s="2421"/>
      <c r="Y35" s="2427"/>
    </row>
    <row r="36" spans="2:32" s="1571" customFormat="1" ht="10.5" customHeight="1">
      <c r="C36" s="2421" t="s">
        <v>1889</v>
      </c>
      <c r="D36" s="2421"/>
      <c r="E36" s="2421"/>
      <c r="F36" s="2421"/>
      <c r="G36" s="2421"/>
      <c r="H36" s="2421"/>
      <c r="Y36" s="2427"/>
    </row>
    <row r="37" spans="2:32" s="1571" customFormat="1" ht="10.5" customHeight="1">
      <c r="C37" s="2421" t="s">
        <v>1890</v>
      </c>
      <c r="D37" s="2421"/>
      <c r="E37" s="2421"/>
      <c r="F37" s="2421"/>
      <c r="G37" s="2421"/>
      <c r="H37" s="2421"/>
      <c r="I37" s="2421"/>
      <c r="J37" s="2421"/>
      <c r="K37" s="2421"/>
      <c r="L37" s="2421"/>
      <c r="M37" s="2421"/>
      <c r="N37" s="2421"/>
      <c r="O37" s="2421"/>
      <c r="P37" s="2421"/>
      <c r="Q37" s="2421"/>
      <c r="R37" s="2421"/>
      <c r="S37" s="2421"/>
      <c r="T37" s="2421"/>
      <c r="U37" s="2421"/>
      <c r="V37" s="2421"/>
      <c r="Y37" s="2427"/>
    </row>
    <row r="38" spans="2:32" s="1571" customFormat="1" ht="10.5" customHeight="1">
      <c r="C38" s="2421" t="s">
        <v>1891</v>
      </c>
      <c r="D38" s="2421"/>
      <c r="E38" s="2421"/>
      <c r="F38" s="2421"/>
      <c r="G38" s="2421"/>
      <c r="H38" s="2421"/>
      <c r="I38" s="2421"/>
      <c r="J38" s="2421"/>
      <c r="K38" s="2421"/>
      <c r="L38" s="2421"/>
      <c r="M38" s="2421"/>
      <c r="N38" s="2421"/>
      <c r="O38" s="2421"/>
      <c r="P38" s="2421"/>
      <c r="Q38" s="2421"/>
      <c r="R38" s="2421"/>
      <c r="S38" s="2421"/>
      <c r="T38" s="2421"/>
      <c r="Y38" s="2427"/>
    </row>
    <row r="39" spans="2:32" s="1571" customFormat="1" ht="12.75" customHeight="1">
      <c r="C39" s="2496" t="s">
        <v>970</v>
      </c>
      <c r="D39" s="2496"/>
      <c r="E39" s="2496"/>
      <c r="F39" s="2496"/>
      <c r="G39" s="2496"/>
      <c r="H39" s="2496"/>
      <c r="I39" s="2496"/>
      <c r="J39" s="2496"/>
      <c r="K39" s="2496"/>
      <c r="L39" s="2496"/>
      <c r="M39" s="2496"/>
      <c r="N39" s="2496"/>
      <c r="O39" s="2496"/>
      <c r="P39" s="2496"/>
      <c r="Q39" s="2496"/>
      <c r="R39" s="2496"/>
      <c r="S39" s="2496"/>
      <c r="T39" s="2496"/>
      <c r="U39" s="2496"/>
      <c r="Y39" s="2427"/>
    </row>
    <row r="40" spans="2:32" s="1571" customFormat="1" ht="27.75" customHeight="1">
      <c r="B40" s="2497" t="s">
        <v>972</v>
      </c>
      <c r="C40" s="2497"/>
      <c r="D40" s="2497"/>
      <c r="E40" s="2497"/>
      <c r="F40" s="2497"/>
      <c r="G40" s="2498"/>
      <c r="H40" s="2499" t="str">
        <f>IF(AC61="","",AC61)</f>
        <v/>
      </c>
      <c r="I40" s="2500"/>
      <c r="J40" s="2500"/>
      <c r="K40" s="2501"/>
      <c r="L40" s="2502" t="str">
        <f>IF(AC62="","",AC62)</f>
        <v/>
      </c>
      <c r="M40" s="2500"/>
      <c r="N40" s="2500"/>
      <c r="O40" s="2500"/>
      <c r="P40" s="2501"/>
      <c r="Q40" s="2502" t="str">
        <f>IF(AC63="","",AC63)</f>
        <v/>
      </c>
      <c r="R40" s="2500"/>
      <c r="S40" s="2500"/>
      <c r="T40" s="2501"/>
      <c r="U40" s="2508"/>
      <c r="V40" s="2508"/>
      <c r="W40" s="2508"/>
      <c r="Y40" s="2427"/>
      <c r="AA40" s="1562"/>
      <c r="AB40" s="1569"/>
      <c r="AC40" s="1569"/>
      <c r="AD40" s="1569"/>
      <c r="AE40" s="1569"/>
      <c r="AF40" s="1569"/>
    </row>
    <row r="41" spans="2:32" s="1571" customFormat="1" ht="27.75" customHeight="1">
      <c r="B41" s="2503" t="s">
        <v>982</v>
      </c>
      <c r="C41" s="2504"/>
      <c r="D41" s="2504"/>
      <c r="E41" s="2505"/>
      <c r="F41" s="2506" t="s">
        <v>31</v>
      </c>
      <c r="G41" s="2507"/>
      <c r="H41" s="2464" t="str">
        <f>IF(H40="","",VLOOKUP(H40,入力シート!$D$6:$X$12,21,FALSE))</f>
        <v/>
      </c>
      <c r="I41" s="2465"/>
      <c r="J41" s="2471" t="s">
        <v>15</v>
      </c>
      <c r="K41" s="2472"/>
      <c r="L41" s="2468" t="str">
        <f>IF(L40="","",VLOOKUP(L40,入力シート!$D$6:$X$12,21,FALSE))</f>
        <v/>
      </c>
      <c r="M41" s="2465"/>
      <c r="N41" s="2465"/>
      <c r="O41" s="2471" t="s">
        <v>15</v>
      </c>
      <c r="P41" s="2472"/>
      <c r="Q41" s="2468" t="str">
        <f>IF(Q40="","",VLOOKUP(Q40,入力シート!$D$6:$X$12,21,FALSE))</f>
        <v/>
      </c>
      <c r="R41" s="2465"/>
      <c r="S41" s="2465"/>
      <c r="T41" s="917" t="s">
        <v>15</v>
      </c>
      <c r="U41" s="2509"/>
      <c r="V41" s="2509"/>
      <c r="W41" s="1576"/>
      <c r="Y41" s="2427"/>
      <c r="AA41" s="1569"/>
      <c r="AB41" s="1569"/>
      <c r="AC41" s="1569"/>
      <c r="AD41" s="1569"/>
      <c r="AE41" s="1569"/>
      <c r="AF41" s="1569"/>
    </row>
    <row r="42" spans="2:32" s="1571" customFormat="1" ht="30.75" customHeight="1">
      <c r="B42" s="2476" t="s">
        <v>976</v>
      </c>
      <c r="C42" s="2477"/>
      <c r="D42" s="2486" t="s">
        <v>973</v>
      </c>
      <c r="E42" s="2487"/>
      <c r="F42" s="2488" t="s">
        <v>32</v>
      </c>
      <c r="G42" s="2489"/>
      <c r="H42" s="2490"/>
      <c r="I42" s="2475"/>
      <c r="J42" s="2442" t="s">
        <v>15</v>
      </c>
      <c r="K42" s="2473"/>
      <c r="L42" s="2474"/>
      <c r="M42" s="2475"/>
      <c r="N42" s="2475"/>
      <c r="O42" s="2442" t="s">
        <v>15</v>
      </c>
      <c r="P42" s="2473"/>
      <c r="Q42" s="2474"/>
      <c r="R42" s="2475"/>
      <c r="S42" s="2475"/>
      <c r="T42" s="2473" t="s">
        <v>15</v>
      </c>
      <c r="U42" s="2510"/>
      <c r="V42" s="2511"/>
      <c r="W42" s="2442" t="s">
        <v>15</v>
      </c>
      <c r="Y42" s="2427"/>
    </row>
    <row r="43" spans="2:32" s="1571" customFormat="1" ht="11.25" customHeight="1">
      <c r="B43" s="2478"/>
      <c r="C43" s="2479"/>
      <c r="D43" s="2457" t="s">
        <v>974</v>
      </c>
      <c r="E43" s="2458"/>
      <c r="F43" s="1703"/>
      <c r="G43" s="1841"/>
      <c r="H43" s="2452"/>
      <c r="I43" s="2453"/>
      <c r="J43" s="2443"/>
      <c r="K43" s="2456"/>
      <c r="L43" s="2470"/>
      <c r="M43" s="2453"/>
      <c r="N43" s="2453"/>
      <c r="O43" s="2443"/>
      <c r="P43" s="2456"/>
      <c r="Q43" s="2470"/>
      <c r="R43" s="2453"/>
      <c r="S43" s="2453"/>
      <c r="T43" s="2456"/>
      <c r="U43" s="2512"/>
      <c r="V43" s="2513"/>
      <c r="W43" s="2443"/>
      <c r="Y43" s="1564"/>
      <c r="AA43" s="1176" t="s">
        <v>1239</v>
      </c>
    </row>
    <row r="44" spans="2:32" s="1571" customFormat="1" ht="49.5" customHeight="1">
      <c r="B44" s="2480"/>
      <c r="C44" s="2481"/>
      <c r="D44" s="2444" t="s">
        <v>985</v>
      </c>
      <c r="E44" s="2445"/>
      <c r="F44" s="2446" t="s">
        <v>33</v>
      </c>
      <c r="G44" s="2447"/>
      <c r="H44" s="2450"/>
      <c r="I44" s="2451"/>
      <c r="J44" s="2454"/>
      <c r="K44" s="2455"/>
      <c r="L44" s="2469"/>
      <c r="M44" s="2451"/>
      <c r="N44" s="2451"/>
      <c r="O44" s="2454"/>
      <c r="P44" s="2455"/>
      <c r="Q44" s="2469"/>
      <c r="R44" s="2451"/>
      <c r="S44" s="2451"/>
      <c r="T44" s="2455"/>
      <c r="U44" s="2514"/>
      <c r="V44" s="2515"/>
      <c r="W44" s="2454"/>
      <c r="AA44" s="2459" t="s">
        <v>1323</v>
      </c>
      <c r="AB44" s="2459"/>
      <c r="AC44" s="2459"/>
      <c r="AD44" s="2459"/>
    </row>
    <row r="45" spans="2:32" s="1571" customFormat="1" ht="9.75" customHeight="1">
      <c r="B45" s="2482"/>
      <c r="C45" s="2483"/>
      <c r="D45" s="2460" t="s">
        <v>975</v>
      </c>
      <c r="E45" s="2461"/>
      <c r="F45" s="2448"/>
      <c r="G45" s="2449"/>
      <c r="H45" s="2452"/>
      <c r="I45" s="2453"/>
      <c r="J45" s="2443"/>
      <c r="K45" s="2456"/>
      <c r="L45" s="2470"/>
      <c r="M45" s="2453"/>
      <c r="N45" s="2453"/>
      <c r="O45" s="2443"/>
      <c r="P45" s="2456"/>
      <c r="Q45" s="2470"/>
      <c r="R45" s="2453"/>
      <c r="S45" s="2453"/>
      <c r="T45" s="2456"/>
      <c r="U45" s="2512"/>
      <c r="V45" s="2513"/>
      <c r="W45" s="2443"/>
    </row>
    <row r="46" spans="2:32" s="1571" customFormat="1" ht="27" customHeight="1">
      <c r="B46" s="2484"/>
      <c r="C46" s="2485"/>
      <c r="D46" s="2462" t="s">
        <v>983</v>
      </c>
      <c r="E46" s="2463"/>
      <c r="F46" s="1735" t="s">
        <v>4</v>
      </c>
      <c r="G46" s="1841"/>
      <c r="H46" s="2464">
        <f>IF(H42="",0,ROUNDDOWN(H41*H42/H44,0))</f>
        <v>0</v>
      </c>
      <c r="I46" s="2465"/>
      <c r="J46" s="2466"/>
      <c r="K46" s="2467"/>
      <c r="L46" s="2468">
        <f>IF(L42="",0,ROUNDDOWN(L41*L42/L44,0))</f>
        <v>0</v>
      </c>
      <c r="M46" s="2465"/>
      <c r="N46" s="2465"/>
      <c r="O46" s="2466"/>
      <c r="P46" s="2467"/>
      <c r="Q46" s="2468">
        <f>IF(Q42="",0,ROUNDDOWN(Q41*Q42/Q44,0))</f>
        <v>0</v>
      </c>
      <c r="R46" s="2465"/>
      <c r="S46" s="2465"/>
      <c r="T46" s="914"/>
      <c r="U46" s="2509"/>
      <c r="V46" s="2509"/>
      <c r="W46" s="913"/>
    </row>
    <row r="47" spans="2:32" s="1571" customFormat="1" ht="44.25" customHeight="1">
      <c r="B47" s="2433" t="s">
        <v>1884</v>
      </c>
      <c r="C47" s="2433"/>
      <c r="D47" s="2433"/>
      <c r="E47" s="2434"/>
      <c r="F47" s="2435" t="s">
        <v>37</v>
      </c>
      <c r="G47" s="2436"/>
      <c r="H47" s="2437">
        <f>IF('４付'!I72="",0,'４付'!I72)</f>
        <v>0</v>
      </c>
      <c r="I47" s="2429"/>
      <c r="J47" s="2431" t="s">
        <v>15</v>
      </c>
      <c r="K47" s="2432"/>
      <c r="L47" s="2428">
        <f>IF('４付'!M72="",0,'４付'!M72)</f>
        <v>0</v>
      </c>
      <c r="M47" s="2429"/>
      <c r="N47" s="2429"/>
      <c r="O47" s="2431" t="s">
        <v>15</v>
      </c>
      <c r="P47" s="2432"/>
      <c r="Q47" s="2428">
        <f>IF('４付'!R72="",0,'４付'!R72)</f>
        <v>0</v>
      </c>
      <c r="R47" s="2429"/>
      <c r="S47" s="2429"/>
      <c r="T47" s="919" t="s">
        <v>15</v>
      </c>
      <c r="U47" s="2516"/>
      <c r="V47" s="2517"/>
      <c r="W47" s="1573" t="s">
        <v>15</v>
      </c>
    </row>
    <row r="48" spans="2:32" s="1571" customFormat="1" ht="44.25" customHeight="1">
      <c r="B48" s="2433" t="s">
        <v>1885</v>
      </c>
      <c r="C48" s="2433"/>
      <c r="D48" s="2433"/>
      <c r="E48" s="2434"/>
      <c r="F48" s="2435" t="s">
        <v>39</v>
      </c>
      <c r="G48" s="2436"/>
      <c r="H48" s="2437">
        <f>IF('４付'!I96="",0,'４付'!I96)</f>
        <v>0</v>
      </c>
      <c r="I48" s="2429"/>
      <c r="J48" s="2431" t="s">
        <v>15</v>
      </c>
      <c r="K48" s="2432"/>
      <c r="L48" s="2428">
        <f>IF('４付'!M96="",0,'４付'!M96)</f>
        <v>0</v>
      </c>
      <c r="M48" s="2429"/>
      <c r="N48" s="2429"/>
      <c r="O48" s="2431" t="s">
        <v>15</v>
      </c>
      <c r="P48" s="2432"/>
      <c r="Q48" s="2428">
        <f>IF('４付'!R96="",0,'４付'!R96)</f>
        <v>0</v>
      </c>
      <c r="R48" s="2429"/>
      <c r="S48" s="2429"/>
      <c r="T48" s="919" t="s">
        <v>15</v>
      </c>
      <c r="U48" s="2516"/>
      <c r="V48" s="2517"/>
      <c r="W48" s="1573" t="s">
        <v>15</v>
      </c>
      <c r="Y48" s="1563"/>
    </row>
    <row r="49" spans="2:36" s="1571" customFormat="1" ht="42.75" customHeight="1">
      <c r="B49" s="2438" t="s">
        <v>1615</v>
      </c>
      <c r="C49" s="2439"/>
      <c r="D49" s="2439"/>
      <c r="E49" s="2440"/>
      <c r="F49" s="2435" t="s">
        <v>7</v>
      </c>
      <c r="G49" s="2436"/>
      <c r="H49" s="2437" t="str">
        <f>IF(H40="","",IF(H41-H46-H47-H48&lt;0,0,IF(AND(H46="",H47="",H48=""),ROUNDDOWN(H41*0.2,0),ROUNDDOWN((H41-H46-H47-H48)*0.2,0))))</f>
        <v/>
      </c>
      <c r="I49" s="2429"/>
      <c r="J49" s="2431" t="s">
        <v>15</v>
      </c>
      <c r="K49" s="2432"/>
      <c r="L49" s="2441" t="str">
        <f>IF(L40="","",IF(L41-L46-L47-L48&lt;0,0,IF(AND(L46="",L47="",L48=""),ROUNDDOWN(L41*0.2,0),ROUNDDOWN((L41-L46-L47-L48)*0.2,0))))</f>
        <v/>
      </c>
      <c r="M49" s="2429"/>
      <c r="N49" s="2429"/>
      <c r="O49" s="2431" t="s">
        <v>15</v>
      </c>
      <c r="P49" s="2432"/>
      <c r="Q49" s="2428" t="str">
        <f>IF(Q40="","",IF(Q41-Q46-Q47-Q48&lt;0,0,IF(AND(Q46="",Q47="",Q48=""),ROUNDDOWN(Q41*0.2,0),ROUNDDOWN((Q41-Q46-Q47-Q48)*0.2,0))))</f>
        <v/>
      </c>
      <c r="R49" s="2429"/>
      <c r="S49" s="2429"/>
      <c r="T49" s="919" t="s">
        <v>15</v>
      </c>
      <c r="U49" s="2516"/>
      <c r="V49" s="2517"/>
      <c r="W49" s="1573" t="s">
        <v>15</v>
      </c>
    </row>
    <row r="50" spans="2:36" s="1571" customFormat="1" ht="12" customHeight="1">
      <c r="B50" s="2430" t="s">
        <v>986</v>
      </c>
      <c r="C50" s="2430"/>
      <c r="D50" s="2430"/>
      <c r="E50" s="2430"/>
      <c r="F50" s="2430"/>
      <c r="G50" s="2430"/>
      <c r="H50" s="2430"/>
      <c r="I50" s="2430"/>
      <c r="J50" s="2430"/>
      <c r="K50" s="2430"/>
      <c r="L50" s="2430"/>
      <c r="M50" s="2430"/>
      <c r="N50" s="2430"/>
      <c r="O50" s="2430"/>
      <c r="P50" s="2430"/>
      <c r="Q50" s="2430"/>
      <c r="R50" s="2430"/>
      <c r="S50" s="2430"/>
      <c r="T50" s="2430"/>
      <c r="U50" s="2430"/>
      <c r="V50" s="2430"/>
      <c r="W50" s="1567"/>
    </row>
    <row r="51" spans="2:36" s="1571" customFormat="1" ht="12" customHeight="1">
      <c r="B51" s="1560"/>
      <c r="C51" s="1851" t="s">
        <v>1910</v>
      </c>
      <c r="D51" s="1851"/>
      <c r="E51" s="1851"/>
      <c r="F51" s="1851"/>
      <c r="G51" s="1851"/>
      <c r="H51" s="1851"/>
      <c r="I51" s="1851"/>
      <c r="J51" s="1851"/>
      <c r="K51" s="1851"/>
      <c r="L51" s="1851"/>
      <c r="M51" s="1851"/>
      <c r="N51" s="1851"/>
      <c r="O51" s="1851"/>
      <c r="P51" s="1851"/>
      <c r="Q51" s="1851"/>
      <c r="R51" s="1851"/>
      <c r="S51" s="1851"/>
      <c r="T51" s="1851"/>
      <c r="U51" s="1851"/>
      <c r="V51" s="1560"/>
      <c r="W51" s="1560"/>
    </row>
    <row r="52" spans="2:36" s="1571" customFormat="1" ht="12" customHeight="1">
      <c r="B52" s="1560"/>
      <c r="C52" s="1851" t="s">
        <v>1616</v>
      </c>
      <c r="D52" s="1851"/>
      <c r="E52" s="1851"/>
      <c r="F52" s="1851"/>
      <c r="G52" s="1851"/>
      <c r="H52" s="1851"/>
      <c r="I52" s="1851"/>
      <c r="J52" s="1851"/>
      <c r="K52" s="1851"/>
      <c r="L52" s="1851"/>
      <c r="M52" s="1851"/>
      <c r="N52" s="1851"/>
      <c r="O52" s="1851"/>
      <c r="P52" s="1851"/>
      <c r="Q52" s="1851"/>
      <c r="R52" s="1851"/>
      <c r="S52" s="1851"/>
      <c r="T52" s="1851"/>
      <c r="U52" s="1560"/>
      <c r="V52" s="1560"/>
      <c r="W52" s="1560"/>
    </row>
    <row r="53" spans="2:36" s="1571" customFormat="1" ht="11.25" customHeight="1"/>
    <row r="54" spans="2:36" s="1571" customFormat="1" ht="36" customHeight="1">
      <c r="AC54" s="1565"/>
      <c r="AD54" s="1565"/>
      <c r="AE54" s="1565"/>
      <c r="AF54" s="1565"/>
      <c r="AG54" s="1565"/>
      <c r="AH54" s="1565"/>
    </row>
    <row r="55" spans="2:36" s="1571" customFormat="1" ht="12" customHeight="1">
      <c r="B55" s="2422" t="s">
        <v>1966</v>
      </c>
      <c r="C55" s="2422"/>
      <c r="D55" s="2422"/>
      <c r="T55" s="2423" t="s">
        <v>981</v>
      </c>
      <c r="U55" s="2423"/>
      <c r="V55" s="2423"/>
      <c r="W55" s="2423"/>
      <c r="AC55" s="1373"/>
    </row>
    <row r="56" spans="2:36" ht="12" customHeight="1">
      <c r="AA56" s="1265" t="s">
        <v>1308</v>
      </c>
      <c r="AC56" s="1265" t="s">
        <v>1309</v>
      </c>
      <c r="AD56" s="869" t="s">
        <v>571</v>
      </c>
      <c r="AF56" s="391"/>
      <c r="AG56" s="923" t="s">
        <v>531</v>
      </c>
      <c r="AH56" s="923" t="s">
        <v>532</v>
      </c>
      <c r="AI56" s="923" t="s">
        <v>533</v>
      </c>
      <c r="AJ56" s="923" t="s">
        <v>534</v>
      </c>
    </row>
    <row r="57" spans="2:36" ht="10.5" customHeight="1">
      <c r="AA57" s="1262" t="str">
        <f>IF(入力シート!T6=TRUE,氏名１,"")</f>
        <v/>
      </c>
      <c r="AC57" s="1262" t="str">
        <f t="array" ref="AC57">IFERROR(INDEX(AA:AA,SMALL(IF($AA$57:$AA$63&lt;&gt;"",ROW($AA$57:$AA$63),""),ROW(AC57)-ROW(AC$57)+1)),"")</f>
        <v/>
      </c>
      <c r="AD57" s="921" t="str">
        <f t="shared" ref="AD57:AD60" si="0">HLOOKUP(AC57,$H$13:$W$22,10,FALSE)</f>
        <v/>
      </c>
      <c r="AF57" s="392">
        <f>氏名１</f>
        <v>0</v>
      </c>
      <c r="AG57" s="924">
        <f>'15表'!AU$40</f>
        <v>0</v>
      </c>
      <c r="AH57" s="924">
        <f>'15表'!AU$41</f>
        <v>0</v>
      </c>
      <c r="AI57" s="924">
        <f>'15表'!AU$45</f>
        <v>0</v>
      </c>
      <c r="AJ57" s="924">
        <f>'15表'!AU$47</f>
        <v>0</v>
      </c>
    </row>
    <row r="58" spans="2:36" ht="10.5" customHeight="1">
      <c r="AA58" s="1263" t="str">
        <f>IF(入力シート!T7=TRUE,氏名２,"")</f>
        <v/>
      </c>
      <c r="AC58" s="1263" t="str">
        <f t="array" ref="AC58">IFERROR(INDEX(AA:AA,SMALL(IF($AA$57:$AA$63&lt;&gt;"",ROW($AA$57:$AA$63),""),ROW(AC58)-ROW(AC$57)+1)),"")</f>
        <v/>
      </c>
      <c r="AD58" s="922" t="str">
        <f t="shared" si="0"/>
        <v/>
      </c>
      <c r="AF58" s="1173">
        <f>氏名２</f>
        <v>0</v>
      </c>
      <c r="AG58" s="925">
        <f>'15表'!AV$40</f>
        <v>0</v>
      </c>
      <c r="AH58" s="925">
        <f>'15表'!AV$41</f>
        <v>0</v>
      </c>
      <c r="AI58" s="925">
        <f>'15表'!AV$45</f>
        <v>0</v>
      </c>
      <c r="AJ58" s="925">
        <f>'15表'!AV$47</f>
        <v>0</v>
      </c>
    </row>
    <row r="59" spans="2:36" ht="10.5" customHeight="1">
      <c r="AA59" s="1263" t="str">
        <f>IF(入力シート!T8=TRUE,氏名３,"")</f>
        <v/>
      </c>
      <c r="AB59" s="2424" t="s">
        <v>1307</v>
      </c>
      <c r="AC59" s="1263" t="str">
        <f t="array" ref="AC59">IFERROR(INDEX(AA:AA,SMALL(IF($AA$57:$AA$63&lt;&gt;"",ROW($AA$57:$AA$63),""),ROW(AC59)-ROW(AC$57)+1)),"")</f>
        <v/>
      </c>
      <c r="AD59" s="922" t="str">
        <f t="shared" si="0"/>
        <v/>
      </c>
      <c r="AF59" s="1173">
        <f>氏名３</f>
        <v>0</v>
      </c>
      <c r="AG59" s="925">
        <f>'15表'!AW$40</f>
        <v>0</v>
      </c>
      <c r="AH59" s="925">
        <f>'15表'!AW$41</f>
        <v>0</v>
      </c>
      <c r="AI59" s="925">
        <f>'15表'!AW$45</f>
        <v>0</v>
      </c>
      <c r="AJ59" s="925">
        <f>'15表'!AW$47</f>
        <v>0</v>
      </c>
    </row>
    <row r="60" spans="2:36" ht="10.5" customHeight="1">
      <c r="AA60" s="1263" t="str">
        <f>IF(入力シート!T9=TRUE,氏名４,"")</f>
        <v/>
      </c>
      <c r="AB60" s="2424"/>
      <c r="AC60" s="1263" t="str">
        <f t="array" ref="AC60">IFERROR(INDEX(AA:AA,SMALL(IF($AA$57:$AA$63&lt;&gt;"",ROW($AA$57:$AA$63),""),ROW(AC60)-ROW(AC$57)+1)),"")</f>
        <v/>
      </c>
      <c r="AD60" s="922" t="str">
        <f t="shared" si="0"/>
        <v/>
      </c>
      <c r="AF60" s="1173">
        <f>氏名４</f>
        <v>0</v>
      </c>
      <c r="AG60" s="925">
        <f>'15表'!AX$40</f>
        <v>0</v>
      </c>
      <c r="AH60" s="925">
        <f>'15表'!AX$41</f>
        <v>0</v>
      </c>
      <c r="AI60" s="925">
        <f>'15表'!AX$45</f>
        <v>0</v>
      </c>
      <c r="AJ60" s="925">
        <f>'15表'!AX$47</f>
        <v>0</v>
      </c>
    </row>
    <row r="61" spans="2:36" ht="10.5" customHeight="1">
      <c r="AA61" s="1263" t="str">
        <f>IF(入力シート!T10=TRUE,氏名５,"")</f>
        <v/>
      </c>
      <c r="AC61" s="1263" t="str">
        <f t="array" ref="AC61">IFERROR(INDEX(AA:AA,SMALL(IF($AA$57:$AA$63&lt;&gt;"",ROW($AA$57:$AA$63),""),ROW(AC61)-ROW(AC$57)+1)),"")</f>
        <v/>
      </c>
      <c r="AD61" s="922" t="str">
        <f>IF(ISERROR(HLOOKUP(AC61,$H$13:$W$22,10,FALSE)),HLOOKUP(AC61,$H$40:$T$49,10,FALSE),(HLOOKUP(AC61,$H$13:$W$22,10,FALSE)))</f>
        <v/>
      </c>
      <c r="AF61" s="1173">
        <f>氏名５</f>
        <v>0</v>
      </c>
      <c r="AG61" s="925">
        <f>'15表'!AY$40</f>
        <v>0</v>
      </c>
      <c r="AH61" s="925">
        <f>'15表'!AY$41</f>
        <v>0</v>
      </c>
      <c r="AI61" s="925">
        <f>'15表'!AY$45</f>
        <v>0</v>
      </c>
      <c r="AJ61" s="925">
        <f>'15表'!AY$47</f>
        <v>0</v>
      </c>
    </row>
    <row r="62" spans="2:36" ht="10.5" customHeight="1">
      <c r="AA62" s="1263" t="str">
        <f>IF(入力シート!T11=TRUE,氏名６,"")</f>
        <v/>
      </c>
      <c r="AC62" s="1263" t="str">
        <f t="array" ref="AC62">IFERROR(INDEX(AA:AA,SMALL(IF($AA$57:$AA$63&lt;&gt;"",ROW($AA$57:$AA$63),""),ROW(AC62)-ROW(AC$57)+1)),"")</f>
        <v/>
      </c>
      <c r="AD62" s="922" t="str">
        <f t="shared" ref="AD62:AD63" si="1">IF(ISERROR(HLOOKUP(AC62,$H$13:$W$22,10,FALSE)),HLOOKUP(AC62,$H$40:$T$49,10,FALSE),(HLOOKUP(AC62,$H$13:$W$22,10,FALSE)))</f>
        <v/>
      </c>
      <c r="AF62" s="1173">
        <f>氏名６</f>
        <v>0</v>
      </c>
      <c r="AG62" s="925">
        <f>'15表'!AZ$40</f>
        <v>0</v>
      </c>
      <c r="AH62" s="925">
        <f>'15表'!AZ$41</f>
        <v>0</v>
      </c>
      <c r="AI62" s="925">
        <f>'15表'!AZ$45</f>
        <v>0</v>
      </c>
      <c r="AJ62" s="925">
        <f>'15表'!AZ$47</f>
        <v>0</v>
      </c>
    </row>
    <row r="63" spans="2:36" ht="10.5" customHeight="1">
      <c r="AA63" s="1264" t="str">
        <f>IF(入力シート!T12=TRUE,氏名７,"")</f>
        <v/>
      </c>
      <c r="AC63" s="1263" t="str">
        <f t="array" ref="AC63">IFERROR(INDEX(AA:AA,SMALL(IF($AA$57:$AA$63&lt;&gt;"",ROW($AA$57:$AA$63),""),ROW(AC63)-ROW(AC$57)+1)),"")</f>
        <v/>
      </c>
      <c r="AD63" s="1575" t="str">
        <f t="shared" si="1"/>
        <v/>
      </c>
      <c r="AF63" s="1174">
        <f>氏名７</f>
        <v>0</v>
      </c>
      <c r="AG63" s="1175">
        <f>'15表'!BA$40</f>
        <v>0</v>
      </c>
      <c r="AH63" s="1175">
        <f>'15表'!BA$41</f>
        <v>0</v>
      </c>
      <c r="AI63" s="1175">
        <f>'15表'!BA$45</f>
        <v>0</v>
      </c>
      <c r="AJ63" s="1175">
        <f>'15表'!BA$47</f>
        <v>0</v>
      </c>
    </row>
    <row r="64" spans="2:36" ht="10.5" customHeight="1">
      <c r="AC64" s="2425" t="s">
        <v>1310</v>
      </c>
    </row>
    <row r="65" spans="29:29" ht="10.5" customHeight="1">
      <c r="AC65" s="2426"/>
    </row>
    <row r="66" spans="29:29" ht="10.5" customHeight="1"/>
  </sheetData>
  <sheetProtection algorithmName="SHA-512" hashValue="s4RXJpGeoXziB3rEGbslRexLZaJPS00DTBhsKXkV0BPsEX3xF1AIQ0SLDko6j/tCSweyMtofyrcdW7p/W8FbCA==" saltValue="9X0vHvVRS0tY41VwT8DrgQ==" spinCount="100000" sheet="1" objects="1" scenarios="1"/>
  <mergeCells count="179">
    <mergeCell ref="C52:T52"/>
    <mergeCell ref="B55:D55"/>
    <mergeCell ref="T55:W55"/>
    <mergeCell ref="O49:P49"/>
    <mergeCell ref="Q49:S49"/>
    <mergeCell ref="U49:V49"/>
    <mergeCell ref="B50:V50"/>
    <mergeCell ref="C51:U51"/>
    <mergeCell ref="B49:E49"/>
    <mergeCell ref="F49:G49"/>
    <mergeCell ref="H49:I49"/>
    <mergeCell ref="J49:K49"/>
    <mergeCell ref="L49:N49"/>
    <mergeCell ref="O47:P47"/>
    <mergeCell ref="Q47:S47"/>
    <mergeCell ref="U47:V47"/>
    <mergeCell ref="B48:E48"/>
    <mergeCell ref="F48:G48"/>
    <mergeCell ref="H48:I48"/>
    <mergeCell ref="J48:K48"/>
    <mergeCell ref="L48:N48"/>
    <mergeCell ref="O48:P48"/>
    <mergeCell ref="Q48:S48"/>
    <mergeCell ref="U48:V48"/>
    <mergeCell ref="B47:E47"/>
    <mergeCell ref="F47:G47"/>
    <mergeCell ref="H47:I47"/>
    <mergeCell ref="J47:K47"/>
    <mergeCell ref="L47:N47"/>
    <mergeCell ref="W44:W45"/>
    <mergeCell ref="AA44:AD44"/>
    <mergeCell ref="D45:E45"/>
    <mergeCell ref="D46:E46"/>
    <mergeCell ref="F46:G46"/>
    <mergeCell ref="H46:I46"/>
    <mergeCell ref="J46:K46"/>
    <mergeCell ref="L46:N46"/>
    <mergeCell ref="O46:P46"/>
    <mergeCell ref="Q46:S46"/>
    <mergeCell ref="U46:V46"/>
    <mergeCell ref="D44:E44"/>
    <mergeCell ref="F44:G45"/>
    <mergeCell ref="H44:I45"/>
    <mergeCell ref="J44:K45"/>
    <mergeCell ref="L44:N45"/>
    <mergeCell ref="O44:P45"/>
    <mergeCell ref="Q44:S45"/>
    <mergeCell ref="T44:T45"/>
    <mergeCell ref="U44:V45"/>
    <mergeCell ref="Q42:S43"/>
    <mergeCell ref="T42:T43"/>
    <mergeCell ref="U42:V43"/>
    <mergeCell ref="B41:E41"/>
    <mergeCell ref="F41:G41"/>
    <mergeCell ref="H41:I41"/>
    <mergeCell ref="J41:K41"/>
    <mergeCell ref="L41:N41"/>
    <mergeCell ref="W42:W43"/>
    <mergeCell ref="D43:E43"/>
    <mergeCell ref="C32:N32"/>
    <mergeCell ref="Y32:Y42"/>
    <mergeCell ref="C33:S33"/>
    <mergeCell ref="C34:V34"/>
    <mergeCell ref="C35:V35"/>
    <mergeCell ref="C36:H36"/>
    <mergeCell ref="C37:V37"/>
    <mergeCell ref="C38:T38"/>
    <mergeCell ref="C39:U39"/>
    <mergeCell ref="B40:G40"/>
    <mergeCell ref="H40:K40"/>
    <mergeCell ref="L40:P40"/>
    <mergeCell ref="Q40:T40"/>
    <mergeCell ref="U40:W40"/>
    <mergeCell ref="O41:P41"/>
    <mergeCell ref="Q41:S41"/>
    <mergeCell ref="U41:V41"/>
    <mergeCell ref="B42:C46"/>
    <mergeCell ref="D42:E42"/>
    <mergeCell ref="F42:G43"/>
    <mergeCell ref="H42:I43"/>
    <mergeCell ref="J42:K43"/>
    <mergeCell ref="L42:N43"/>
    <mergeCell ref="O42:P43"/>
    <mergeCell ref="C30:M30"/>
    <mergeCell ref="O30:R30"/>
    <mergeCell ref="S30:W30"/>
    <mergeCell ref="Y30:Y31"/>
    <mergeCell ref="C31:V31"/>
    <mergeCell ref="M1:N1"/>
    <mergeCell ref="C3:M3"/>
    <mergeCell ref="O3:R3"/>
    <mergeCell ref="S3:W3"/>
    <mergeCell ref="Y3:Y4"/>
    <mergeCell ref="C4:V4"/>
    <mergeCell ref="C10:V10"/>
    <mergeCell ref="C12:U12"/>
    <mergeCell ref="B13:G13"/>
    <mergeCell ref="H13:K13"/>
    <mergeCell ref="L13:P13"/>
    <mergeCell ref="C5:N5"/>
    <mergeCell ref="Q13:T13"/>
    <mergeCell ref="U13:W13"/>
    <mergeCell ref="B14:E14"/>
    <mergeCell ref="F14:G14"/>
    <mergeCell ref="H14:I14"/>
    <mergeCell ref="J14:K14"/>
    <mergeCell ref="L14:N14"/>
    <mergeCell ref="O14:P14"/>
    <mergeCell ref="Q14:S14"/>
    <mergeCell ref="U14:V14"/>
    <mergeCell ref="J15:K16"/>
    <mergeCell ref="L15:N16"/>
    <mergeCell ref="B15:C19"/>
    <mergeCell ref="D15:E15"/>
    <mergeCell ref="F15:G16"/>
    <mergeCell ref="H15:I16"/>
    <mergeCell ref="O15:P16"/>
    <mergeCell ref="Q15:S16"/>
    <mergeCell ref="T15:T16"/>
    <mergeCell ref="U15:V16"/>
    <mergeCell ref="W15:W16"/>
    <mergeCell ref="D17:E17"/>
    <mergeCell ref="F17:G18"/>
    <mergeCell ref="H17:I18"/>
    <mergeCell ref="J17:K18"/>
    <mergeCell ref="D16:E16"/>
    <mergeCell ref="AA17:AD17"/>
    <mergeCell ref="D18:E18"/>
    <mergeCell ref="D19:E19"/>
    <mergeCell ref="F19:G19"/>
    <mergeCell ref="H19:I19"/>
    <mergeCell ref="J19:K19"/>
    <mergeCell ref="L19:N19"/>
    <mergeCell ref="O19:P19"/>
    <mergeCell ref="Q19:S19"/>
    <mergeCell ref="U19:V19"/>
    <mergeCell ref="L17:N18"/>
    <mergeCell ref="O17:P18"/>
    <mergeCell ref="Q17:S18"/>
    <mergeCell ref="T17:T18"/>
    <mergeCell ref="U17:V18"/>
    <mergeCell ref="W17:W18"/>
    <mergeCell ref="Q21:S21"/>
    <mergeCell ref="U21:V21"/>
    <mergeCell ref="B20:E20"/>
    <mergeCell ref="F20:G20"/>
    <mergeCell ref="H20:I20"/>
    <mergeCell ref="J20:K20"/>
    <mergeCell ref="L20:N20"/>
    <mergeCell ref="B22:E22"/>
    <mergeCell ref="F22:G22"/>
    <mergeCell ref="H22:I22"/>
    <mergeCell ref="J22:K22"/>
    <mergeCell ref="L22:N22"/>
    <mergeCell ref="O20:P20"/>
    <mergeCell ref="C11:T11"/>
    <mergeCell ref="B28:D28"/>
    <mergeCell ref="T28:W28"/>
    <mergeCell ref="AB59:AB60"/>
    <mergeCell ref="AC64:AC65"/>
    <mergeCell ref="Y5:Y15"/>
    <mergeCell ref="C6:S6"/>
    <mergeCell ref="C7:V7"/>
    <mergeCell ref="C8:V8"/>
    <mergeCell ref="C9:H9"/>
    <mergeCell ref="Q22:S22"/>
    <mergeCell ref="U22:V22"/>
    <mergeCell ref="B23:V23"/>
    <mergeCell ref="C24:U24"/>
    <mergeCell ref="C25:T25"/>
    <mergeCell ref="O22:P22"/>
    <mergeCell ref="Q20:S20"/>
    <mergeCell ref="U20:V20"/>
    <mergeCell ref="B21:E21"/>
    <mergeCell ref="F21:G21"/>
    <mergeCell ref="H21:I21"/>
    <mergeCell ref="J21:K21"/>
    <mergeCell ref="L21:N21"/>
    <mergeCell ref="O21:P21"/>
  </mergeCells>
  <phoneticPr fontId="2"/>
  <dataValidations count="2">
    <dataValidation type="list" allowBlank="1" showInputMessage="1" showErrorMessage="1" sqref="X13 X40">
      <formula1>$AC$57:$AC$65</formula1>
    </dataValidation>
    <dataValidation imeMode="off" allowBlank="1" showInputMessage="1" showErrorMessage="1" sqref="H15:I18 L15:N18 Q15:S18 U15:V18 H42:I45 L42:N45 Q42:S45 U42:V45"/>
  </dataValidations>
  <pageMargins left="0.82677165354330717" right="0.19685039370078741" top="0.70866141732283472" bottom="0.43307086614173229" header="0.31496062992125984" footer="0.31496062992125984"/>
  <pageSetup paperSize="9" scale="97" orientation="portrait" blackAndWhite="1" r:id="rId1"/>
  <rowBreaks count="1" manualBreakCount="1">
    <brk id="28"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113"/>
  <sheetViews>
    <sheetView showGridLines="0" showRowColHeaders="0" showZeros="0" zoomScale="130" zoomScaleNormal="130" zoomScaleSheetLayoutView="100" workbookViewId="0">
      <selection activeCell="I13" sqref="I13:J14"/>
    </sheetView>
  </sheetViews>
  <sheetFormatPr defaultRowHeight="9.75"/>
  <cols>
    <col min="1" max="1" width="0.875" style="1540" customWidth="1"/>
    <col min="2" max="2" width="1.625" style="1540" customWidth="1"/>
    <col min="3" max="3" width="5.75" style="1540" customWidth="1"/>
    <col min="4" max="4" width="3.75" style="1540" customWidth="1"/>
    <col min="5" max="5" width="11.125" style="1540" customWidth="1"/>
    <col min="6" max="6" width="1.875" style="1540" customWidth="1"/>
    <col min="7" max="7" width="0.75" style="1540" customWidth="1"/>
    <col min="8" max="8" width="1.375" style="1540" customWidth="1"/>
    <col min="9" max="9" width="13.875" style="1540" customWidth="1"/>
    <col min="10" max="10" width="1" style="1540" customWidth="1"/>
    <col min="11" max="11" width="0.5" style="1540" customWidth="1"/>
    <col min="12" max="12" width="1" style="1540" customWidth="1"/>
    <col min="13" max="13" width="7.5" style="1540" customWidth="1"/>
    <col min="14" max="14" width="6.875" style="1540" customWidth="1"/>
    <col min="15" max="16" width="0.75" style="1540" customWidth="1"/>
    <col min="17" max="17" width="0.5" style="1540" customWidth="1"/>
    <col min="18" max="18" width="8.875" style="1540" customWidth="1"/>
    <col min="19" max="19" width="6.5" style="1540" customWidth="1"/>
    <col min="20" max="20" width="1.875" style="1540" customWidth="1"/>
    <col min="21" max="21" width="7" style="1540" customWidth="1"/>
    <col min="22" max="22" width="7.5" style="1540" customWidth="1"/>
    <col min="23" max="23" width="1.875" style="1540" customWidth="1"/>
    <col min="24" max="24" width="0.375" style="1540" customWidth="1"/>
    <col min="25" max="25" width="2.875" style="1540" customWidth="1"/>
    <col min="26" max="26" width="3.875" style="1540" customWidth="1"/>
    <col min="27" max="27" width="6.875" style="1540" customWidth="1"/>
    <col min="28" max="28" width="1.25" style="1540" customWidth="1"/>
    <col min="29" max="29" width="6.5" style="1540" customWidth="1"/>
    <col min="30" max="30" width="7.5" style="1540" customWidth="1"/>
    <col min="31" max="31" width="1.625" style="1540" customWidth="1"/>
    <col min="32" max="32" width="6.5" style="1540" customWidth="1"/>
    <col min="33" max="16384" width="9" style="1540"/>
  </cols>
  <sheetData>
    <row r="1" spans="2:32" ht="10.5" customHeight="1">
      <c r="B1" s="1542"/>
      <c r="C1" s="1532"/>
      <c r="D1" s="1532"/>
      <c r="E1" s="1532"/>
      <c r="F1" s="1542"/>
      <c r="G1" s="1542"/>
      <c r="H1" s="1542"/>
      <c r="I1" s="1532"/>
      <c r="J1" s="1542"/>
      <c r="K1" s="1542"/>
      <c r="L1" s="1542"/>
      <c r="M1" s="2002"/>
      <c r="N1" s="2002"/>
      <c r="O1" s="1542"/>
      <c r="P1" s="1542"/>
      <c r="Q1" s="1542"/>
      <c r="R1" s="1532"/>
      <c r="S1" s="1532"/>
      <c r="T1" s="1542"/>
      <c r="U1" s="1532"/>
      <c r="V1" s="1532"/>
      <c r="W1" s="1542"/>
      <c r="X1" s="1542"/>
      <c r="Y1" s="1542"/>
      <c r="Z1" s="1542"/>
      <c r="AA1" s="1542"/>
      <c r="AB1" s="1542"/>
      <c r="AC1" s="1542"/>
      <c r="AD1" s="1542"/>
      <c r="AE1" s="1542"/>
      <c r="AF1" s="1542"/>
    </row>
    <row r="2" spans="2:32" ht="3" customHeight="1"/>
    <row r="3" spans="2:32" ht="30" customHeight="1">
      <c r="C3" s="2491" t="s">
        <v>1617</v>
      </c>
      <c r="D3" s="2491"/>
      <c r="E3" s="2491"/>
      <c r="F3" s="2491"/>
      <c r="G3" s="2491"/>
      <c r="H3" s="2491"/>
      <c r="I3" s="2491"/>
      <c r="J3" s="2491"/>
      <c r="K3" s="2491"/>
      <c r="L3" s="2491"/>
      <c r="M3" s="2491"/>
      <c r="O3" s="1805" t="s">
        <v>30</v>
      </c>
      <c r="P3" s="1722"/>
      <c r="Q3" s="1722"/>
      <c r="R3" s="1722"/>
      <c r="S3" s="2492">
        <f>氏名０</f>
        <v>0</v>
      </c>
      <c r="T3" s="2492"/>
      <c r="U3" s="2492"/>
      <c r="V3" s="2492"/>
      <c r="W3" s="2493"/>
      <c r="Y3" s="2531" t="s">
        <v>1618</v>
      </c>
      <c r="AA3" s="1531" t="s">
        <v>1239</v>
      </c>
      <c r="AB3" s="1533"/>
      <c r="AC3" s="1533"/>
    </row>
    <row r="4" spans="2:32" ht="13.5" customHeight="1">
      <c r="B4" s="2532" t="s">
        <v>1892</v>
      </c>
      <c r="C4" s="2532"/>
      <c r="D4" s="2532"/>
      <c r="E4" s="2532"/>
      <c r="F4" s="2532"/>
      <c r="G4" s="2532"/>
      <c r="H4" s="2532"/>
      <c r="I4" s="2532"/>
      <c r="J4" s="2532"/>
      <c r="K4" s="2532"/>
      <c r="L4" s="2532"/>
      <c r="M4" s="2532"/>
      <c r="N4" s="2532"/>
      <c r="O4" s="2532"/>
      <c r="P4" s="2532"/>
      <c r="Q4" s="2532"/>
      <c r="R4" s="2532"/>
      <c r="S4" s="2532"/>
      <c r="T4" s="2532"/>
      <c r="U4" s="2532"/>
      <c r="V4" s="2532"/>
      <c r="Y4" s="2531"/>
      <c r="AA4" s="2578" t="s">
        <v>1632</v>
      </c>
      <c r="AB4" s="2578"/>
      <c r="AC4" s="2578"/>
      <c r="AD4" s="2578"/>
      <c r="AE4" s="2578"/>
      <c r="AF4" s="2578"/>
    </row>
    <row r="5" spans="2:32" ht="10.5" customHeight="1">
      <c r="C5" s="2421" t="s">
        <v>1623</v>
      </c>
      <c r="D5" s="2421"/>
      <c r="E5" s="2421"/>
      <c r="F5" s="2421"/>
      <c r="G5" s="2421"/>
      <c r="H5" s="2421"/>
      <c r="I5" s="2421"/>
      <c r="J5" s="2421"/>
      <c r="K5" s="2421"/>
      <c r="L5" s="2421"/>
      <c r="M5" s="2421"/>
      <c r="N5" s="2421"/>
      <c r="O5" s="2421"/>
      <c r="P5" s="2421"/>
      <c r="Q5" s="2421"/>
      <c r="R5" s="2421"/>
      <c r="S5" s="2421"/>
      <c r="T5" s="2421"/>
      <c r="U5" s="2421"/>
      <c r="V5" s="2421"/>
      <c r="Y5" s="2531"/>
      <c r="AA5" s="2578"/>
      <c r="AB5" s="2578"/>
      <c r="AC5" s="2578"/>
      <c r="AD5" s="2578"/>
      <c r="AE5" s="2578"/>
      <c r="AF5" s="2578"/>
    </row>
    <row r="6" spans="2:32" ht="10.5" customHeight="1">
      <c r="C6" s="2421" t="s">
        <v>1912</v>
      </c>
      <c r="D6" s="2421"/>
      <c r="E6" s="2421"/>
      <c r="F6" s="2421"/>
      <c r="G6" s="2421"/>
      <c r="H6" s="2421"/>
      <c r="I6" s="2421"/>
      <c r="J6" s="2421"/>
      <c r="K6" s="2421"/>
      <c r="L6" s="2421"/>
      <c r="M6" s="2421"/>
      <c r="N6" s="2421"/>
      <c r="O6" s="2421"/>
      <c r="P6" s="2421"/>
      <c r="Q6" s="2421"/>
      <c r="R6" s="2421"/>
      <c r="S6" s="2421"/>
      <c r="T6" s="2421"/>
      <c r="U6" s="2421"/>
      <c r="V6" s="2421"/>
      <c r="Y6" s="2531"/>
      <c r="AA6" s="2578"/>
      <c r="AB6" s="2578"/>
      <c r="AC6" s="2578"/>
      <c r="AD6" s="2578"/>
      <c r="AE6" s="2578"/>
      <c r="AF6" s="2578"/>
    </row>
    <row r="7" spans="2:32" ht="10.5" customHeight="1">
      <c r="C7" s="2421" t="s">
        <v>1911</v>
      </c>
      <c r="D7" s="2421"/>
      <c r="E7" s="2421"/>
      <c r="F7" s="2421"/>
      <c r="G7" s="2421"/>
      <c r="H7" s="2421"/>
      <c r="I7" s="2421"/>
      <c r="J7" s="2421"/>
      <c r="K7" s="2421"/>
      <c r="L7" s="2421"/>
      <c r="M7" s="2421"/>
      <c r="N7" s="2421"/>
      <c r="O7" s="2421"/>
      <c r="P7" s="2421"/>
      <c r="Q7" s="2421"/>
      <c r="R7" s="2421"/>
      <c r="S7" s="2421"/>
      <c r="T7" s="2421"/>
      <c r="U7" s="2421"/>
      <c r="V7" s="2421"/>
      <c r="Y7" s="2531"/>
      <c r="AA7" s="2578"/>
      <c r="AB7" s="2578"/>
      <c r="AC7" s="2578"/>
      <c r="AD7" s="2578"/>
      <c r="AE7" s="2578"/>
      <c r="AF7" s="2578"/>
    </row>
    <row r="8" spans="2:32" ht="10.5" customHeight="1">
      <c r="C8" s="2421" t="s">
        <v>1907</v>
      </c>
      <c r="D8" s="2421"/>
      <c r="E8" s="2421"/>
      <c r="F8" s="2421"/>
      <c r="G8" s="2421"/>
      <c r="H8" s="2421"/>
      <c r="I8" s="2421"/>
      <c r="J8" s="2421"/>
      <c r="K8" s="2421"/>
      <c r="L8" s="2421"/>
      <c r="M8" s="2421"/>
      <c r="N8" s="2421"/>
      <c r="O8" s="2421"/>
      <c r="P8" s="2421"/>
      <c r="Q8" s="2421"/>
      <c r="R8" s="2421"/>
      <c r="S8" s="2421"/>
      <c r="T8" s="2421"/>
      <c r="U8" s="2421"/>
      <c r="V8" s="2421"/>
      <c r="Y8" s="2427" t="s">
        <v>1883</v>
      </c>
      <c r="AA8" s="2578"/>
      <c r="AB8" s="2578"/>
      <c r="AC8" s="2578"/>
      <c r="AD8" s="2578"/>
      <c r="AE8" s="2578"/>
      <c r="AF8" s="2578"/>
    </row>
    <row r="9" spans="2:32" ht="10.5" customHeight="1">
      <c r="C9" s="2421" t="s">
        <v>1906</v>
      </c>
      <c r="D9" s="2421"/>
      <c r="E9" s="2421"/>
      <c r="F9" s="2421"/>
      <c r="G9" s="2421"/>
      <c r="H9" s="2421"/>
      <c r="Y9" s="2427"/>
      <c r="AA9" s="2578"/>
      <c r="AB9" s="2578"/>
      <c r="AC9" s="2578"/>
      <c r="AD9" s="2578"/>
      <c r="AE9" s="2578"/>
      <c r="AF9" s="2578"/>
    </row>
    <row r="10" spans="2:32" ht="12" customHeight="1">
      <c r="C10" s="2571" t="s">
        <v>1625</v>
      </c>
      <c r="D10" s="2571"/>
      <c r="E10" s="2571"/>
      <c r="F10" s="2571"/>
      <c r="G10" s="2571"/>
      <c r="H10" s="2571"/>
      <c r="I10" s="2571"/>
      <c r="J10" s="2571"/>
      <c r="K10" s="2571"/>
      <c r="L10" s="2571"/>
      <c r="M10" s="2571"/>
      <c r="N10" s="2571"/>
      <c r="O10" s="2571"/>
      <c r="P10" s="2571"/>
      <c r="Q10" s="2571"/>
      <c r="R10" s="2571"/>
      <c r="S10" s="2571"/>
      <c r="T10" s="2571"/>
      <c r="U10" s="2571"/>
      <c r="V10" s="2571"/>
      <c r="Y10" s="2427"/>
      <c r="AA10" s="1536"/>
      <c r="AB10" s="1536"/>
      <c r="AC10" s="1536"/>
      <c r="AD10" s="1536"/>
      <c r="AE10" s="1536"/>
      <c r="AF10" s="1536"/>
    </row>
    <row r="11" spans="2:32" ht="32.25" customHeight="1">
      <c r="B11" s="1734" t="s">
        <v>972</v>
      </c>
      <c r="C11" s="1734"/>
      <c r="D11" s="1734"/>
      <c r="E11" s="1734"/>
      <c r="F11" s="1734"/>
      <c r="G11" s="1734"/>
      <c r="H11" s="1686"/>
      <c r="I11" s="2572" t="str">
        <f>'４表'!H13</f>
        <v/>
      </c>
      <c r="J11" s="2573"/>
      <c r="K11" s="2573"/>
      <c r="L11" s="2574"/>
      <c r="M11" s="2572" t="str">
        <f>'４表'!L13</f>
        <v/>
      </c>
      <c r="N11" s="2573"/>
      <c r="O11" s="2573"/>
      <c r="P11" s="2573"/>
      <c r="Q11" s="2574"/>
      <c r="R11" s="2572" t="str">
        <f>'４表'!Q13</f>
        <v/>
      </c>
      <c r="S11" s="2573"/>
      <c r="T11" s="2574"/>
      <c r="U11" s="2572" t="str">
        <f>'４表'!U13</f>
        <v/>
      </c>
      <c r="V11" s="2573"/>
      <c r="W11" s="2573"/>
      <c r="Y11" s="2427"/>
      <c r="AA11" s="2567" t="s">
        <v>1925</v>
      </c>
      <c r="AB11" s="2568"/>
      <c r="AC11" s="2568"/>
      <c r="AD11" s="2568"/>
      <c r="AE11" s="2568"/>
      <c r="AF11" s="2568"/>
    </row>
    <row r="12" spans="2:32" ht="29.25" customHeight="1">
      <c r="B12" s="2503" t="s">
        <v>977</v>
      </c>
      <c r="C12" s="2504"/>
      <c r="D12" s="2504"/>
      <c r="E12" s="2504"/>
      <c r="F12" s="2504"/>
      <c r="G12" s="2569" t="s">
        <v>31</v>
      </c>
      <c r="H12" s="2570"/>
      <c r="I12" s="2468" t="str">
        <f>IF(I11="","",VLOOKUP(I11,入力シート!$D$6:$X$12,21,FALSE))</f>
        <v/>
      </c>
      <c r="J12" s="2465"/>
      <c r="K12" s="2471" t="s">
        <v>15</v>
      </c>
      <c r="L12" s="2472"/>
      <c r="M12" s="2468" t="str">
        <f>IF(M11="","",VLOOKUP(M11,入力シート!$D$6:$X$12,21,FALSE))</f>
        <v/>
      </c>
      <c r="N12" s="2465"/>
      <c r="O12" s="2465"/>
      <c r="P12" s="2471" t="s">
        <v>15</v>
      </c>
      <c r="Q12" s="2472"/>
      <c r="R12" s="2468" t="str">
        <f>IF(R11="","",VLOOKUP(R11,入力シート!$D$6:$X$12,21,FALSE))</f>
        <v/>
      </c>
      <c r="S12" s="2465"/>
      <c r="T12" s="917" t="s">
        <v>15</v>
      </c>
      <c r="U12" s="2468" t="str">
        <f>IF(U11="","",VLOOKUP(U11,入力シート!$D$6:$X$12,21,FALSE))</f>
        <v/>
      </c>
      <c r="V12" s="2465"/>
      <c r="W12" s="918" t="s">
        <v>15</v>
      </c>
      <c r="Y12" s="2427"/>
    </row>
    <row r="13" spans="2:32" ht="37.5" customHeight="1">
      <c r="B13" s="2560" t="s">
        <v>1893</v>
      </c>
      <c r="C13" s="2561"/>
      <c r="D13" s="2561"/>
      <c r="E13" s="2561"/>
      <c r="F13" s="2562"/>
      <c r="G13" s="2488" t="s">
        <v>32</v>
      </c>
      <c r="H13" s="1686"/>
      <c r="I13" s="2474"/>
      <c r="J13" s="2475"/>
      <c r="K13" s="2442" t="s">
        <v>15</v>
      </c>
      <c r="L13" s="2473"/>
      <c r="M13" s="2474"/>
      <c r="N13" s="2475"/>
      <c r="O13" s="2475"/>
      <c r="P13" s="2442" t="s">
        <v>15</v>
      </c>
      <c r="Q13" s="2473"/>
      <c r="R13" s="2474"/>
      <c r="S13" s="2475"/>
      <c r="T13" s="2519" t="s">
        <v>15</v>
      </c>
      <c r="U13" s="2474"/>
      <c r="V13" s="2475"/>
      <c r="W13" s="2538" t="s">
        <v>15</v>
      </c>
      <c r="Y13" s="2427"/>
      <c r="AA13" s="1582"/>
      <c r="AB13" s="1582"/>
      <c r="AC13" s="1582"/>
      <c r="AD13" s="1582"/>
      <c r="AE13" s="1582"/>
      <c r="AF13" s="1546"/>
    </row>
    <row r="14" spans="2:32" ht="10.5" customHeight="1">
      <c r="B14" s="2540" t="s">
        <v>1894</v>
      </c>
      <c r="C14" s="2540"/>
      <c r="D14" s="2540"/>
      <c r="E14" s="2540"/>
      <c r="F14" s="2541"/>
      <c r="G14" s="2448"/>
      <c r="H14" s="2542"/>
      <c r="I14" s="2470"/>
      <c r="J14" s="2453"/>
      <c r="K14" s="2443"/>
      <c r="L14" s="2456"/>
      <c r="M14" s="2470"/>
      <c r="N14" s="2453"/>
      <c r="O14" s="2453"/>
      <c r="P14" s="2443"/>
      <c r="Q14" s="2456"/>
      <c r="R14" s="2470"/>
      <c r="S14" s="2453"/>
      <c r="T14" s="2520"/>
      <c r="U14" s="2470"/>
      <c r="V14" s="2453"/>
      <c r="W14" s="2539"/>
      <c r="Y14" s="1535"/>
      <c r="AA14" s="1582"/>
      <c r="AB14" s="1582"/>
      <c r="AC14" s="1582"/>
      <c r="AD14" s="1582"/>
      <c r="AE14" s="1582"/>
      <c r="AF14" s="1546"/>
    </row>
    <row r="15" spans="2:32" ht="35.25" customHeight="1">
      <c r="B15" s="2576" t="s">
        <v>984</v>
      </c>
      <c r="C15" s="2577"/>
      <c r="D15" s="2577"/>
      <c r="E15" s="2577"/>
      <c r="F15" s="2577"/>
      <c r="G15" s="2446" t="s">
        <v>33</v>
      </c>
      <c r="H15" s="2534"/>
      <c r="I15" s="2525" t="str">
        <f>IF(I11="","",VLOOKUP(I11,$AF$105:$AH$111,2,FALSE)+VLOOKUP(I11,$AF$105:$AH$111,3,FALSE))</f>
        <v/>
      </c>
      <c r="J15" s="2526"/>
      <c r="K15" s="1762"/>
      <c r="L15" s="1775"/>
      <c r="M15" s="2525" t="str">
        <f>IF(M11="","",VLOOKUP(M11,$AF$105:$AH$111,2,FALSE)+VLOOKUP(M11,$AF$105:$AH$111,3,FALSE))</f>
        <v/>
      </c>
      <c r="N15" s="2526"/>
      <c r="O15" s="2526"/>
      <c r="P15" s="1762"/>
      <c r="Q15" s="1775"/>
      <c r="R15" s="2525" t="str">
        <f>IF(R11="","",VLOOKUP(R11,$AF$105:$AH$111,2,FALSE)+VLOOKUP(R11,$AF$105:$AH$111,3,FALSE))</f>
        <v/>
      </c>
      <c r="S15" s="2526"/>
      <c r="T15" s="1775"/>
      <c r="U15" s="2525" t="str">
        <f>IF(U11="","",VLOOKUP(U11,$AF$105:$AH$111,2,FALSE)+VLOOKUP(U11,$AF$105:$AH$111,3,FALSE))</f>
        <v/>
      </c>
      <c r="V15" s="2526"/>
      <c r="W15" s="1762"/>
      <c r="AA15" s="1582"/>
      <c r="AB15" s="1582"/>
      <c r="AC15" s="1582"/>
      <c r="AD15" s="1582"/>
      <c r="AE15" s="1582"/>
      <c r="AF15" s="1546"/>
    </row>
    <row r="16" spans="2:32" ht="10.5" customHeight="1">
      <c r="B16" s="2529" t="s">
        <v>1626</v>
      </c>
      <c r="C16" s="2529"/>
      <c r="D16" s="2529"/>
      <c r="E16" s="2529"/>
      <c r="F16" s="2529"/>
      <c r="G16" s="2448"/>
      <c r="H16" s="2542"/>
      <c r="I16" s="2527"/>
      <c r="J16" s="2528"/>
      <c r="K16" s="1772"/>
      <c r="L16" s="1773"/>
      <c r="M16" s="2527"/>
      <c r="N16" s="2528"/>
      <c r="O16" s="2528"/>
      <c r="P16" s="1772"/>
      <c r="Q16" s="1773"/>
      <c r="R16" s="2527"/>
      <c r="S16" s="2528"/>
      <c r="T16" s="1773"/>
      <c r="U16" s="2527"/>
      <c r="V16" s="2528"/>
      <c r="W16" s="1772"/>
    </row>
    <row r="17" spans="2:29" ht="29.25" customHeight="1">
      <c r="B17" s="1776" t="s">
        <v>978</v>
      </c>
      <c r="C17" s="1777"/>
      <c r="D17" s="1777"/>
      <c r="E17" s="1777"/>
      <c r="F17" s="1777"/>
      <c r="G17" s="2521" t="s">
        <v>4</v>
      </c>
      <c r="H17" s="2522"/>
      <c r="I17" s="2523" t="str">
        <f>IF(I11="","",VLOOKUP(I11,$AF$104:$AI$111,4,FALSE))</f>
        <v/>
      </c>
      <c r="J17" s="2524"/>
      <c r="K17" s="1777"/>
      <c r="L17" s="1778"/>
      <c r="M17" s="2523" t="str">
        <f>IF(M11="","",VLOOKUP(M11,$AF$104:$AI$111,4,FALSE))</f>
        <v/>
      </c>
      <c r="N17" s="2524"/>
      <c r="O17" s="2524"/>
      <c r="P17" s="1777"/>
      <c r="Q17" s="1778"/>
      <c r="R17" s="2523" t="str">
        <f>IF(R11="","",VLOOKUP(R11,$AF$104:$AI$111,4,FALSE))</f>
        <v/>
      </c>
      <c r="S17" s="2524"/>
      <c r="T17" s="1541"/>
      <c r="U17" s="2523" t="str">
        <f>IF(U11="","",VLOOKUP(U11,$AF$104:$AI$111,4,FALSE))</f>
        <v/>
      </c>
      <c r="V17" s="2524"/>
      <c r="W17" s="1537"/>
    </row>
    <row r="18" spans="2:29" ht="16.5" customHeight="1">
      <c r="B18" s="2530" t="s">
        <v>1627</v>
      </c>
      <c r="C18" s="2530"/>
      <c r="D18" s="2530"/>
      <c r="E18" s="2530"/>
      <c r="F18" s="2530"/>
      <c r="G18" s="2521" t="s">
        <v>37</v>
      </c>
      <c r="H18" s="2522"/>
      <c r="I18" s="2523" t="str">
        <f>IF(I11="","",IF(I15-I17&lt;0,0,I15-I17))</f>
        <v/>
      </c>
      <c r="J18" s="2524"/>
      <c r="K18" s="1777"/>
      <c r="L18" s="1778"/>
      <c r="M18" s="2523" t="str">
        <f>IF(M11="","",IF(M15-M17&lt;0,0,M15-M17))</f>
        <v/>
      </c>
      <c r="N18" s="2524"/>
      <c r="O18" s="2524"/>
      <c r="P18" s="1777"/>
      <c r="Q18" s="1778"/>
      <c r="R18" s="2523" t="str">
        <f>IF(R11="","",IF(R15-R17&lt;0,0,R15-R17))</f>
        <v/>
      </c>
      <c r="S18" s="2524"/>
      <c r="T18" s="1541"/>
      <c r="U18" s="2523" t="str">
        <f>IF(U11="","",IF(U15-U17&lt;0,0,U15-U17))</f>
        <v/>
      </c>
      <c r="V18" s="2524"/>
      <c r="W18" s="1537"/>
    </row>
    <row r="19" spans="2:29" ht="29.25" customHeight="1">
      <c r="B19" s="2533" t="s">
        <v>1895</v>
      </c>
      <c r="C19" s="2533"/>
      <c r="D19" s="2533"/>
      <c r="E19" s="2533"/>
      <c r="F19" s="1538"/>
      <c r="G19" s="2446" t="s">
        <v>39</v>
      </c>
      <c r="H19" s="2534"/>
      <c r="I19" s="2525" t="str">
        <f>IF(I11="","",VLOOKUP(I11,$AF$105:$AJ$111,5,FALSE))</f>
        <v/>
      </c>
      <c r="J19" s="2526"/>
      <c r="K19" s="1762"/>
      <c r="L19" s="1775"/>
      <c r="M19" s="2525" t="str">
        <f>IF(M11="","",VLOOKUP(M11,$AF$105:$AJ$111,5,FALSE))</f>
        <v/>
      </c>
      <c r="N19" s="2526"/>
      <c r="O19" s="2526"/>
      <c r="P19" s="1762"/>
      <c r="Q19" s="1775"/>
      <c r="R19" s="2525" t="str">
        <f>IF(R11="","",VLOOKUP(R11,$AF$105:$AJ$111,5,FALSE))</f>
        <v/>
      </c>
      <c r="S19" s="2526"/>
      <c r="T19" s="1775"/>
      <c r="U19" s="2525" t="str">
        <f>IF(U11="","",VLOOKUP(U11,$AF$105:$AJ$111,5,FALSE))</f>
        <v/>
      </c>
      <c r="V19" s="2526"/>
      <c r="W19" s="1762"/>
    </row>
    <row r="20" spans="2:29" ht="10.5" customHeight="1">
      <c r="B20" s="2543" t="s">
        <v>979</v>
      </c>
      <c r="C20" s="2543"/>
      <c r="D20" s="2543"/>
      <c r="E20" s="2543"/>
      <c r="F20" s="2543"/>
      <c r="G20" s="2535"/>
      <c r="H20" s="1688"/>
      <c r="I20" s="2536"/>
      <c r="J20" s="2537"/>
      <c r="K20" s="1683"/>
      <c r="L20" s="1738"/>
      <c r="M20" s="2536"/>
      <c r="N20" s="2537"/>
      <c r="O20" s="2537"/>
      <c r="P20" s="1683"/>
      <c r="Q20" s="1738"/>
      <c r="R20" s="2536"/>
      <c r="S20" s="2537"/>
      <c r="T20" s="1738"/>
      <c r="U20" s="2536"/>
      <c r="V20" s="2537"/>
      <c r="W20" s="1683"/>
    </row>
    <row r="21" spans="2:29" ht="12.75" customHeight="1">
      <c r="B21" s="2558" t="s">
        <v>980</v>
      </c>
      <c r="C21" s="2558"/>
      <c r="D21" s="2558"/>
      <c r="E21" s="2558"/>
      <c r="F21" s="1539"/>
      <c r="G21" s="2488" t="s">
        <v>7</v>
      </c>
      <c r="H21" s="1686"/>
      <c r="I21" s="2544" t="str">
        <f>IF(I11="","",IF(I12&lt;I12*I13/(I18+I19),I12,ROUNDDOWN(I12*I13/(I18+I19),0)))</f>
        <v/>
      </c>
      <c r="J21" s="2545"/>
      <c r="K21" s="2442" t="s">
        <v>130</v>
      </c>
      <c r="L21" s="2473"/>
      <c r="M21" s="2544" t="str">
        <f>IF(M11="","",IF(M12&lt;M12*M13/(M18+M19),M12,ROUNDDOWN(M12*M13/(M18+M19),0)))</f>
        <v/>
      </c>
      <c r="N21" s="2545"/>
      <c r="O21" s="2545"/>
      <c r="P21" s="2442" t="s">
        <v>130</v>
      </c>
      <c r="Q21" s="2473"/>
      <c r="R21" s="2544" t="str">
        <f>IF(R11="","",IF(R12&lt;R12*R13/(R18+R19),R12,ROUNDDOWN(R12*R13/(R18+R19),0)))</f>
        <v/>
      </c>
      <c r="S21" s="2545"/>
      <c r="T21" s="2473" t="s">
        <v>130</v>
      </c>
      <c r="U21" s="2544" t="str">
        <f>IF(U11="","",IF(U12&lt;U12*U13/(U18+U19),U12,ROUNDDOWN(U12*U13/(U18+U19),0)))</f>
        <v/>
      </c>
      <c r="V21" s="2545"/>
      <c r="W21" s="2442" t="s">
        <v>130</v>
      </c>
    </row>
    <row r="22" spans="2:29" ht="12" customHeight="1">
      <c r="B22" s="1533"/>
      <c r="C22" s="2552" t="s">
        <v>1629</v>
      </c>
      <c r="D22" s="1530" t="s">
        <v>32</v>
      </c>
      <c r="E22" s="2554" t="s">
        <v>1631</v>
      </c>
      <c r="F22" s="2555"/>
      <c r="G22" s="1703"/>
      <c r="H22" s="1687"/>
      <c r="I22" s="2546"/>
      <c r="J22" s="2547"/>
      <c r="K22" s="2550"/>
      <c r="L22" s="2548"/>
      <c r="M22" s="2546"/>
      <c r="N22" s="2547"/>
      <c r="O22" s="2547"/>
      <c r="P22" s="2550"/>
      <c r="Q22" s="2548"/>
      <c r="R22" s="2546"/>
      <c r="S22" s="2547"/>
      <c r="T22" s="2548"/>
      <c r="U22" s="2546"/>
      <c r="V22" s="2547"/>
      <c r="W22" s="2550"/>
    </row>
    <row r="23" spans="2:29" ht="12.75" customHeight="1">
      <c r="B23" s="828"/>
      <c r="C23" s="2553"/>
      <c r="D23" s="1529" t="s">
        <v>1630</v>
      </c>
      <c r="E23" s="2556"/>
      <c r="F23" s="2557"/>
      <c r="G23" s="2535"/>
      <c r="H23" s="1688"/>
      <c r="I23" s="2536"/>
      <c r="J23" s="2537"/>
      <c r="K23" s="2551"/>
      <c r="L23" s="2549"/>
      <c r="M23" s="2536"/>
      <c r="N23" s="2537"/>
      <c r="O23" s="2537"/>
      <c r="P23" s="2551"/>
      <c r="Q23" s="2549"/>
      <c r="R23" s="2536"/>
      <c r="S23" s="2537"/>
      <c r="T23" s="2549"/>
      <c r="U23" s="2536"/>
      <c r="V23" s="2537"/>
      <c r="W23" s="2551"/>
    </row>
    <row r="24" spans="2:29" ht="12.75" customHeight="1">
      <c r="B24" s="2430" t="s">
        <v>1903</v>
      </c>
      <c r="C24" s="2430"/>
      <c r="D24" s="2430"/>
      <c r="E24" s="2430"/>
      <c r="F24" s="2430"/>
      <c r="G24" s="2430"/>
      <c r="H24" s="2430"/>
      <c r="I24" s="2430"/>
      <c r="J24" s="2430"/>
      <c r="K24" s="2430"/>
      <c r="L24" s="2430"/>
      <c r="M24" s="2430"/>
      <c r="N24" s="2430"/>
      <c r="O24" s="2430"/>
      <c r="P24" s="2430"/>
      <c r="Q24" s="2430"/>
      <c r="R24" s="2430"/>
      <c r="S24" s="2430"/>
      <c r="T24" s="2430"/>
      <c r="U24" s="2430"/>
      <c r="V24" s="2430"/>
      <c r="W24" s="1550"/>
    </row>
    <row r="25" spans="2:29" ht="12.75" customHeight="1">
      <c r="B25" s="1533"/>
      <c r="C25" s="1551"/>
      <c r="D25" s="2518" t="s">
        <v>1905</v>
      </c>
      <c r="E25" s="2518"/>
      <c r="F25" s="2518"/>
      <c r="G25" s="2518"/>
      <c r="H25" s="2518"/>
      <c r="I25" s="2518"/>
      <c r="J25" s="2518"/>
      <c r="K25" s="2518"/>
      <c r="L25" s="2518"/>
      <c r="M25" s="2518"/>
      <c r="N25" s="2518"/>
      <c r="O25" s="2518"/>
      <c r="P25" s="2518"/>
      <c r="Q25" s="2518"/>
      <c r="R25" s="2518"/>
      <c r="S25" s="2518"/>
      <c r="T25" s="2518"/>
      <c r="U25" s="2518"/>
      <c r="V25" s="2518"/>
      <c r="W25" s="1550"/>
    </row>
    <row r="26" spans="2:29" ht="12.75" customHeight="1">
      <c r="B26" s="1533"/>
      <c r="C26" s="1551"/>
      <c r="D26" s="2518" t="s">
        <v>1904</v>
      </c>
      <c r="E26" s="2518"/>
      <c r="F26" s="2518"/>
      <c r="G26" s="2518"/>
      <c r="H26" s="2518"/>
      <c r="I26" s="2518"/>
      <c r="J26" s="1552"/>
      <c r="K26" s="1552"/>
      <c r="L26" s="1552"/>
      <c r="M26" s="1552"/>
      <c r="N26" s="1552"/>
      <c r="O26" s="1552"/>
      <c r="P26" s="1552"/>
      <c r="Q26" s="1552"/>
      <c r="R26" s="1552"/>
      <c r="S26" s="1552"/>
      <c r="T26" s="1552"/>
      <c r="U26" s="1552"/>
      <c r="V26" s="1438"/>
      <c r="W26" s="1550"/>
    </row>
    <row r="27" spans="2:29" ht="14.25" customHeight="1">
      <c r="B27" s="1533"/>
      <c r="C27" s="1851" t="s">
        <v>1902</v>
      </c>
      <c r="D27" s="1851"/>
      <c r="E27" s="1851"/>
      <c r="F27" s="1851"/>
      <c r="G27" s="1851"/>
      <c r="H27" s="1851"/>
      <c r="I27" s="1851"/>
      <c r="J27" s="1851"/>
      <c r="K27" s="1851"/>
      <c r="L27" s="1851"/>
      <c r="M27" s="1533"/>
      <c r="N27" s="1533"/>
      <c r="O27" s="1533"/>
      <c r="P27" s="1533"/>
      <c r="Q27" s="1533"/>
      <c r="R27" s="1533"/>
      <c r="S27" s="1533"/>
      <c r="T27" s="1533"/>
    </row>
    <row r="28" spans="2:29" ht="3.75" customHeight="1"/>
    <row r="29" spans="2:29" ht="15" customHeight="1">
      <c r="B29" s="2575" t="s">
        <v>1896</v>
      </c>
      <c r="C29" s="2575"/>
      <c r="D29" s="2575"/>
      <c r="E29" s="2575"/>
      <c r="F29" s="2575"/>
      <c r="G29" s="2575"/>
      <c r="H29" s="2575"/>
      <c r="I29" s="2575"/>
      <c r="J29" s="2575"/>
      <c r="K29" s="2575"/>
      <c r="L29" s="2575"/>
      <c r="M29" s="2575"/>
      <c r="N29" s="2575"/>
      <c r="O29" s="2575"/>
      <c r="P29" s="2575"/>
      <c r="Q29" s="2575"/>
      <c r="R29" s="2575"/>
      <c r="S29" s="2575"/>
      <c r="T29" s="2575"/>
      <c r="U29" s="2575"/>
      <c r="V29" s="2575"/>
      <c r="W29" s="2575"/>
      <c r="AA29" s="1536"/>
      <c r="AB29" s="1420"/>
      <c r="AC29" s="1420"/>
    </row>
    <row r="30" spans="2:29" ht="12.75" customHeight="1">
      <c r="C30" s="2421" t="s">
        <v>1623</v>
      </c>
      <c r="D30" s="2421"/>
      <c r="E30" s="2421"/>
      <c r="F30" s="2421"/>
      <c r="G30" s="2421"/>
      <c r="H30" s="2421"/>
      <c r="I30" s="2421"/>
      <c r="J30" s="2421"/>
      <c r="K30" s="2421"/>
      <c r="L30" s="2421"/>
      <c r="M30" s="2421"/>
      <c r="N30" s="2421"/>
      <c r="O30" s="2421"/>
      <c r="P30" s="2421"/>
      <c r="Q30" s="2421"/>
      <c r="R30" s="2421"/>
      <c r="S30" s="2421"/>
      <c r="T30" s="2421"/>
      <c r="U30" s="2421"/>
      <c r="V30" s="2421"/>
      <c r="AA30" s="1420"/>
      <c r="AB30" s="1420"/>
      <c r="AC30" s="1420"/>
    </row>
    <row r="31" spans="2:29" ht="12.75" customHeight="1">
      <c r="C31" s="2421" t="s">
        <v>1624</v>
      </c>
      <c r="D31" s="2421"/>
      <c r="E31" s="2421"/>
      <c r="F31" s="2421"/>
      <c r="G31" s="2421"/>
      <c r="H31" s="2421"/>
      <c r="I31" s="2421"/>
      <c r="J31" s="2421"/>
      <c r="K31" s="2421"/>
      <c r="L31" s="2421"/>
      <c r="M31" s="2421"/>
      <c r="N31" s="2421"/>
      <c r="O31" s="2421"/>
      <c r="P31" s="2421"/>
      <c r="Q31" s="2421"/>
      <c r="R31" s="2421"/>
      <c r="S31" s="2421"/>
      <c r="T31" s="2421"/>
      <c r="U31" s="2421"/>
      <c r="V31" s="2421"/>
      <c r="AA31" s="1420"/>
      <c r="AB31" s="1420"/>
      <c r="AC31" s="1420"/>
    </row>
    <row r="32" spans="2:29" ht="12.75" customHeight="1">
      <c r="C32" s="2421" t="s">
        <v>1897</v>
      </c>
      <c r="D32" s="2421"/>
      <c r="E32" s="2421"/>
      <c r="F32" s="2421"/>
      <c r="G32" s="2421"/>
      <c r="H32" s="2421"/>
      <c r="I32" s="2421"/>
      <c r="J32" s="2421"/>
      <c r="K32" s="2421"/>
      <c r="L32" s="2421"/>
      <c r="M32" s="2421"/>
      <c r="N32" s="2421"/>
      <c r="O32" s="2421"/>
      <c r="P32" s="2421"/>
      <c r="Q32" s="2421"/>
      <c r="R32" s="2421"/>
      <c r="S32" s="2421"/>
      <c r="T32" s="2421"/>
      <c r="U32" s="2421"/>
      <c r="V32" s="2421"/>
      <c r="AA32" s="1420"/>
      <c r="AB32" s="1420"/>
      <c r="AC32" s="1420"/>
    </row>
    <row r="33" spans="2:32" ht="12.75" customHeight="1">
      <c r="C33" s="2421" t="s">
        <v>1898</v>
      </c>
      <c r="D33" s="2421"/>
      <c r="E33" s="2421"/>
      <c r="F33" s="2421"/>
      <c r="G33" s="2421"/>
      <c r="H33" s="2421"/>
      <c r="I33" s="2421"/>
      <c r="J33" s="2421"/>
      <c r="K33" s="2421"/>
      <c r="L33" s="2421"/>
      <c r="M33" s="2421"/>
      <c r="N33" s="2421"/>
      <c r="O33" s="2421"/>
      <c r="P33" s="2421"/>
      <c r="Q33" s="2421"/>
      <c r="R33" s="2421"/>
      <c r="S33" s="2421"/>
      <c r="T33" s="2421"/>
      <c r="U33" s="2421"/>
      <c r="AA33" s="1420"/>
      <c r="AB33" s="1420"/>
      <c r="AC33" s="1420"/>
    </row>
    <row r="34" spans="2:32" ht="12.75" customHeight="1">
      <c r="C34" s="2571" t="s">
        <v>1625</v>
      </c>
      <c r="D34" s="2571"/>
      <c r="E34" s="2571"/>
      <c r="F34" s="2571"/>
      <c r="G34" s="2571"/>
      <c r="H34" s="2571"/>
      <c r="I34" s="2571"/>
      <c r="J34" s="2571"/>
      <c r="K34" s="2571"/>
      <c r="L34" s="2571"/>
      <c r="M34" s="2571"/>
      <c r="N34" s="2571"/>
      <c r="O34" s="2571"/>
      <c r="P34" s="2571"/>
      <c r="Q34" s="2571"/>
      <c r="R34" s="2571"/>
      <c r="S34" s="2571"/>
      <c r="T34" s="2571"/>
      <c r="U34" s="2571"/>
      <c r="V34" s="2571"/>
    </row>
    <row r="35" spans="2:32" ht="33" customHeight="1">
      <c r="B35" s="1734" t="s">
        <v>972</v>
      </c>
      <c r="C35" s="1734"/>
      <c r="D35" s="1734"/>
      <c r="E35" s="1734"/>
      <c r="F35" s="1734"/>
      <c r="G35" s="1734"/>
      <c r="H35" s="1686"/>
      <c r="I35" s="2572" t="str">
        <f>I11</f>
        <v/>
      </c>
      <c r="J35" s="2573"/>
      <c r="K35" s="2573"/>
      <c r="L35" s="2574"/>
      <c r="M35" s="2572" t="str">
        <f>M11</f>
        <v/>
      </c>
      <c r="N35" s="2573"/>
      <c r="O35" s="2573"/>
      <c r="P35" s="2573"/>
      <c r="Q35" s="2574"/>
      <c r="R35" s="2572" t="str">
        <f>R11</f>
        <v/>
      </c>
      <c r="S35" s="2573"/>
      <c r="T35" s="2574"/>
      <c r="U35" s="2572" t="str">
        <f>U11</f>
        <v/>
      </c>
      <c r="V35" s="2573"/>
      <c r="W35" s="2573"/>
      <c r="AA35" s="2567" t="s">
        <v>1925</v>
      </c>
      <c r="AB35" s="2568"/>
      <c r="AC35" s="2568"/>
      <c r="AD35" s="2568"/>
      <c r="AE35" s="2568"/>
      <c r="AF35" s="2568"/>
    </row>
    <row r="36" spans="2:32" ht="29.25" customHeight="1">
      <c r="B36" s="2503" t="s">
        <v>977</v>
      </c>
      <c r="C36" s="2504"/>
      <c r="D36" s="2504"/>
      <c r="E36" s="2504"/>
      <c r="F36" s="2504"/>
      <c r="G36" s="2569" t="s">
        <v>42</v>
      </c>
      <c r="H36" s="2570"/>
      <c r="I36" s="2468" t="str">
        <f>IF(I35="","",VLOOKUP(I35,入力シート!$D$6:$X$12,21,FALSE))</f>
        <v/>
      </c>
      <c r="J36" s="2465"/>
      <c r="K36" s="2471" t="s">
        <v>15</v>
      </c>
      <c r="L36" s="2472"/>
      <c r="M36" s="2468" t="str">
        <f>IF(M35="","",VLOOKUP(M35,入力シート!$D$6:$X$12,21,FALSE))</f>
        <v/>
      </c>
      <c r="N36" s="2465"/>
      <c r="O36" s="2465"/>
      <c r="P36" s="2471" t="s">
        <v>15</v>
      </c>
      <c r="Q36" s="2472"/>
      <c r="R36" s="2468" t="str">
        <f>IF(R35="","",VLOOKUP(R35,入力シート!$D$6:$X$12,21,FALSE))</f>
        <v/>
      </c>
      <c r="S36" s="2465"/>
      <c r="T36" s="917" t="s">
        <v>15</v>
      </c>
      <c r="U36" s="2468" t="str">
        <f>IF(U35="","",VLOOKUP(U35,入力シート!$D$6:$X$12,21,FALSE))</f>
        <v/>
      </c>
      <c r="V36" s="2465"/>
      <c r="W36" s="918" t="s">
        <v>15</v>
      </c>
    </row>
    <row r="37" spans="2:32" ht="37.5" customHeight="1">
      <c r="B37" s="2560" t="s">
        <v>1893</v>
      </c>
      <c r="C37" s="2561"/>
      <c r="D37" s="2561"/>
      <c r="E37" s="2561"/>
      <c r="F37" s="2562"/>
      <c r="G37" s="2488" t="s">
        <v>43</v>
      </c>
      <c r="H37" s="1686"/>
      <c r="I37" s="2474"/>
      <c r="J37" s="2475"/>
      <c r="K37" s="2442" t="s">
        <v>15</v>
      </c>
      <c r="L37" s="2473"/>
      <c r="M37" s="2474"/>
      <c r="N37" s="2475"/>
      <c r="O37" s="2475"/>
      <c r="P37" s="2442" t="s">
        <v>15</v>
      </c>
      <c r="Q37" s="2473"/>
      <c r="R37" s="2474"/>
      <c r="S37" s="2475"/>
      <c r="T37" s="2519" t="s">
        <v>15</v>
      </c>
      <c r="U37" s="2474"/>
      <c r="V37" s="2475"/>
      <c r="W37" s="2538" t="s">
        <v>15</v>
      </c>
    </row>
    <row r="38" spans="2:32" ht="10.5" customHeight="1">
      <c r="B38" s="2540" t="s">
        <v>1913</v>
      </c>
      <c r="C38" s="2540"/>
      <c r="D38" s="2540"/>
      <c r="E38" s="2540"/>
      <c r="F38" s="2541"/>
      <c r="G38" s="2448"/>
      <c r="H38" s="2542"/>
      <c r="I38" s="2470"/>
      <c r="J38" s="2453"/>
      <c r="K38" s="2443"/>
      <c r="L38" s="2456"/>
      <c r="M38" s="2470"/>
      <c r="N38" s="2453"/>
      <c r="O38" s="2453"/>
      <c r="P38" s="2443"/>
      <c r="Q38" s="2456"/>
      <c r="R38" s="2470"/>
      <c r="S38" s="2453"/>
      <c r="T38" s="2520"/>
      <c r="U38" s="2470"/>
      <c r="V38" s="2453"/>
      <c r="W38" s="2539"/>
      <c r="Y38" s="1535"/>
    </row>
    <row r="39" spans="2:32" ht="37.5" customHeight="1">
      <c r="B39" s="2576" t="s">
        <v>984</v>
      </c>
      <c r="C39" s="2577"/>
      <c r="D39" s="2577"/>
      <c r="E39" s="2577"/>
      <c r="F39" s="2577"/>
      <c r="G39" s="2446" t="s">
        <v>45</v>
      </c>
      <c r="H39" s="2534"/>
      <c r="I39" s="2525" t="str">
        <f>IF(I35="","",VLOOKUP(I35,$AF$105:$AH$111,2,FALSE)+VLOOKUP(I35,$AF$105:$AH$111,3,FALSE))</f>
        <v/>
      </c>
      <c r="J39" s="2526"/>
      <c r="K39" s="1762"/>
      <c r="L39" s="1775"/>
      <c r="M39" s="2525" t="str">
        <f>IF(M35="","",VLOOKUP(M35,$AF$105:$AH$111,2,FALSE)+VLOOKUP(M35,$AF$105:$AH$111,3,FALSE))</f>
        <v/>
      </c>
      <c r="N39" s="2526"/>
      <c r="O39" s="2526"/>
      <c r="P39" s="1762"/>
      <c r="Q39" s="1775"/>
      <c r="R39" s="2525" t="str">
        <f>IF(R35="","",VLOOKUP(R35,$AF$105:$AH$111,2,FALSE)+VLOOKUP(R35,$AF$105:$AH$111,3,FALSE))</f>
        <v/>
      </c>
      <c r="S39" s="2526"/>
      <c r="T39" s="1775"/>
      <c r="U39" s="2525" t="str">
        <f>IF(U35="","",VLOOKUP(U35,$AF$105:$AH$111,2,FALSE)+VLOOKUP(U35,$AF$105:$AH$111,3,FALSE))</f>
        <v/>
      </c>
      <c r="V39" s="2526"/>
      <c r="W39" s="1762"/>
    </row>
    <row r="40" spans="2:32" ht="10.5" customHeight="1">
      <c r="B40" s="2529" t="s">
        <v>1626</v>
      </c>
      <c r="C40" s="2529"/>
      <c r="D40" s="2529"/>
      <c r="E40" s="2529"/>
      <c r="F40" s="2529"/>
      <c r="G40" s="2448"/>
      <c r="H40" s="2542"/>
      <c r="I40" s="2527"/>
      <c r="J40" s="2528"/>
      <c r="K40" s="1772"/>
      <c r="L40" s="1773"/>
      <c r="M40" s="2527"/>
      <c r="N40" s="2528"/>
      <c r="O40" s="2528"/>
      <c r="P40" s="1772"/>
      <c r="Q40" s="1773"/>
      <c r="R40" s="2527"/>
      <c r="S40" s="2528"/>
      <c r="T40" s="1773"/>
      <c r="U40" s="2527"/>
      <c r="V40" s="2528"/>
      <c r="W40" s="1772"/>
    </row>
    <row r="41" spans="2:32" ht="29.25" customHeight="1">
      <c r="B41" s="1776" t="s">
        <v>978</v>
      </c>
      <c r="C41" s="1777"/>
      <c r="D41" s="1777"/>
      <c r="E41" s="1777"/>
      <c r="F41" s="1777"/>
      <c r="G41" s="2521" t="s">
        <v>21</v>
      </c>
      <c r="H41" s="2522"/>
      <c r="I41" s="2523" t="str">
        <f>IF(I35="","",VLOOKUP(I35,$AF$104:$AI$111,4,FALSE))</f>
        <v/>
      </c>
      <c r="J41" s="2524"/>
      <c r="K41" s="1777"/>
      <c r="L41" s="1778"/>
      <c r="M41" s="2523" t="str">
        <f>IF(M35="","",VLOOKUP(M35,$AF$104:$AI$111,4,FALSE))</f>
        <v/>
      </c>
      <c r="N41" s="2524"/>
      <c r="O41" s="2524"/>
      <c r="P41" s="1777"/>
      <c r="Q41" s="1778"/>
      <c r="R41" s="2523" t="str">
        <f>IF(R35="","",VLOOKUP(R35,$AF$104:$AI$111,4,FALSE))</f>
        <v/>
      </c>
      <c r="S41" s="2524"/>
      <c r="T41" s="1541"/>
      <c r="U41" s="2523" t="str">
        <f>IF(U35="","",VLOOKUP(U35,$AF$104:$AI$111,4,FALSE))</f>
        <v/>
      </c>
      <c r="V41" s="2524"/>
      <c r="W41" s="1537"/>
    </row>
    <row r="42" spans="2:32" ht="16.5" customHeight="1">
      <c r="B42" s="2530" t="s">
        <v>1628</v>
      </c>
      <c r="C42" s="2530"/>
      <c r="D42" s="2530"/>
      <c r="E42" s="2530"/>
      <c r="F42" s="2530"/>
      <c r="G42" s="2521" t="s">
        <v>48</v>
      </c>
      <c r="H42" s="2522"/>
      <c r="I42" s="2523" t="str">
        <f>IF(I35="","",IF(I39-I41&lt;0,0,I39-I41))</f>
        <v/>
      </c>
      <c r="J42" s="2524"/>
      <c r="K42" s="1777"/>
      <c r="L42" s="1778"/>
      <c r="M42" s="2523" t="str">
        <f>IF(M35="","",IF(M39-M41&lt;0,0,M39-M41))</f>
        <v/>
      </c>
      <c r="N42" s="2524"/>
      <c r="O42" s="2524"/>
      <c r="P42" s="1777"/>
      <c r="Q42" s="1778"/>
      <c r="R42" s="2523" t="str">
        <f>IF(R35="","",IF(R39-R41&lt;0,0,R39-R41))</f>
        <v/>
      </c>
      <c r="S42" s="2524"/>
      <c r="T42" s="1541"/>
      <c r="U42" s="2523" t="str">
        <f>IF(U35="","",IF(U39-U41&lt;0,0,U39-U41))</f>
        <v/>
      </c>
      <c r="V42" s="2524"/>
      <c r="W42" s="1537"/>
    </row>
    <row r="43" spans="2:32" ht="29.25" customHeight="1">
      <c r="B43" s="2533" t="s">
        <v>1895</v>
      </c>
      <c r="C43" s="2533"/>
      <c r="D43" s="2533"/>
      <c r="E43" s="2533"/>
      <c r="F43" s="1538"/>
      <c r="G43" s="2446" t="s">
        <v>50</v>
      </c>
      <c r="H43" s="2534"/>
      <c r="I43" s="2525" t="str">
        <f>IF(I35="","",VLOOKUP(I35,$AF$105:$AJ$111,5,FALSE))</f>
        <v/>
      </c>
      <c r="J43" s="2526"/>
      <c r="K43" s="1762"/>
      <c r="L43" s="1775"/>
      <c r="M43" s="2525" t="str">
        <f>IF(M35="","",VLOOKUP(M35,$AF$105:$AJ$111,5,FALSE))</f>
        <v/>
      </c>
      <c r="N43" s="2526"/>
      <c r="O43" s="2526"/>
      <c r="P43" s="1762"/>
      <c r="Q43" s="1775"/>
      <c r="R43" s="2525" t="str">
        <f>IF(R35="","",VLOOKUP(R35,$AF$105:$AJ$111,5,FALSE))</f>
        <v/>
      </c>
      <c r="S43" s="2526"/>
      <c r="T43" s="1775"/>
      <c r="U43" s="2525" t="str">
        <f>IF(U35="","",VLOOKUP(U35,AF105:AJ111,5,FALSE))</f>
        <v/>
      </c>
      <c r="V43" s="2526"/>
      <c r="W43" s="1762"/>
    </row>
    <row r="44" spans="2:32" ht="10.5" customHeight="1">
      <c r="B44" s="2543" t="s">
        <v>979</v>
      </c>
      <c r="C44" s="2543"/>
      <c r="D44" s="2543"/>
      <c r="E44" s="2543"/>
      <c r="F44" s="2543"/>
      <c r="G44" s="2535"/>
      <c r="H44" s="1688"/>
      <c r="I44" s="2536"/>
      <c r="J44" s="2537"/>
      <c r="K44" s="1683"/>
      <c r="L44" s="1738"/>
      <c r="M44" s="2536"/>
      <c r="N44" s="2537"/>
      <c r="O44" s="2537"/>
      <c r="P44" s="1683"/>
      <c r="Q44" s="1738"/>
      <c r="R44" s="2536"/>
      <c r="S44" s="2537"/>
      <c r="T44" s="1738"/>
      <c r="U44" s="2536"/>
      <c r="V44" s="2537"/>
      <c r="W44" s="1683"/>
    </row>
    <row r="45" spans="2:32" ht="12.75" customHeight="1">
      <c r="B45" s="2558" t="s">
        <v>980</v>
      </c>
      <c r="C45" s="2558"/>
      <c r="D45" s="2558"/>
      <c r="E45" s="2558"/>
      <c r="F45" s="1539"/>
      <c r="G45" s="2488" t="s">
        <v>51</v>
      </c>
      <c r="H45" s="1686"/>
      <c r="I45" s="2544" t="str">
        <f>IF(I35="","",IF(I36&lt;I36*I37/(I42+I43),I36,ROUNDDOWN(I36*I37/(I42+I43),0)))</f>
        <v/>
      </c>
      <c r="J45" s="2545"/>
      <c r="K45" s="2442" t="s">
        <v>130</v>
      </c>
      <c r="L45" s="2473"/>
      <c r="M45" s="2544" t="str">
        <f>IF(M35="","",IF(M36&lt;M36*M37/(M42+M43),M36,ROUNDDOWN(M36*M37/(M42+M43),0)))</f>
        <v/>
      </c>
      <c r="N45" s="2545"/>
      <c r="O45" s="2545"/>
      <c r="P45" s="2442" t="s">
        <v>130</v>
      </c>
      <c r="Q45" s="2473"/>
      <c r="R45" s="2544" t="str">
        <f>IF(R35="","",IF(R36&lt;R36*R37/(R42+R43),R36,ROUNDDOWN(R36*R37/(R42+R43),0)))</f>
        <v/>
      </c>
      <c r="S45" s="2545"/>
      <c r="T45" s="2473" t="s">
        <v>130</v>
      </c>
      <c r="U45" s="2544" t="str">
        <f>IF(U35="","",IF(U36&lt;U36*U37/(U42+U43),U36,ROUNDDOWN(U36*U37/(U42+U43),0)))</f>
        <v/>
      </c>
      <c r="V45" s="2545"/>
      <c r="W45" s="2442" t="s">
        <v>130</v>
      </c>
    </row>
    <row r="46" spans="2:32" ht="12" customHeight="1">
      <c r="B46" s="1533"/>
      <c r="C46" s="2552" t="s">
        <v>1621</v>
      </c>
      <c r="D46" s="1530" t="s">
        <v>43</v>
      </c>
      <c r="E46" s="2554" t="s">
        <v>1620</v>
      </c>
      <c r="F46" s="2555"/>
      <c r="G46" s="1703"/>
      <c r="H46" s="1687"/>
      <c r="I46" s="2546"/>
      <c r="J46" s="2547"/>
      <c r="K46" s="2550"/>
      <c r="L46" s="2548"/>
      <c r="M46" s="2546"/>
      <c r="N46" s="2547"/>
      <c r="O46" s="2547"/>
      <c r="P46" s="2550"/>
      <c r="Q46" s="2548"/>
      <c r="R46" s="2546"/>
      <c r="S46" s="2547"/>
      <c r="T46" s="2548"/>
      <c r="U46" s="2546"/>
      <c r="V46" s="2547"/>
      <c r="W46" s="2550"/>
    </row>
    <row r="47" spans="2:32" ht="12.75" customHeight="1">
      <c r="B47" s="828"/>
      <c r="C47" s="2553"/>
      <c r="D47" s="1529" t="s">
        <v>1622</v>
      </c>
      <c r="E47" s="2556"/>
      <c r="F47" s="2557"/>
      <c r="G47" s="2535"/>
      <c r="H47" s="1688"/>
      <c r="I47" s="2536"/>
      <c r="J47" s="2537"/>
      <c r="K47" s="2551"/>
      <c r="L47" s="2549"/>
      <c r="M47" s="2536"/>
      <c r="N47" s="2537"/>
      <c r="O47" s="2537"/>
      <c r="P47" s="2551"/>
      <c r="Q47" s="2549"/>
      <c r="R47" s="2536"/>
      <c r="S47" s="2537"/>
      <c r="T47" s="2549"/>
      <c r="U47" s="2536"/>
      <c r="V47" s="2537"/>
      <c r="W47" s="2551"/>
    </row>
    <row r="48" spans="2:32" ht="12.75" customHeight="1">
      <c r="B48" s="2430" t="s">
        <v>1899</v>
      </c>
      <c r="C48" s="2430"/>
      <c r="D48" s="2430"/>
      <c r="E48" s="2430"/>
      <c r="F48" s="2430"/>
      <c r="G48" s="2430"/>
      <c r="H48" s="2430"/>
      <c r="I48" s="2430"/>
      <c r="J48" s="2430"/>
      <c r="K48" s="2430"/>
      <c r="L48" s="2430"/>
      <c r="M48" s="2430"/>
      <c r="N48" s="2430"/>
      <c r="O48" s="2430"/>
      <c r="P48" s="2430"/>
      <c r="Q48" s="2430"/>
      <c r="R48" s="2430"/>
      <c r="S48" s="2430"/>
      <c r="T48" s="2430"/>
      <c r="U48" s="2430"/>
      <c r="V48" s="2430"/>
      <c r="W48" s="1550"/>
    </row>
    <row r="49" spans="2:32" ht="12.75" customHeight="1">
      <c r="B49" s="1533"/>
      <c r="C49" s="1551"/>
      <c r="D49" s="2518" t="s">
        <v>1900</v>
      </c>
      <c r="E49" s="2518"/>
      <c r="F49" s="2518"/>
      <c r="G49" s="2518"/>
      <c r="H49" s="2518"/>
      <c r="I49" s="2518"/>
      <c r="J49" s="2518"/>
      <c r="K49" s="2518"/>
      <c r="L49" s="2518"/>
      <c r="M49" s="2518"/>
      <c r="N49" s="2518"/>
      <c r="O49" s="2518"/>
      <c r="P49" s="2518"/>
      <c r="Q49" s="2518"/>
      <c r="R49" s="2518"/>
      <c r="S49" s="2518"/>
      <c r="T49" s="2518"/>
      <c r="U49" s="2518"/>
      <c r="V49" s="1438"/>
      <c r="W49" s="1550"/>
    </row>
    <row r="50" spans="2:32" ht="13.5" customHeight="1">
      <c r="B50" s="1533"/>
      <c r="C50" s="1851" t="s">
        <v>1901</v>
      </c>
      <c r="D50" s="1851"/>
      <c r="E50" s="1851"/>
      <c r="F50" s="1851"/>
      <c r="G50" s="1851"/>
      <c r="H50" s="1851"/>
      <c r="I50" s="1851"/>
      <c r="J50" s="1851"/>
      <c r="K50" s="1851"/>
      <c r="L50" s="1851"/>
      <c r="M50" s="1533"/>
      <c r="N50" s="1533"/>
      <c r="O50" s="1533"/>
      <c r="P50" s="1533"/>
      <c r="Q50" s="1533"/>
      <c r="R50" s="1533"/>
      <c r="S50" s="1533"/>
      <c r="T50" s="1533"/>
    </row>
    <row r="51" spans="2:32" ht="6" customHeight="1"/>
    <row r="52" spans="2:32" ht="9" customHeight="1">
      <c r="B52" s="2422" t="s">
        <v>1967</v>
      </c>
      <c r="C52" s="2422"/>
      <c r="D52" s="2422"/>
      <c r="E52" s="2422"/>
      <c r="T52" s="2423" t="s">
        <v>1619</v>
      </c>
      <c r="U52" s="2423"/>
      <c r="V52" s="2423"/>
      <c r="W52" s="2423"/>
    </row>
    <row r="53" spans="2:32" s="1571" customFormat="1" ht="3" customHeight="1"/>
    <row r="54" spans="2:32" s="1571" customFormat="1" ht="30" customHeight="1">
      <c r="C54" s="2491" t="s">
        <v>1617</v>
      </c>
      <c r="D54" s="2491"/>
      <c r="E54" s="2491"/>
      <c r="F54" s="2491"/>
      <c r="G54" s="2491"/>
      <c r="H54" s="2491"/>
      <c r="I54" s="2491"/>
      <c r="J54" s="2491"/>
      <c r="K54" s="2491"/>
      <c r="L54" s="2491"/>
      <c r="M54" s="2491"/>
      <c r="O54" s="1805" t="s">
        <v>30</v>
      </c>
      <c r="P54" s="1722"/>
      <c r="Q54" s="1722"/>
      <c r="R54" s="1722"/>
      <c r="S54" s="2492">
        <f>氏名０</f>
        <v>0</v>
      </c>
      <c r="T54" s="2492"/>
      <c r="U54" s="2492"/>
      <c r="V54" s="2492"/>
      <c r="W54" s="2493"/>
      <c r="Y54" s="2531" t="s">
        <v>1618</v>
      </c>
      <c r="AA54" s="1561" t="s">
        <v>1239</v>
      </c>
      <c r="AB54" s="1560"/>
      <c r="AC54" s="1560"/>
    </row>
    <row r="55" spans="2:32" s="1571" customFormat="1" ht="13.5" customHeight="1">
      <c r="B55" s="2532" t="s">
        <v>1892</v>
      </c>
      <c r="C55" s="2532"/>
      <c r="D55" s="2532"/>
      <c r="E55" s="2532"/>
      <c r="F55" s="2532"/>
      <c r="G55" s="2532"/>
      <c r="H55" s="2532"/>
      <c r="I55" s="2532"/>
      <c r="J55" s="2532"/>
      <c r="K55" s="2532"/>
      <c r="L55" s="2532"/>
      <c r="M55" s="2532"/>
      <c r="N55" s="2532"/>
      <c r="O55" s="2532"/>
      <c r="P55" s="2532"/>
      <c r="Q55" s="2532"/>
      <c r="R55" s="2532"/>
      <c r="S55" s="2532"/>
      <c r="T55" s="2532"/>
      <c r="U55" s="2532"/>
      <c r="V55" s="2532"/>
      <c r="Y55" s="2531"/>
      <c r="AA55" s="2578" t="s">
        <v>1632</v>
      </c>
      <c r="AB55" s="2578"/>
      <c r="AC55" s="2578"/>
      <c r="AD55" s="2578"/>
      <c r="AE55" s="2578"/>
      <c r="AF55" s="2578"/>
    </row>
    <row r="56" spans="2:32" s="1571" customFormat="1" ht="10.5" customHeight="1">
      <c r="C56" s="2421" t="s">
        <v>1623</v>
      </c>
      <c r="D56" s="2421"/>
      <c r="E56" s="2421"/>
      <c r="F56" s="2421"/>
      <c r="G56" s="2421"/>
      <c r="H56" s="2421"/>
      <c r="I56" s="2421"/>
      <c r="J56" s="2421"/>
      <c r="K56" s="2421"/>
      <c r="L56" s="2421"/>
      <c r="M56" s="2421"/>
      <c r="N56" s="2421"/>
      <c r="O56" s="2421"/>
      <c r="P56" s="2421"/>
      <c r="Q56" s="2421"/>
      <c r="R56" s="2421"/>
      <c r="S56" s="2421"/>
      <c r="T56" s="2421"/>
      <c r="U56" s="2421"/>
      <c r="V56" s="2421"/>
      <c r="Y56" s="2531"/>
      <c r="AA56" s="2578"/>
      <c r="AB56" s="2578"/>
      <c r="AC56" s="2578"/>
      <c r="AD56" s="2578"/>
      <c r="AE56" s="2578"/>
      <c r="AF56" s="2578"/>
    </row>
    <row r="57" spans="2:32" s="1571" customFormat="1" ht="10.5" customHeight="1">
      <c r="C57" s="2421" t="s">
        <v>1912</v>
      </c>
      <c r="D57" s="2421"/>
      <c r="E57" s="2421"/>
      <c r="F57" s="2421"/>
      <c r="G57" s="2421"/>
      <c r="H57" s="2421"/>
      <c r="I57" s="2421"/>
      <c r="J57" s="2421"/>
      <c r="K57" s="2421"/>
      <c r="L57" s="2421"/>
      <c r="M57" s="2421"/>
      <c r="N57" s="2421"/>
      <c r="O57" s="2421"/>
      <c r="P57" s="2421"/>
      <c r="Q57" s="2421"/>
      <c r="R57" s="2421"/>
      <c r="S57" s="2421"/>
      <c r="T57" s="2421"/>
      <c r="U57" s="2421"/>
      <c r="V57" s="2421"/>
      <c r="Y57" s="2531"/>
      <c r="AA57" s="2578"/>
      <c r="AB57" s="2578"/>
      <c r="AC57" s="2578"/>
      <c r="AD57" s="2578"/>
      <c r="AE57" s="2578"/>
      <c r="AF57" s="2578"/>
    </row>
    <row r="58" spans="2:32" s="1571" customFormat="1" ht="10.5" customHeight="1">
      <c r="C58" s="2421" t="s">
        <v>1911</v>
      </c>
      <c r="D58" s="2421"/>
      <c r="E58" s="2421"/>
      <c r="F58" s="2421"/>
      <c r="G58" s="2421"/>
      <c r="H58" s="2421"/>
      <c r="I58" s="2421"/>
      <c r="J58" s="2421"/>
      <c r="K58" s="2421"/>
      <c r="L58" s="2421"/>
      <c r="M58" s="2421"/>
      <c r="N58" s="2421"/>
      <c r="O58" s="2421"/>
      <c r="P58" s="2421"/>
      <c r="Q58" s="2421"/>
      <c r="R58" s="2421"/>
      <c r="S58" s="2421"/>
      <c r="T58" s="2421"/>
      <c r="U58" s="2421"/>
      <c r="V58" s="2421"/>
      <c r="Y58" s="2531"/>
      <c r="AA58" s="2578"/>
      <c r="AB58" s="2578"/>
      <c r="AC58" s="2578"/>
      <c r="AD58" s="2578"/>
      <c r="AE58" s="2578"/>
      <c r="AF58" s="2578"/>
    </row>
    <row r="59" spans="2:32" s="1571" customFormat="1" ht="10.5" customHeight="1">
      <c r="C59" s="2421" t="s">
        <v>1907</v>
      </c>
      <c r="D59" s="2421"/>
      <c r="E59" s="2421"/>
      <c r="F59" s="2421"/>
      <c r="G59" s="2421"/>
      <c r="H59" s="2421"/>
      <c r="I59" s="2421"/>
      <c r="J59" s="2421"/>
      <c r="K59" s="2421"/>
      <c r="L59" s="2421"/>
      <c r="M59" s="2421"/>
      <c r="N59" s="2421"/>
      <c r="O59" s="2421"/>
      <c r="P59" s="2421"/>
      <c r="Q59" s="2421"/>
      <c r="R59" s="2421"/>
      <c r="S59" s="2421"/>
      <c r="T59" s="2421"/>
      <c r="U59" s="2421"/>
      <c r="V59" s="2421"/>
      <c r="Y59" s="2427" t="s">
        <v>1883</v>
      </c>
      <c r="AA59" s="2578"/>
      <c r="AB59" s="2578"/>
      <c r="AC59" s="2578"/>
      <c r="AD59" s="2578"/>
      <c r="AE59" s="2578"/>
      <c r="AF59" s="2578"/>
    </row>
    <row r="60" spans="2:32" s="1571" customFormat="1" ht="10.5" customHeight="1">
      <c r="C60" s="2421" t="s">
        <v>1906</v>
      </c>
      <c r="D60" s="2421"/>
      <c r="E60" s="2421"/>
      <c r="F60" s="2421"/>
      <c r="G60" s="2421"/>
      <c r="H60" s="2421"/>
      <c r="Y60" s="2427"/>
      <c r="AA60" s="2578"/>
      <c r="AB60" s="2578"/>
      <c r="AC60" s="2578"/>
      <c r="AD60" s="2578"/>
      <c r="AE60" s="2578"/>
      <c r="AF60" s="2578"/>
    </row>
    <row r="61" spans="2:32" s="1571" customFormat="1" ht="12" customHeight="1">
      <c r="C61" s="2571" t="s">
        <v>1625</v>
      </c>
      <c r="D61" s="2571"/>
      <c r="E61" s="2571"/>
      <c r="F61" s="2571"/>
      <c r="G61" s="2571"/>
      <c r="H61" s="2571"/>
      <c r="I61" s="2571"/>
      <c r="J61" s="2571"/>
      <c r="K61" s="2571"/>
      <c r="L61" s="2571"/>
      <c r="M61" s="2571"/>
      <c r="N61" s="2571"/>
      <c r="O61" s="2571"/>
      <c r="P61" s="2571"/>
      <c r="Q61" s="2571"/>
      <c r="R61" s="2571"/>
      <c r="S61" s="2571"/>
      <c r="T61" s="2571"/>
      <c r="U61" s="2571"/>
      <c r="V61" s="2571"/>
      <c r="Y61" s="2427"/>
      <c r="AA61" s="1568"/>
      <c r="AB61" s="1568"/>
      <c r="AC61" s="1568"/>
      <c r="AD61" s="1568"/>
      <c r="AE61" s="1568"/>
      <c r="AF61" s="1568"/>
    </row>
    <row r="62" spans="2:32" s="1571" customFormat="1" ht="32.25" customHeight="1">
      <c r="B62" s="1734" t="s">
        <v>972</v>
      </c>
      <c r="C62" s="1734"/>
      <c r="D62" s="1734"/>
      <c r="E62" s="1734"/>
      <c r="F62" s="1734"/>
      <c r="G62" s="1734"/>
      <c r="H62" s="1686"/>
      <c r="I62" s="2572" t="str">
        <f>'４表'!H40</f>
        <v/>
      </c>
      <c r="J62" s="2573"/>
      <c r="K62" s="2573"/>
      <c r="L62" s="2574"/>
      <c r="M62" s="2572" t="str">
        <f>'４表'!L40</f>
        <v/>
      </c>
      <c r="N62" s="2573"/>
      <c r="O62" s="2573"/>
      <c r="P62" s="2573"/>
      <c r="Q62" s="2574"/>
      <c r="R62" s="2572" t="str">
        <f>'４表'!Q40</f>
        <v/>
      </c>
      <c r="S62" s="2573"/>
      <c r="T62" s="2574"/>
      <c r="U62" s="2579"/>
      <c r="V62" s="2508"/>
      <c r="W62" s="2508"/>
      <c r="Y62" s="2427"/>
      <c r="AA62" s="2567" t="s">
        <v>1925</v>
      </c>
      <c r="AB62" s="2568"/>
      <c r="AC62" s="2568"/>
      <c r="AD62" s="2568"/>
      <c r="AE62" s="2568"/>
      <c r="AF62" s="2568"/>
    </row>
    <row r="63" spans="2:32" s="1571" customFormat="1" ht="29.25" customHeight="1">
      <c r="B63" s="2503" t="s">
        <v>977</v>
      </c>
      <c r="C63" s="2504"/>
      <c r="D63" s="2504"/>
      <c r="E63" s="2504"/>
      <c r="F63" s="2504"/>
      <c r="G63" s="2569" t="s">
        <v>31</v>
      </c>
      <c r="H63" s="2570"/>
      <c r="I63" s="2468" t="str">
        <f>IF(I62="","",VLOOKUP(I62,入力シート!$D$6:$X$12,21,FALSE))</f>
        <v/>
      </c>
      <c r="J63" s="2465"/>
      <c r="K63" s="2471" t="s">
        <v>15</v>
      </c>
      <c r="L63" s="2472"/>
      <c r="M63" s="2468" t="str">
        <f>IF(M62="","",VLOOKUP(M62,入力シート!$D$6:$X$12,21,FALSE))</f>
        <v/>
      </c>
      <c r="N63" s="2465"/>
      <c r="O63" s="2465"/>
      <c r="P63" s="2471" t="s">
        <v>15</v>
      </c>
      <c r="Q63" s="2472"/>
      <c r="R63" s="2468" t="str">
        <f>IF(R62="","",VLOOKUP(R62,入力シート!$D$6:$X$12,21,FALSE))</f>
        <v/>
      </c>
      <c r="S63" s="2465"/>
      <c r="T63" s="917" t="s">
        <v>15</v>
      </c>
      <c r="U63" s="2559"/>
      <c r="V63" s="2509"/>
      <c r="W63" s="918" t="s">
        <v>15</v>
      </c>
      <c r="Y63" s="2427"/>
    </row>
    <row r="64" spans="2:32" s="1571" customFormat="1" ht="37.5" customHeight="1">
      <c r="B64" s="2560" t="s">
        <v>1893</v>
      </c>
      <c r="C64" s="2561"/>
      <c r="D64" s="2561"/>
      <c r="E64" s="2561"/>
      <c r="F64" s="2562"/>
      <c r="G64" s="2488" t="s">
        <v>32</v>
      </c>
      <c r="H64" s="1686"/>
      <c r="I64" s="2474"/>
      <c r="J64" s="2475"/>
      <c r="K64" s="2442" t="s">
        <v>15</v>
      </c>
      <c r="L64" s="2473"/>
      <c r="M64" s="2474"/>
      <c r="N64" s="2475"/>
      <c r="O64" s="2475"/>
      <c r="P64" s="2442" t="s">
        <v>15</v>
      </c>
      <c r="Q64" s="2473"/>
      <c r="R64" s="2474"/>
      <c r="S64" s="2475"/>
      <c r="T64" s="2519" t="s">
        <v>15</v>
      </c>
      <c r="U64" s="2510"/>
      <c r="V64" s="2511"/>
      <c r="W64" s="2538" t="s">
        <v>15</v>
      </c>
      <c r="Y64" s="2427"/>
    </row>
    <row r="65" spans="2:29" s="1571" customFormat="1" ht="10.5" customHeight="1">
      <c r="B65" s="2540" t="s">
        <v>1894</v>
      </c>
      <c r="C65" s="2540"/>
      <c r="D65" s="2540"/>
      <c r="E65" s="2540"/>
      <c r="F65" s="2541"/>
      <c r="G65" s="2448"/>
      <c r="H65" s="2542"/>
      <c r="I65" s="2470"/>
      <c r="J65" s="2453"/>
      <c r="K65" s="2443"/>
      <c r="L65" s="2456"/>
      <c r="M65" s="2470"/>
      <c r="N65" s="2453"/>
      <c r="O65" s="2453"/>
      <c r="P65" s="2443"/>
      <c r="Q65" s="2456"/>
      <c r="R65" s="2470"/>
      <c r="S65" s="2453"/>
      <c r="T65" s="2520"/>
      <c r="U65" s="2512"/>
      <c r="V65" s="2513"/>
      <c r="W65" s="2539"/>
      <c r="Y65" s="1564"/>
    </row>
    <row r="66" spans="2:29" s="1571" customFormat="1" ht="35.25" customHeight="1">
      <c r="B66" s="2576" t="s">
        <v>984</v>
      </c>
      <c r="C66" s="2577"/>
      <c r="D66" s="2577"/>
      <c r="E66" s="2577"/>
      <c r="F66" s="2577"/>
      <c r="G66" s="2446" t="s">
        <v>33</v>
      </c>
      <c r="H66" s="2534"/>
      <c r="I66" s="2525" t="str">
        <f>IF(I62="","",VLOOKUP(I62,$AF$105:$AH$111,2,FALSE)+VLOOKUP(I62,$AF$105:$AH$111,3,FALSE))</f>
        <v/>
      </c>
      <c r="J66" s="2526"/>
      <c r="K66" s="1762"/>
      <c r="L66" s="1775"/>
      <c r="M66" s="2525" t="str">
        <f>IF(M62="","",VLOOKUP(M62,$AF$105:$AH$111,2,FALSE)+VLOOKUP(M62,$AF$105:$AH$111,3,FALSE))</f>
        <v/>
      </c>
      <c r="N66" s="2526"/>
      <c r="O66" s="2526"/>
      <c r="P66" s="1762"/>
      <c r="Q66" s="1775"/>
      <c r="R66" s="2525" t="str">
        <f>IF(R62="","",VLOOKUP(R62,$AF$105:$AH$111,2,FALSE)+VLOOKUP(R62,$AF$105:$AH$111,3,FALSE))</f>
        <v/>
      </c>
      <c r="S66" s="2526"/>
      <c r="T66" s="1775"/>
      <c r="U66" s="2563"/>
      <c r="V66" s="2564"/>
      <c r="W66" s="1762"/>
    </row>
    <row r="67" spans="2:29" s="1571" customFormat="1" ht="10.5" customHeight="1">
      <c r="B67" s="2529" t="s">
        <v>1626</v>
      </c>
      <c r="C67" s="2529"/>
      <c r="D67" s="2529"/>
      <c r="E67" s="2529"/>
      <c r="F67" s="2529"/>
      <c r="G67" s="2448"/>
      <c r="H67" s="2542"/>
      <c r="I67" s="2527"/>
      <c r="J67" s="2528"/>
      <c r="K67" s="1772"/>
      <c r="L67" s="1773"/>
      <c r="M67" s="2527"/>
      <c r="N67" s="2528"/>
      <c r="O67" s="2528"/>
      <c r="P67" s="1772"/>
      <c r="Q67" s="1773"/>
      <c r="R67" s="2527"/>
      <c r="S67" s="2528"/>
      <c r="T67" s="1773"/>
      <c r="U67" s="2565"/>
      <c r="V67" s="2566"/>
      <c r="W67" s="1772"/>
    </row>
    <row r="68" spans="2:29" s="1571" customFormat="1" ht="29.25" customHeight="1">
      <c r="B68" s="1776" t="s">
        <v>978</v>
      </c>
      <c r="C68" s="1777"/>
      <c r="D68" s="1777"/>
      <c r="E68" s="1777"/>
      <c r="F68" s="1777"/>
      <c r="G68" s="2521" t="s">
        <v>4</v>
      </c>
      <c r="H68" s="2522"/>
      <c r="I68" s="2523" t="str">
        <f>IF(I62="","",VLOOKUP(I62,$AF$104:$AI$111,4,FALSE))</f>
        <v/>
      </c>
      <c r="J68" s="2524"/>
      <c r="K68" s="1777"/>
      <c r="L68" s="1778"/>
      <c r="M68" s="2523" t="str">
        <f>IF(M62="","",VLOOKUP(M62,$AF$104:$AI$111,4,FALSE))</f>
        <v/>
      </c>
      <c r="N68" s="2524"/>
      <c r="O68" s="2524"/>
      <c r="P68" s="1777"/>
      <c r="Q68" s="1778"/>
      <c r="R68" s="2523" t="str">
        <f>IF(R62="","",VLOOKUP(R62,$AF$104:$AI$111,4,FALSE))</f>
        <v/>
      </c>
      <c r="S68" s="2524"/>
      <c r="T68" s="1572"/>
      <c r="U68" s="2580"/>
      <c r="V68" s="2581"/>
      <c r="W68" s="1566"/>
    </row>
    <row r="69" spans="2:29" s="1571" customFormat="1" ht="16.5" customHeight="1">
      <c r="B69" s="2530" t="s">
        <v>1627</v>
      </c>
      <c r="C69" s="2530"/>
      <c r="D69" s="2530"/>
      <c r="E69" s="2530"/>
      <c r="F69" s="2530"/>
      <c r="G69" s="2521" t="s">
        <v>37</v>
      </c>
      <c r="H69" s="2522"/>
      <c r="I69" s="2523" t="str">
        <f>IF(I62="","",IF(I66-I68&lt;0,0,I66-I68))</f>
        <v/>
      </c>
      <c r="J69" s="2524"/>
      <c r="K69" s="1777"/>
      <c r="L69" s="1778"/>
      <c r="M69" s="2523" t="str">
        <f>IF(M62="","",IF(M66-M68&lt;0,0,M66-M68))</f>
        <v/>
      </c>
      <c r="N69" s="2524"/>
      <c r="O69" s="2524"/>
      <c r="P69" s="1777"/>
      <c r="Q69" s="1778"/>
      <c r="R69" s="2523" t="str">
        <f>IF(R62="","",IF(R66-R68&lt;0,0,R66-R68))</f>
        <v/>
      </c>
      <c r="S69" s="2524"/>
      <c r="T69" s="1572"/>
      <c r="U69" s="2580"/>
      <c r="V69" s="2581"/>
      <c r="W69" s="1566"/>
    </row>
    <row r="70" spans="2:29" s="1571" customFormat="1" ht="29.25" customHeight="1">
      <c r="B70" s="2533" t="s">
        <v>1895</v>
      </c>
      <c r="C70" s="2533"/>
      <c r="D70" s="2533"/>
      <c r="E70" s="2533"/>
      <c r="F70" s="1538"/>
      <c r="G70" s="2446" t="s">
        <v>39</v>
      </c>
      <c r="H70" s="2534"/>
      <c r="I70" s="2525" t="str">
        <f>IF(I62="","",VLOOKUP(I62,$AF$105:$AJ$111,5,FALSE))</f>
        <v/>
      </c>
      <c r="J70" s="2526"/>
      <c r="K70" s="1762"/>
      <c r="L70" s="1775"/>
      <c r="M70" s="2525" t="str">
        <f>IF(M62="","",VLOOKUP(M62,$AF$105:$AJ$111,5,FALSE))</f>
        <v/>
      </c>
      <c r="N70" s="2526"/>
      <c r="O70" s="2526"/>
      <c r="P70" s="1762"/>
      <c r="Q70" s="1775"/>
      <c r="R70" s="2525" t="str">
        <f>IF(R62="","",VLOOKUP(R62,$AF$105:$AJ$111,5,FALSE))</f>
        <v/>
      </c>
      <c r="S70" s="2526"/>
      <c r="T70" s="1775"/>
      <c r="U70" s="2563"/>
      <c r="V70" s="2564"/>
      <c r="W70" s="1762"/>
    </row>
    <row r="71" spans="2:29" s="1571" customFormat="1" ht="10.5" customHeight="1">
      <c r="B71" s="2543" t="s">
        <v>979</v>
      </c>
      <c r="C71" s="2543"/>
      <c r="D71" s="2543"/>
      <c r="E71" s="2543"/>
      <c r="F71" s="2543"/>
      <c r="G71" s="2535"/>
      <c r="H71" s="1688"/>
      <c r="I71" s="2536"/>
      <c r="J71" s="2537"/>
      <c r="K71" s="1683"/>
      <c r="L71" s="1738"/>
      <c r="M71" s="2536"/>
      <c r="N71" s="2537"/>
      <c r="O71" s="2537"/>
      <c r="P71" s="1683"/>
      <c r="Q71" s="1738"/>
      <c r="R71" s="2536"/>
      <c r="S71" s="2537"/>
      <c r="T71" s="1738"/>
      <c r="U71" s="2586"/>
      <c r="V71" s="2587"/>
      <c r="W71" s="1683"/>
    </row>
    <row r="72" spans="2:29" s="1571" customFormat="1" ht="12.75" customHeight="1">
      <c r="B72" s="2558" t="s">
        <v>980</v>
      </c>
      <c r="C72" s="2558"/>
      <c r="D72" s="2558"/>
      <c r="E72" s="2558"/>
      <c r="F72" s="1567"/>
      <c r="G72" s="2488" t="s">
        <v>7</v>
      </c>
      <c r="H72" s="1686"/>
      <c r="I72" s="2544" t="str">
        <f>IF(I62="","",IF(I63&lt;I63*I64/(I69+I70),I63,ROUNDDOWN(I63*I64/(I69+I70),0)))</f>
        <v/>
      </c>
      <c r="J72" s="2545"/>
      <c r="K72" s="2442" t="s">
        <v>130</v>
      </c>
      <c r="L72" s="2473"/>
      <c r="M72" s="2544" t="str">
        <f>IF(M62="","",IF(M63&lt;M63*M64/(M69+M70),M63,ROUNDDOWN(M63*M64/(M69+M70),0)))</f>
        <v/>
      </c>
      <c r="N72" s="2545"/>
      <c r="O72" s="2545"/>
      <c r="P72" s="2442" t="s">
        <v>130</v>
      </c>
      <c r="Q72" s="2473"/>
      <c r="R72" s="2544" t="str">
        <f>IF(R62="","",IF(R63&lt;R63*R64/(R69+R70),R63,ROUNDDOWN(R63*R64/(R69+R70),0)))</f>
        <v/>
      </c>
      <c r="S72" s="2545"/>
      <c r="T72" s="2473" t="s">
        <v>130</v>
      </c>
      <c r="U72" s="2582"/>
      <c r="V72" s="2583"/>
      <c r="W72" s="2442" t="s">
        <v>130</v>
      </c>
    </row>
    <row r="73" spans="2:29" s="1571" customFormat="1" ht="12" customHeight="1">
      <c r="B73" s="1560"/>
      <c r="C73" s="2552" t="s">
        <v>1629</v>
      </c>
      <c r="D73" s="1558" t="s">
        <v>32</v>
      </c>
      <c r="E73" s="2554" t="s">
        <v>1631</v>
      </c>
      <c r="F73" s="2555"/>
      <c r="G73" s="1703"/>
      <c r="H73" s="1687"/>
      <c r="I73" s="2546"/>
      <c r="J73" s="2547"/>
      <c r="K73" s="2550"/>
      <c r="L73" s="2548"/>
      <c r="M73" s="2546"/>
      <c r="N73" s="2547"/>
      <c r="O73" s="2547"/>
      <c r="P73" s="2550"/>
      <c r="Q73" s="2548"/>
      <c r="R73" s="2546"/>
      <c r="S73" s="2547"/>
      <c r="T73" s="2548"/>
      <c r="U73" s="2584"/>
      <c r="V73" s="2585"/>
      <c r="W73" s="2550"/>
    </row>
    <row r="74" spans="2:29" s="1571" customFormat="1" ht="12.75" customHeight="1">
      <c r="B74" s="828"/>
      <c r="C74" s="2553"/>
      <c r="D74" s="1559" t="s">
        <v>1630</v>
      </c>
      <c r="E74" s="2556"/>
      <c r="F74" s="2557"/>
      <c r="G74" s="2535"/>
      <c r="H74" s="1688"/>
      <c r="I74" s="2536"/>
      <c r="J74" s="2537"/>
      <c r="K74" s="2551"/>
      <c r="L74" s="2549"/>
      <c r="M74" s="2536"/>
      <c r="N74" s="2537"/>
      <c r="O74" s="2537"/>
      <c r="P74" s="2551"/>
      <c r="Q74" s="2549"/>
      <c r="R74" s="2536"/>
      <c r="S74" s="2537"/>
      <c r="T74" s="2549"/>
      <c r="U74" s="2586"/>
      <c r="V74" s="2587"/>
      <c r="W74" s="2551"/>
    </row>
    <row r="75" spans="2:29" s="1571" customFormat="1" ht="12.75" customHeight="1">
      <c r="B75" s="2430" t="s">
        <v>1903</v>
      </c>
      <c r="C75" s="2430"/>
      <c r="D75" s="2430"/>
      <c r="E75" s="2430"/>
      <c r="F75" s="2430"/>
      <c r="G75" s="2430"/>
      <c r="H75" s="2430"/>
      <c r="I75" s="2430"/>
      <c r="J75" s="2430"/>
      <c r="K75" s="2430"/>
      <c r="L75" s="2430"/>
      <c r="M75" s="2430"/>
      <c r="N75" s="2430"/>
      <c r="O75" s="2430"/>
      <c r="P75" s="2430"/>
      <c r="Q75" s="2430"/>
      <c r="R75" s="2430"/>
      <c r="S75" s="2430"/>
      <c r="T75" s="2430"/>
      <c r="U75" s="2430"/>
      <c r="V75" s="2430"/>
      <c r="W75" s="1550"/>
    </row>
    <row r="76" spans="2:29" s="1571" customFormat="1" ht="12.75" customHeight="1">
      <c r="B76" s="1560"/>
      <c r="C76" s="1551"/>
      <c r="D76" s="2518" t="s">
        <v>1905</v>
      </c>
      <c r="E76" s="2518"/>
      <c r="F76" s="2518"/>
      <c r="G76" s="2518"/>
      <c r="H76" s="2518"/>
      <c r="I76" s="2518"/>
      <c r="J76" s="2518"/>
      <c r="K76" s="2518"/>
      <c r="L76" s="2518"/>
      <c r="M76" s="2518"/>
      <c r="N76" s="2518"/>
      <c r="O76" s="2518"/>
      <c r="P76" s="2518"/>
      <c r="Q76" s="2518"/>
      <c r="R76" s="2518"/>
      <c r="S76" s="2518"/>
      <c r="T76" s="2518"/>
      <c r="U76" s="2518"/>
      <c r="V76" s="2518"/>
      <c r="W76" s="1550"/>
    </row>
    <row r="77" spans="2:29" s="1571" customFormat="1" ht="12.75" customHeight="1">
      <c r="B77" s="1560"/>
      <c r="C77" s="1551"/>
      <c r="D77" s="2518" t="s">
        <v>1904</v>
      </c>
      <c r="E77" s="2518"/>
      <c r="F77" s="2518"/>
      <c r="G77" s="2518"/>
      <c r="H77" s="2518"/>
      <c r="I77" s="2518"/>
      <c r="J77" s="1570"/>
      <c r="K77" s="1570"/>
      <c r="L77" s="1570"/>
      <c r="M77" s="1570"/>
      <c r="N77" s="1570"/>
      <c r="O77" s="1570"/>
      <c r="P77" s="1570"/>
      <c r="Q77" s="1570"/>
      <c r="R77" s="1570"/>
      <c r="S77" s="1570"/>
      <c r="T77" s="1570"/>
      <c r="U77" s="1570"/>
      <c r="V77" s="1438"/>
      <c r="W77" s="1550"/>
    </row>
    <row r="78" spans="2:29" s="1571" customFormat="1" ht="14.25" customHeight="1">
      <c r="B78" s="1560"/>
      <c r="C78" s="1851" t="s">
        <v>1902</v>
      </c>
      <c r="D78" s="1851"/>
      <c r="E78" s="1851"/>
      <c r="F78" s="1851"/>
      <c r="G78" s="1851"/>
      <c r="H78" s="1851"/>
      <c r="I78" s="1851"/>
      <c r="J78" s="1851"/>
      <c r="K78" s="1851"/>
      <c r="L78" s="1851"/>
      <c r="M78" s="1560"/>
      <c r="N78" s="1560"/>
      <c r="O78" s="1560"/>
      <c r="P78" s="1560"/>
      <c r="Q78" s="1560"/>
      <c r="R78" s="1560"/>
      <c r="S78" s="1560"/>
      <c r="T78" s="1560"/>
    </row>
    <row r="79" spans="2:29" s="1571" customFormat="1" ht="3.75" customHeight="1"/>
    <row r="80" spans="2:29" s="1571" customFormat="1" ht="15" customHeight="1">
      <c r="B80" s="2575" t="s">
        <v>1896</v>
      </c>
      <c r="C80" s="2575"/>
      <c r="D80" s="2575"/>
      <c r="E80" s="2575"/>
      <c r="F80" s="2575"/>
      <c r="G80" s="2575"/>
      <c r="H80" s="2575"/>
      <c r="I80" s="2575"/>
      <c r="J80" s="2575"/>
      <c r="K80" s="2575"/>
      <c r="L80" s="2575"/>
      <c r="M80" s="2575"/>
      <c r="N80" s="2575"/>
      <c r="O80" s="2575"/>
      <c r="P80" s="2575"/>
      <c r="Q80" s="2575"/>
      <c r="R80" s="2575"/>
      <c r="S80" s="2575"/>
      <c r="T80" s="2575"/>
      <c r="U80" s="2575"/>
      <c r="V80" s="2575"/>
      <c r="W80" s="2575"/>
      <c r="AA80" s="1568"/>
      <c r="AB80" s="1420"/>
      <c r="AC80" s="1420"/>
    </row>
    <row r="81" spans="2:32" s="1571" customFormat="1" ht="12.75" customHeight="1">
      <c r="C81" s="2421" t="s">
        <v>1623</v>
      </c>
      <c r="D81" s="2421"/>
      <c r="E81" s="2421"/>
      <c r="F81" s="2421"/>
      <c r="G81" s="2421"/>
      <c r="H81" s="2421"/>
      <c r="I81" s="2421"/>
      <c r="J81" s="2421"/>
      <c r="K81" s="2421"/>
      <c r="L81" s="2421"/>
      <c r="M81" s="2421"/>
      <c r="N81" s="2421"/>
      <c r="O81" s="2421"/>
      <c r="P81" s="2421"/>
      <c r="Q81" s="2421"/>
      <c r="R81" s="2421"/>
      <c r="S81" s="2421"/>
      <c r="T81" s="2421"/>
      <c r="U81" s="2421"/>
      <c r="V81" s="2421"/>
      <c r="AA81" s="1420"/>
      <c r="AB81" s="1420"/>
      <c r="AC81" s="1420"/>
    </row>
    <row r="82" spans="2:32" s="1571" customFormat="1" ht="12.75" customHeight="1">
      <c r="C82" s="2421" t="s">
        <v>1624</v>
      </c>
      <c r="D82" s="2421"/>
      <c r="E82" s="2421"/>
      <c r="F82" s="2421"/>
      <c r="G82" s="2421"/>
      <c r="H82" s="2421"/>
      <c r="I82" s="2421"/>
      <c r="J82" s="2421"/>
      <c r="K82" s="2421"/>
      <c r="L82" s="2421"/>
      <c r="M82" s="2421"/>
      <c r="N82" s="2421"/>
      <c r="O82" s="2421"/>
      <c r="P82" s="2421"/>
      <c r="Q82" s="2421"/>
      <c r="R82" s="2421"/>
      <c r="S82" s="2421"/>
      <c r="T82" s="2421"/>
      <c r="U82" s="2421"/>
      <c r="V82" s="2421"/>
      <c r="AA82" s="1420"/>
      <c r="AB82" s="1420"/>
      <c r="AC82" s="1420"/>
    </row>
    <row r="83" spans="2:32" s="1571" customFormat="1" ht="12.75" customHeight="1">
      <c r="C83" s="2421" t="s">
        <v>1897</v>
      </c>
      <c r="D83" s="2421"/>
      <c r="E83" s="2421"/>
      <c r="F83" s="2421"/>
      <c r="G83" s="2421"/>
      <c r="H83" s="2421"/>
      <c r="I83" s="2421"/>
      <c r="J83" s="2421"/>
      <c r="K83" s="2421"/>
      <c r="L83" s="2421"/>
      <c r="M83" s="2421"/>
      <c r="N83" s="2421"/>
      <c r="O83" s="2421"/>
      <c r="P83" s="2421"/>
      <c r="Q83" s="2421"/>
      <c r="R83" s="2421"/>
      <c r="S83" s="2421"/>
      <c r="T83" s="2421"/>
      <c r="U83" s="2421"/>
      <c r="V83" s="2421"/>
      <c r="AA83" s="1420"/>
      <c r="AB83" s="1420"/>
      <c r="AC83" s="1420"/>
    </row>
    <row r="84" spans="2:32" s="1571" customFormat="1" ht="12.75" customHeight="1">
      <c r="C84" s="2421" t="s">
        <v>1898</v>
      </c>
      <c r="D84" s="2421"/>
      <c r="E84" s="2421"/>
      <c r="F84" s="2421"/>
      <c r="G84" s="2421"/>
      <c r="H84" s="2421"/>
      <c r="I84" s="2421"/>
      <c r="J84" s="2421"/>
      <c r="K84" s="2421"/>
      <c r="L84" s="2421"/>
      <c r="M84" s="2421"/>
      <c r="N84" s="2421"/>
      <c r="O84" s="2421"/>
      <c r="P84" s="2421"/>
      <c r="Q84" s="2421"/>
      <c r="R84" s="2421"/>
      <c r="S84" s="2421"/>
      <c r="T84" s="2421"/>
      <c r="U84" s="2421"/>
      <c r="AA84" s="1420"/>
      <c r="AB84" s="1420"/>
      <c r="AC84" s="1420"/>
    </row>
    <row r="85" spans="2:32" s="1571" customFormat="1" ht="12.75" customHeight="1">
      <c r="C85" s="2571" t="s">
        <v>1625</v>
      </c>
      <c r="D85" s="2571"/>
      <c r="E85" s="2571"/>
      <c r="F85" s="2571"/>
      <c r="G85" s="2571"/>
      <c r="H85" s="2571"/>
      <c r="I85" s="2571"/>
      <c r="J85" s="2571"/>
      <c r="K85" s="2571"/>
      <c r="L85" s="2571"/>
      <c r="M85" s="2571"/>
      <c r="N85" s="2571"/>
      <c r="O85" s="2571"/>
      <c r="P85" s="2571"/>
      <c r="Q85" s="2571"/>
      <c r="R85" s="2571"/>
      <c r="S85" s="2571"/>
      <c r="T85" s="2571"/>
      <c r="U85" s="2571"/>
      <c r="V85" s="2571"/>
    </row>
    <row r="86" spans="2:32" s="1571" customFormat="1" ht="33" customHeight="1">
      <c r="B86" s="1734" t="s">
        <v>972</v>
      </c>
      <c r="C86" s="1734"/>
      <c r="D86" s="1734"/>
      <c r="E86" s="1734"/>
      <c r="F86" s="1734"/>
      <c r="G86" s="1734"/>
      <c r="H86" s="1686"/>
      <c r="I86" s="2572" t="str">
        <f>I62</f>
        <v/>
      </c>
      <c r="J86" s="2573"/>
      <c r="K86" s="2573"/>
      <c r="L86" s="2574"/>
      <c r="M86" s="2572" t="str">
        <f>M62</f>
        <v/>
      </c>
      <c r="N86" s="2573"/>
      <c r="O86" s="2573"/>
      <c r="P86" s="2573"/>
      <c r="Q86" s="2574"/>
      <c r="R86" s="2572" t="str">
        <f>R62</f>
        <v/>
      </c>
      <c r="S86" s="2573"/>
      <c r="T86" s="2574"/>
      <c r="U86" s="2588"/>
      <c r="V86" s="2589"/>
      <c r="W86" s="2589"/>
      <c r="AA86" s="2567" t="s">
        <v>1925</v>
      </c>
      <c r="AB86" s="2568"/>
      <c r="AC86" s="2568"/>
      <c r="AD86" s="2568"/>
      <c r="AE86" s="2568"/>
      <c r="AF86" s="2568"/>
    </row>
    <row r="87" spans="2:32" s="1571" customFormat="1" ht="29.25" customHeight="1">
      <c r="B87" s="2503" t="s">
        <v>977</v>
      </c>
      <c r="C87" s="2504"/>
      <c r="D87" s="2504"/>
      <c r="E87" s="2504"/>
      <c r="F87" s="2504"/>
      <c r="G87" s="2569" t="s">
        <v>42</v>
      </c>
      <c r="H87" s="2570"/>
      <c r="I87" s="2468" t="str">
        <f>IF(I86="","",VLOOKUP(I86,入力シート!$D$6:$X$12,21,FALSE))</f>
        <v/>
      </c>
      <c r="J87" s="2465"/>
      <c r="K87" s="2471" t="s">
        <v>15</v>
      </c>
      <c r="L87" s="2472"/>
      <c r="M87" s="2468" t="str">
        <f>IF(M86="","",VLOOKUP(M86,入力シート!$D$6:$X$12,21,FALSE))</f>
        <v/>
      </c>
      <c r="N87" s="2465"/>
      <c r="O87" s="2465"/>
      <c r="P87" s="2471" t="s">
        <v>15</v>
      </c>
      <c r="Q87" s="2472"/>
      <c r="R87" s="2468" t="str">
        <f>IF(R86="","",VLOOKUP(R86,入力シート!$D$6:$X$12,21,FALSE))</f>
        <v/>
      </c>
      <c r="S87" s="2465"/>
      <c r="T87" s="917" t="s">
        <v>15</v>
      </c>
      <c r="U87" s="2559"/>
      <c r="V87" s="2509"/>
      <c r="W87" s="918" t="s">
        <v>15</v>
      </c>
    </row>
    <row r="88" spans="2:32" s="1571" customFormat="1" ht="37.5" customHeight="1">
      <c r="B88" s="2560" t="s">
        <v>1893</v>
      </c>
      <c r="C88" s="2561"/>
      <c r="D88" s="2561"/>
      <c r="E88" s="2561"/>
      <c r="F88" s="2562"/>
      <c r="G88" s="2488" t="s">
        <v>43</v>
      </c>
      <c r="H88" s="1686"/>
      <c r="I88" s="2474"/>
      <c r="J88" s="2475"/>
      <c r="K88" s="2442" t="s">
        <v>15</v>
      </c>
      <c r="L88" s="2473"/>
      <c r="M88" s="2474"/>
      <c r="N88" s="2475"/>
      <c r="O88" s="2475"/>
      <c r="P88" s="2442" t="s">
        <v>15</v>
      </c>
      <c r="Q88" s="2473"/>
      <c r="R88" s="2474"/>
      <c r="S88" s="2475"/>
      <c r="T88" s="2519" t="s">
        <v>15</v>
      </c>
      <c r="U88" s="2510"/>
      <c r="V88" s="2511"/>
      <c r="W88" s="2538" t="s">
        <v>15</v>
      </c>
    </row>
    <row r="89" spans="2:32" s="1571" customFormat="1" ht="10.5" customHeight="1">
      <c r="B89" s="2540" t="s">
        <v>1913</v>
      </c>
      <c r="C89" s="2540"/>
      <c r="D89" s="2540"/>
      <c r="E89" s="2540"/>
      <c r="F89" s="2541"/>
      <c r="G89" s="2448"/>
      <c r="H89" s="2542"/>
      <c r="I89" s="2470"/>
      <c r="J89" s="2453"/>
      <c r="K89" s="2443"/>
      <c r="L89" s="2456"/>
      <c r="M89" s="2470"/>
      <c r="N89" s="2453"/>
      <c r="O89" s="2453"/>
      <c r="P89" s="2443"/>
      <c r="Q89" s="2456"/>
      <c r="R89" s="2470"/>
      <c r="S89" s="2453"/>
      <c r="T89" s="2520"/>
      <c r="U89" s="2512"/>
      <c r="V89" s="2513"/>
      <c r="W89" s="2539"/>
      <c r="Y89" s="1564"/>
    </row>
    <row r="90" spans="2:32" s="1571" customFormat="1" ht="37.5" customHeight="1">
      <c r="B90" s="2576" t="s">
        <v>984</v>
      </c>
      <c r="C90" s="2577"/>
      <c r="D90" s="2577"/>
      <c r="E90" s="2577"/>
      <c r="F90" s="2577"/>
      <c r="G90" s="2446" t="s">
        <v>45</v>
      </c>
      <c r="H90" s="2534"/>
      <c r="I90" s="2525" t="str">
        <f>IF(I86="","",VLOOKUP(I86,$AF$105:$AH$111,2,FALSE)+VLOOKUP(I86,$AF$105:$AH$111,3,FALSE))</f>
        <v/>
      </c>
      <c r="J90" s="2526"/>
      <c r="K90" s="1762"/>
      <c r="L90" s="1775"/>
      <c r="M90" s="2525" t="str">
        <f>IF(M86="","",VLOOKUP(M86,$AF$105:$AH$111,2,FALSE)+VLOOKUP(M86,$AF$105:$AH$111,3,FALSE))</f>
        <v/>
      </c>
      <c r="N90" s="2526"/>
      <c r="O90" s="2526"/>
      <c r="P90" s="1762"/>
      <c r="Q90" s="1775"/>
      <c r="R90" s="2525" t="str">
        <f>IF(R86="","",VLOOKUP(R86,$AF$105:$AH$111,2,FALSE)+VLOOKUP(R86,$AF$105:$AH$111,3,FALSE))</f>
        <v/>
      </c>
      <c r="S90" s="2526"/>
      <c r="T90" s="1775"/>
      <c r="U90" s="2563"/>
      <c r="V90" s="2564"/>
      <c r="W90" s="1762"/>
    </row>
    <row r="91" spans="2:32" s="1571" customFormat="1" ht="10.5" customHeight="1">
      <c r="B91" s="2529" t="s">
        <v>1626</v>
      </c>
      <c r="C91" s="2529"/>
      <c r="D91" s="2529"/>
      <c r="E91" s="2529"/>
      <c r="F91" s="2529"/>
      <c r="G91" s="2448"/>
      <c r="H91" s="2542"/>
      <c r="I91" s="2527"/>
      <c r="J91" s="2528"/>
      <c r="K91" s="1772"/>
      <c r="L91" s="1773"/>
      <c r="M91" s="2527"/>
      <c r="N91" s="2528"/>
      <c r="O91" s="2528"/>
      <c r="P91" s="1772"/>
      <c r="Q91" s="1773"/>
      <c r="R91" s="2527"/>
      <c r="S91" s="2528"/>
      <c r="T91" s="1773"/>
      <c r="U91" s="2565"/>
      <c r="V91" s="2566"/>
      <c r="W91" s="1772"/>
    </row>
    <row r="92" spans="2:32" s="1571" customFormat="1" ht="29.25" customHeight="1">
      <c r="B92" s="1776" t="s">
        <v>978</v>
      </c>
      <c r="C92" s="1777"/>
      <c r="D92" s="1777"/>
      <c r="E92" s="1777"/>
      <c r="F92" s="1777"/>
      <c r="G92" s="2521" t="s">
        <v>21</v>
      </c>
      <c r="H92" s="2522"/>
      <c r="I92" s="2523" t="str">
        <f>IF(I86="","",VLOOKUP(I86,$AF$104:$AI$111,4,FALSE))</f>
        <v/>
      </c>
      <c r="J92" s="2524"/>
      <c r="K92" s="1777"/>
      <c r="L92" s="1778"/>
      <c r="M92" s="2523" t="str">
        <f>IF(M86="","",VLOOKUP(M86,$AF$104:$AI$111,4,FALSE))</f>
        <v/>
      </c>
      <c r="N92" s="2524"/>
      <c r="O92" s="2524"/>
      <c r="P92" s="1777"/>
      <c r="Q92" s="1778"/>
      <c r="R92" s="2523" t="str">
        <f>IF(R86="","",VLOOKUP(R86,$AF$104:$AI$111,4,FALSE))</f>
        <v/>
      </c>
      <c r="S92" s="2524"/>
      <c r="T92" s="1572"/>
      <c r="U92" s="2580"/>
      <c r="V92" s="2581"/>
      <c r="W92" s="1566"/>
    </row>
    <row r="93" spans="2:32" s="1571" customFormat="1" ht="16.5" customHeight="1">
      <c r="B93" s="2530" t="s">
        <v>1628</v>
      </c>
      <c r="C93" s="2530"/>
      <c r="D93" s="2530"/>
      <c r="E93" s="2530"/>
      <c r="F93" s="2530"/>
      <c r="G93" s="2521" t="s">
        <v>48</v>
      </c>
      <c r="H93" s="2522"/>
      <c r="I93" s="2523" t="str">
        <f>IF(I86="","",IF(I90-I92&lt;0,0,I90-I92))</f>
        <v/>
      </c>
      <c r="J93" s="2524"/>
      <c r="K93" s="1777"/>
      <c r="L93" s="1778"/>
      <c r="M93" s="2523" t="str">
        <f>IF(M86="","",IF(M90-M92&lt;0,0,M90-M92))</f>
        <v/>
      </c>
      <c r="N93" s="2524"/>
      <c r="O93" s="2524"/>
      <c r="P93" s="1777"/>
      <c r="Q93" s="1778"/>
      <c r="R93" s="2523" t="str">
        <f>IF(R86="","",IF(R90-R92&lt;0,0,R90-R92))</f>
        <v/>
      </c>
      <c r="S93" s="2524"/>
      <c r="T93" s="1572"/>
      <c r="U93" s="2580"/>
      <c r="V93" s="2581"/>
      <c r="W93" s="1566"/>
    </row>
    <row r="94" spans="2:32" s="1571" customFormat="1" ht="29.25" customHeight="1">
      <c r="B94" s="2533" t="s">
        <v>1895</v>
      </c>
      <c r="C94" s="2533"/>
      <c r="D94" s="2533"/>
      <c r="E94" s="2533"/>
      <c r="F94" s="1538"/>
      <c r="G94" s="2446" t="s">
        <v>50</v>
      </c>
      <c r="H94" s="2534"/>
      <c r="I94" s="2525" t="str">
        <f>IF(I86="","",VLOOKUP(I86,$AF$105:$AJ$111,5,FALSE))</f>
        <v/>
      </c>
      <c r="J94" s="2526"/>
      <c r="K94" s="1762"/>
      <c r="L94" s="1775"/>
      <c r="M94" s="2525" t="str">
        <f>IF(M86="","",VLOOKUP(M86,$AF$105:$AJ$111,5,FALSE))</f>
        <v/>
      </c>
      <c r="N94" s="2526"/>
      <c r="O94" s="2526"/>
      <c r="P94" s="1762"/>
      <c r="Q94" s="1775"/>
      <c r="R94" s="2525" t="str">
        <f>IF(R86="","",VLOOKUP(R86,$AF$105:$AJ$111,5,FALSE))</f>
        <v/>
      </c>
      <c r="S94" s="2526"/>
      <c r="T94" s="1775"/>
      <c r="U94" s="2563"/>
      <c r="V94" s="2564"/>
      <c r="W94" s="1762"/>
    </row>
    <row r="95" spans="2:32" s="1571" customFormat="1" ht="10.5" customHeight="1">
      <c r="B95" s="2543" t="s">
        <v>979</v>
      </c>
      <c r="C95" s="2543"/>
      <c r="D95" s="2543"/>
      <c r="E95" s="2543"/>
      <c r="F95" s="2543"/>
      <c r="G95" s="2535"/>
      <c r="H95" s="1688"/>
      <c r="I95" s="2536"/>
      <c r="J95" s="2537"/>
      <c r="K95" s="1683"/>
      <c r="L95" s="1738"/>
      <c r="M95" s="2536"/>
      <c r="N95" s="2537"/>
      <c r="O95" s="2537"/>
      <c r="P95" s="1683"/>
      <c r="Q95" s="1738"/>
      <c r="R95" s="2536"/>
      <c r="S95" s="2537"/>
      <c r="T95" s="1738"/>
      <c r="U95" s="2586"/>
      <c r="V95" s="2587"/>
      <c r="W95" s="1683"/>
    </row>
    <row r="96" spans="2:32" s="1571" customFormat="1" ht="12.75" customHeight="1">
      <c r="B96" s="2558" t="s">
        <v>980</v>
      </c>
      <c r="C96" s="2558"/>
      <c r="D96" s="2558"/>
      <c r="E96" s="2558"/>
      <c r="F96" s="1567"/>
      <c r="G96" s="2488" t="s">
        <v>51</v>
      </c>
      <c r="H96" s="1686"/>
      <c r="I96" s="2544" t="str">
        <f>IF(I86="","",IF(I87&lt;I87*I88/(I93+I94),I87,ROUNDDOWN(I87*I88/(I93+I94),0)))</f>
        <v/>
      </c>
      <c r="J96" s="2545"/>
      <c r="K96" s="2442" t="s">
        <v>130</v>
      </c>
      <c r="L96" s="2473"/>
      <c r="M96" s="2544" t="str">
        <f>IF(M86="","",IF(M87&lt;M87*M88/(M93+M94),M87,ROUNDDOWN(M87*M88/(M93+M94),0)))</f>
        <v/>
      </c>
      <c r="N96" s="2545"/>
      <c r="O96" s="2545"/>
      <c r="P96" s="2442" t="s">
        <v>130</v>
      </c>
      <c r="Q96" s="2473"/>
      <c r="R96" s="2544" t="str">
        <f>IF(R86="","",IF(R87&lt;R87*R88/(R93+R94),R87,ROUNDDOWN(R87*R88/(R93+R94),0)))</f>
        <v/>
      </c>
      <c r="S96" s="2545"/>
      <c r="T96" s="2473" t="s">
        <v>130</v>
      </c>
      <c r="U96" s="2582"/>
      <c r="V96" s="2583"/>
      <c r="W96" s="2442" t="s">
        <v>130</v>
      </c>
    </row>
    <row r="97" spans="2:36" s="1571" customFormat="1" ht="12" customHeight="1">
      <c r="B97" s="1560"/>
      <c r="C97" s="2552" t="s">
        <v>1621</v>
      </c>
      <c r="D97" s="1558" t="s">
        <v>43</v>
      </c>
      <c r="E97" s="2554" t="s">
        <v>1620</v>
      </c>
      <c r="F97" s="2555"/>
      <c r="G97" s="1703"/>
      <c r="H97" s="1687"/>
      <c r="I97" s="2546"/>
      <c r="J97" s="2547"/>
      <c r="K97" s="2550"/>
      <c r="L97" s="2548"/>
      <c r="M97" s="2546"/>
      <c r="N97" s="2547"/>
      <c r="O97" s="2547"/>
      <c r="P97" s="2550"/>
      <c r="Q97" s="2548"/>
      <c r="R97" s="2546"/>
      <c r="S97" s="2547"/>
      <c r="T97" s="2548"/>
      <c r="U97" s="2584"/>
      <c r="V97" s="2585"/>
      <c r="W97" s="2550"/>
    </row>
    <row r="98" spans="2:36" s="1571" customFormat="1" ht="12.75" customHeight="1">
      <c r="B98" s="828"/>
      <c r="C98" s="2553"/>
      <c r="D98" s="1559" t="s">
        <v>1622</v>
      </c>
      <c r="E98" s="2556"/>
      <c r="F98" s="2557"/>
      <c r="G98" s="2535"/>
      <c r="H98" s="1688"/>
      <c r="I98" s="2536"/>
      <c r="J98" s="2537"/>
      <c r="K98" s="2551"/>
      <c r="L98" s="2549"/>
      <c r="M98" s="2536"/>
      <c r="N98" s="2537"/>
      <c r="O98" s="2537"/>
      <c r="P98" s="2551"/>
      <c r="Q98" s="2549"/>
      <c r="R98" s="2536"/>
      <c r="S98" s="2537"/>
      <c r="T98" s="2549"/>
      <c r="U98" s="2586"/>
      <c r="V98" s="2587"/>
      <c r="W98" s="2551"/>
    </row>
    <row r="99" spans="2:36" s="1571" customFormat="1" ht="12.75" customHeight="1">
      <c r="B99" s="2430" t="s">
        <v>1899</v>
      </c>
      <c r="C99" s="2430"/>
      <c r="D99" s="2430"/>
      <c r="E99" s="2430"/>
      <c r="F99" s="2430"/>
      <c r="G99" s="2430"/>
      <c r="H99" s="2430"/>
      <c r="I99" s="2430"/>
      <c r="J99" s="2430"/>
      <c r="K99" s="2430"/>
      <c r="L99" s="2430"/>
      <c r="M99" s="2430"/>
      <c r="N99" s="2430"/>
      <c r="O99" s="2430"/>
      <c r="P99" s="2430"/>
      <c r="Q99" s="2430"/>
      <c r="R99" s="2430"/>
      <c r="S99" s="2430"/>
      <c r="T99" s="2430"/>
      <c r="U99" s="2430"/>
      <c r="V99" s="2430"/>
      <c r="W99" s="1550"/>
    </row>
    <row r="100" spans="2:36" s="1571" customFormat="1" ht="12.75" customHeight="1">
      <c r="B100" s="1560"/>
      <c r="C100" s="1551"/>
      <c r="D100" s="2518" t="s">
        <v>1900</v>
      </c>
      <c r="E100" s="2518"/>
      <c r="F100" s="2518"/>
      <c r="G100" s="2518"/>
      <c r="H100" s="2518"/>
      <c r="I100" s="2518"/>
      <c r="J100" s="2518"/>
      <c r="K100" s="2518"/>
      <c r="L100" s="2518"/>
      <c r="M100" s="2518"/>
      <c r="N100" s="2518"/>
      <c r="O100" s="2518"/>
      <c r="P100" s="2518"/>
      <c r="Q100" s="2518"/>
      <c r="R100" s="2518"/>
      <c r="S100" s="2518"/>
      <c r="T100" s="2518"/>
      <c r="U100" s="2518"/>
      <c r="V100" s="1438"/>
      <c r="W100" s="1550"/>
    </row>
    <row r="101" spans="2:36" s="1571" customFormat="1" ht="13.5" customHeight="1">
      <c r="B101" s="1560"/>
      <c r="C101" s="1851" t="s">
        <v>1901</v>
      </c>
      <c r="D101" s="1851"/>
      <c r="E101" s="1851"/>
      <c r="F101" s="1851"/>
      <c r="G101" s="1851"/>
      <c r="H101" s="1851"/>
      <c r="I101" s="1851"/>
      <c r="J101" s="1851"/>
      <c r="K101" s="1851"/>
      <c r="L101" s="1851"/>
      <c r="M101" s="1560"/>
      <c r="N101" s="1560"/>
      <c r="O101" s="1560"/>
      <c r="P101" s="1560"/>
      <c r="Q101" s="1560"/>
      <c r="R101" s="1560"/>
      <c r="S101" s="1560"/>
      <c r="T101" s="1560"/>
    </row>
    <row r="102" spans="2:36" s="1571" customFormat="1" ht="6" customHeight="1"/>
    <row r="103" spans="2:36" s="1571" customFormat="1" ht="9" customHeight="1">
      <c r="B103" s="2422" t="s">
        <v>1967</v>
      </c>
      <c r="C103" s="2422"/>
      <c r="D103" s="2422"/>
      <c r="E103" s="2422"/>
      <c r="T103" s="2423" t="s">
        <v>1619</v>
      </c>
      <c r="U103" s="2423"/>
      <c r="V103" s="2423"/>
      <c r="W103" s="2423"/>
    </row>
    <row r="104" spans="2:36" ht="10.5" customHeight="1">
      <c r="C104" s="1571"/>
      <c r="D104" s="1571"/>
      <c r="E104" s="1571"/>
      <c r="F104" s="1571"/>
      <c r="G104" s="1571"/>
      <c r="H104" s="1571"/>
      <c r="I104" s="1571"/>
      <c r="J104" s="1571"/>
      <c r="K104" s="1571"/>
      <c r="L104" s="1571"/>
      <c r="M104" s="1571"/>
      <c r="N104" s="1571"/>
      <c r="O104" s="1571"/>
      <c r="P104" s="1571"/>
      <c r="Q104" s="1571"/>
      <c r="R104" s="1571"/>
      <c r="S104" s="1571"/>
      <c r="T104" s="1571"/>
      <c r="U104" s="1571"/>
      <c r="V104" s="1571"/>
      <c r="AA104" s="1265" t="s">
        <v>1308</v>
      </c>
      <c r="AC104" s="1265" t="s">
        <v>1309</v>
      </c>
      <c r="AD104" s="869" t="s">
        <v>571</v>
      </c>
      <c r="AF104" s="391"/>
      <c r="AG104" s="923" t="s">
        <v>531</v>
      </c>
      <c r="AH104" s="923" t="s">
        <v>532</v>
      </c>
      <c r="AI104" s="923" t="s">
        <v>533</v>
      </c>
      <c r="AJ104" s="923" t="s">
        <v>534</v>
      </c>
    </row>
    <row r="105" spans="2:36" ht="10.5" customHeight="1">
      <c r="C105" s="1549" t="s">
        <v>597</v>
      </c>
      <c r="D105" s="1549"/>
      <c r="E105" s="1549"/>
      <c r="F105" s="1549"/>
      <c r="G105" s="1549"/>
      <c r="AA105" s="1262" t="str">
        <f>IF(入力シート!T6=TRUE,氏名１,"")</f>
        <v/>
      </c>
      <c r="AC105" s="1262" t="str">
        <f t="array" ref="AC105">IFERROR(INDEX(AA:AA,SMALL(IF($AA$105:$AA$111&lt;&gt;"",ROW($AA$105:$AA$111),""),ROW(AC105)-ROW(AC$105)+1)),"")</f>
        <v/>
      </c>
      <c r="AD105" s="1429"/>
      <c r="AF105" s="392">
        <f>氏名１</f>
        <v>0</v>
      </c>
      <c r="AG105" s="924">
        <f>'15表'!AU$40</f>
        <v>0</v>
      </c>
      <c r="AH105" s="924">
        <f>'15表'!AU$41</f>
        <v>0</v>
      </c>
      <c r="AI105" s="924">
        <f>'15表'!AU$45</f>
        <v>0</v>
      </c>
      <c r="AJ105" s="924">
        <f>'15表'!AU$47</f>
        <v>0</v>
      </c>
    </row>
    <row r="106" spans="2:36" ht="10.5" customHeight="1">
      <c r="C106" s="1505" t="s">
        <v>1960</v>
      </c>
      <c r="E106" s="2"/>
      <c r="F106" s="2"/>
      <c r="G106" s="2"/>
      <c r="S106" s="1504" t="s">
        <v>598</v>
      </c>
      <c r="AA106" s="1263" t="str">
        <f>IF(入力シート!T7=TRUE,氏名２,"")</f>
        <v/>
      </c>
      <c r="AC106" s="1263" t="str">
        <f t="array" ref="AC106">IFERROR(INDEX(AA:AA,SMALL(IF($AA$105:$AA$111&lt;&gt;"",ROW($AA$105:$AA$111),""),ROW(AC106)-ROW(AC$105)+1)),"")</f>
        <v/>
      </c>
      <c r="AD106" s="1428"/>
      <c r="AF106" s="1173">
        <f>氏名２</f>
        <v>0</v>
      </c>
      <c r="AG106" s="925">
        <f>'15表'!AV$40</f>
        <v>0</v>
      </c>
      <c r="AH106" s="925">
        <f>'15表'!AV$41</f>
        <v>0</v>
      </c>
      <c r="AI106" s="925">
        <f>'15表'!AV$45</f>
        <v>0</v>
      </c>
      <c r="AJ106" s="925">
        <f>'15表'!AV$47</f>
        <v>0</v>
      </c>
    </row>
    <row r="107" spans="2:36" ht="10.5" customHeight="1">
      <c r="AA107" s="1263" t="str">
        <f>IF(入力シート!T8=TRUE,氏名３,"")</f>
        <v/>
      </c>
      <c r="AB107" s="2424" t="s">
        <v>1307</v>
      </c>
      <c r="AC107" s="1263" t="str">
        <f t="array" ref="AC107">IFERROR(INDEX(AA:AA,SMALL(IF($AA$105:$AA$111&lt;&gt;"",ROW($AA$105:$AA$111),""),ROW(AC107)-ROW(AC$105)+1)),"")</f>
        <v/>
      </c>
      <c r="AD107" s="1428"/>
      <c r="AF107" s="1173">
        <f>氏名３</f>
        <v>0</v>
      </c>
      <c r="AG107" s="925">
        <f>'15表'!AW$40</f>
        <v>0</v>
      </c>
      <c r="AH107" s="925">
        <f>'15表'!AW$41</f>
        <v>0</v>
      </c>
      <c r="AI107" s="925">
        <f>'15表'!AW$45</f>
        <v>0</v>
      </c>
      <c r="AJ107" s="925">
        <f>'15表'!AW$47</f>
        <v>0</v>
      </c>
    </row>
    <row r="108" spans="2:36" ht="10.5" customHeight="1">
      <c r="AA108" s="1263" t="str">
        <f>IF(入力シート!T9=TRUE,氏名４,"")</f>
        <v/>
      </c>
      <c r="AB108" s="2424"/>
      <c r="AC108" s="1263" t="str">
        <f t="array" ref="AC108">IFERROR(INDEX(AA:AA,SMALL(IF($AA$105:$AA$111&lt;&gt;"",ROW($AA$105:$AA$111),""),ROW(AC108)-ROW(AC$105)+1)),"")</f>
        <v/>
      </c>
      <c r="AD108" s="1428"/>
      <c r="AF108" s="1173">
        <f>氏名４</f>
        <v>0</v>
      </c>
      <c r="AG108" s="925">
        <f>'15表'!AX$40</f>
        <v>0</v>
      </c>
      <c r="AH108" s="925">
        <f>'15表'!AX$41</f>
        <v>0</v>
      </c>
      <c r="AI108" s="925">
        <f>'15表'!AX$45</f>
        <v>0</v>
      </c>
      <c r="AJ108" s="925">
        <f>'15表'!AX$47</f>
        <v>0</v>
      </c>
    </row>
    <row r="109" spans="2:36" ht="10.5" customHeight="1">
      <c r="AA109" s="1263" t="str">
        <f>IF(入力シート!T10=TRUE,氏名５,"")</f>
        <v/>
      </c>
      <c r="AC109" s="1263" t="str">
        <f t="array" ref="AC109">IFERROR(INDEX(AA:AA,SMALL(IF($AA$105:$AA$111&lt;&gt;"",ROW($AA$105:$AA$111),""),ROW(AC109)-ROW(AC$105)+1)),"")</f>
        <v/>
      </c>
      <c r="AD109" s="1428"/>
      <c r="AF109" s="1173">
        <f>氏名５</f>
        <v>0</v>
      </c>
      <c r="AG109" s="925">
        <f>'15表'!AY$40</f>
        <v>0</v>
      </c>
      <c r="AH109" s="925">
        <f>'15表'!AY$41</f>
        <v>0</v>
      </c>
      <c r="AI109" s="925">
        <f>'15表'!AY$45</f>
        <v>0</v>
      </c>
      <c r="AJ109" s="925">
        <f>'15表'!AY$47</f>
        <v>0</v>
      </c>
    </row>
    <row r="110" spans="2:36" ht="10.5" customHeight="1">
      <c r="AA110" s="1263" t="str">
        <f>IF(入力シート!T11=TRUE,氏名６,"")</f>
        <v/>
      </c>
      <c r="AC110" s="1263" t="str">
        <f t="array" ref="AC110">IFERROR(INDEX(AA:AA,SMALL(IF($AA$105:$AA$111&lt;&gt;"",ROW($AA$105:$AA$111),""),ROW(AC110)-ROW(AC$105)+1)),"")</f>
        <v/>
      </c>
      <c r="AD110" s="1266"/>
      <c r="AF110" s="1173">
        <f>氏名６</f>
        <v>0</v>
      </c>
      <c r="AG110" s="925">
        <f>'15表'!AZ$40</f>
        <v>0</v>
      </c>
      <c r="AH110" s="925">
        <f>'15表'!AZ$41</f>
        <v>0</v>
      </c>
      <c r="AI110" s="925">
        <f>'15表'!AZ$45</f>
        <v>0</v>
      </c>
      <c r="AJ110" s="925">
        <f>'15表'!AZ$47</f>
        <v>0</v>
      </c>
    </row>
    <row r="111" spans="2:36" ht="10.5" customHeight="1">
      <c r="AA111" s="1264" t="str">
        <f>IF(入力シート!T12=TRUE,氏名７,"")</f>
        <v/>
      </c>
      <c r="AC111" s="1263" t="str">
        <f t="array" ref="AC111">IFERROR(INDEX(AA:AA,SMALL(IF($AA$105:$AA$111&lt;&gt;"",ROW($AA$105:$AA$111),""),ROW(AC111)-ROW(AC$105)+1)),"")</f>
        <v/>
      </c>
      <c r="AD111" s="1267"/>
      <c r="AF111" s="1174">
        <f>氏名７</f>
        <v>0</v>
      </c>
      <c r="AG111" s="1175">
        <f>'15表'!BA$40</f>
        <v>0</v>
      </c>
      <c r="AH111" s="1175">
        <f>'15表'!BA$41</f>
        <v>0</v>
      </c>
      <c r="AI111" s="1175">
        <f>'15表'!BA$45</f>
        <v>0</v>
      </c>
      <c r="AJ111" s="1175">
        <f>'15表'!BA$47</f>
        <v>0</v>
      </c>
    </row>
    <row r="112" spans="2:36" ht="10.5" customHeight="1">
      <c r="AC112" s="2425" t="s">
        <v>1310</v>
      </c>
    </row>
    <row r="113" spans="29:29">
      <c r="AC113" s="2426"/>
    </row>
  </sheetData>
  <sheetProtection algorithmName="SHA-512" hashValue="erP0OFHfNtr/gxU5CjN3BLRgDvAsQTrH/brZsltqf5QbbB2gTD5LZjkLTByiCBEbylc+f9+6paJvptWWi+hDjg==" saltValue="zpdXIeZjbFqi/Mapirtb5g==" spinCount="100000" sheet="1" objects="1" scenarios="1"/>
  <mergeCells count="359">
    <mergeCell ref="B99:V99"/>
    <mergeCell ref="D100:U100"/>
    <mergeCell ref="C101:L101"/>
    <mergeCell ref="B103:E103"/>
    <mergeCell ref="T103:W103"/>
    <mergeCell ref="W94:W95"/>
    <mergeCell ref="B95:F95"/>
    <mergeCell ref="B96:E96"/>
    <mergeCell ref="G96:H98"/>
    <mergeCell ref="I96:J98"/>
    <mergeCell ref="K96:L98"/>
    <mergeCell ref="M96:O98"/>
    <mergeCell ref="P96:Q98"/>
    <mergeCell ref="R96:S98"/>
    <mergeCell ref="T96:T98"/>
    <mergeCell ref="U96:V98"/>
    <mergeCell ref="W96:W98"/>
    <mergeCell ref="C97:C98"/>
    <mergeCell ref="E97:F98"/>
    <mergeCell ref="B94:E94"/>
    <mergeCell ref="G94:H95"/>
    <mergeCell ref="I94:J95"/>
    <mergeCell ref="K94:L95"/>
    <mergeCell ref="M94:O95"/>
    <mergeCell ref="P94:Q95"/>
    <mergeCell ref="R94:S95"/>
    <mergeCell ref="T94:T95"/>
    <mergeCell ref="U94:V95"/>
    <mergeCell ref="B92:F92"/>
    <mergeCell ref="G92:H92"/>
    <mergeCell ref="I92:J92"/>
    <mergeCell ref="K92:L92"/>
    <mergeCell ref="M92:O92"/>
    <mergeCell ref="P92:Q92"/>
    <mergeCell ref="R92:S92"/>
    <mergeCell ref="U92:V92"/>
    <mergeCell ref="B93:F93"/>
    <mergeCell ref="G93:H93"/>
    <mergeCell ref="I93:J93"/>
    <mergeCell ref="K93:L93"/>
    <mergeCell ref="M93:O93"/>
    <mergeCell ref="P93:Q93"/>
    <mergeCell ref="R93:S93"/>
    <mergeCell ref="U93:V93"/>
    <mergeCell ref="W88:W89"/>
    <mergeCell ref="B89:F89"/>
    <mergeCell ref="B90:F90"/>
    <mergeCell ref="G90:H91"/>
    <mergeCell ref="I90:J91"/>
    <mergeCell ref="K90:L91"/>
    <mergeCell ref="M90:O91"/>
    <mergeCell ref="P90:Q91"/>
    <mergeCell ref="R90:S91"/>
    <mergeCell ref="T90:T91"/>
    <mergeCell ref="U90:V91"/>
    <mergeCell ref="W90:W91"/>
    <mergeCell ref="B91:F91"/>
    <mergeCell ref="B88:F88"/>
    <mergeCell ref="G88:H89"/>
    <mergeCell ref="I88:J89"/>
    <mergeCell ref="K88:L89"/>
    <mergeCell ref="M88:O89"/>
    <mergeCell ref="P88:Q89"/>
    <mergeCell ref="R88:S89"/>
    <mergeCell ref="T88:T89"/>
    <mergeCell ref="U88:V89"/>
    <mergeCell ref="C85:V85"/>
    <mergeCell ref="B86:H86"/>
    <mergeCell ref="I86:L86"/>
    <mergeCell ref="M86:Q86"/>
    <mergeCell ref="R86:T86"/>
    <mergeCell ref="U86:W86"/>
    <mergeCell ref="AA86:AF86"/>
    <mergeCell ref="B87:F87"/>
    <mergeCell ref="G87:H87"/>
    <mergeCell ref="I87:J87"/>
    <mergeCell ref="K87:L87"/>
    <mergeCell ref="M87:O87"/>
    <mergeCell ref="P87:Q87"/>
    <mergeCell ref="R87:S87"/>
    <mergeCell ref="U87:V87"/>
    <mergeCell ref="B75:V75"/>
    <mergeCell ref="D76:V76"/>
    <mergeCell ref="D77:I77"/>
    <mergeCell ref="C78:L78"/>
    <mergeCell ref="B80:W80"/>
    <mergeCell ref="C81:V81"/>
    <mergeCell ref="C82:V82"/>
    <mergeCell ref="C83:V83"/>
    <mergeCell ref="C84:U84"/>
    <mergeCell ref="W70:W71"/>
    <mergeCell ref="B71:F71"/>
    <mergeCell ref="B72:E72"/>
    <mergeCell ref="G72:H74"/>
    <mergeCell ref="I72:J74"/>
    <mergeCell ref="K72:L74"/>
    <mergeCell ref="M72:O74"/>
    <mergeCell ref="P72:Q74"/>
    <mergeCell ref="R72:S74"/>
    <mergeCell ref="T72:T74"/>
    <mergeCell ref="U72:V74"/>
    <mergeCell ref="W72:W74"/>
    <mergeCell ref="C73:C74"/>
    <mergeCell ref="E73:F74"/>
    <mergeCell ref="B70:E70"/>
    <mergeCell ref="G70:H71"/>
    <mergeCell ref="I70:J71"/>
    <mergeCell ref="K70:L71"/>
    <mergeCell ref="M70:O71"/>
    <mergeCell ref="P70:Q71"/>
    <mergeCell ref="R70:S71"/>
    <mergeCell ref="T70:T71"/>
    <mergeCell ref="U70:V71"/>
    <mergeCell ref="U68:V68"/>
    <mergeCell ref="B69:F69"/>
    <mergeCell ref="G69:H69"/>
    <mergeCell ref="I69:J69"/>
    <mergeCell ref="K69:L69"/>
    <mergeCell ref="M69:O69"/>
    <mergeCell ref="P69:Q69"/>
    <mergeCell ref="R69:S69"/>
    <mergeCell ref="U69:V69"/>
    <mergeCell ref="M64:O65"/>
    <mergeCell ref="P64:Q65"/>
    <mergeCell ref="R64:S65"/>
    <mergeCell ref="T64:T65"/>
    <mergeCell ref="B68:F68"/>
    <mergeCell ref="G68:H68"/>
    <mergeCell ref="I68:J68"/>
    <mergeCell ref="K68:L68"/>
    <mergeCell ref="M68:O68"/>
    <mergeCell ref="P68:Q68"/>
    <mergeCell ref="R68:S68"/>
    <mergeCell ref="B66:F66"/>
    <mergeCell ref="G66:H67"/>
    <mergeCell ref="I66:J67"/>
    <mergeCell ref="K66:L67"/>
    <mergeCell ref="M66:O67"/>
    <mergeCell ref="P66:Q67"/>
    <mergeCell ref="R66:S67"/>
    <mergeCell ref="T66:T67"/>
    <mergeCell ref="B67:F67"/>
    <mergeCell ref="W66:W67"/>
    <mergeCell ref="AA55:AF60"/>
    <mergeCell ref="C56:V56"/>
    <mergeCell ref="C57:V57"/>
    <mergeCell ref="C58:V58"/>
    <mergeCell ref="C59:V59"/>
    <mergeCell ref="Y59:Y64"/>
    <mergeCell ref="C60:H60"/>
    <mergeCell ref="C61:V61"/>
    <mergeCell ref="B62:H62"/>
    <mergeCell ref="I62:L62"/>
    <mergeCell ref="M62:Q62"/>
    <mergeCell ref="R62:T62"/>
    <mergeCell ref="U62:W62"/>
    <mergeCell ref="AA62:AF62"/>
    <mergeCell ref="B63:F63"/>
    <mergeCell ref="G63:H63"/>
    <mergeCell ref="I63:J63"/>
    <mergeCell ref="K63:L63"/>
    <mergeCell ref="M63:O63"/>
    <mergeCell ref="P63:Q63"/>
    <mergeCell ref="B65:F65"/>
    <mergeCell ref="I64:J65"/>
    <mergeCell ref="K64:L65"/>
    <mergeCell ref="G13:H14"/>
    <mergeCell ref="K13:L14"/>
    <mergeCell ref="I13:J14"/>
    <mergeCell ref="M13:O14"/>
    <mergeCell ref="P13:Q14"/>
    <mergeCell ref="R13:S14"/>
    <mergeCell ref="C7:V7"/>
    <mergeCell ref="Y8:Y13"/>
    <mergeCell ref="C10:V10"/>
    <mergeCell ref="B11:H11"/>
    <mergeCell ref="I11:L11"/>
    <mergeCell ref="M11:Q11"/>
    <mergeCell ref="T13:T14"/>
    <mergeCell ref="P12:Q12"/>
    <mergeCell ref="R12:S12"/>
    <mergeCell ref="U12:V12"/>
    <mergeCell ref="B13:F13"/>
    <mergeCell ref="R11:T11"/>
    <mergeCell ref="U11:W11"/>
    <mergeCell ref="AA11:AF11"/>
    <mergeCell ref="B12:F12"/>
    <mergeCell ref="G12:H12"/>
    <mergeCell ref="I12:J12"/>
    <mergeCell ref="M1:N1"/>
    <mergeCell ref="C3:M3"/>
    <mergeCell ref="O3:R3"/>
    <mergeCell ref="S3:W3"/>
    <mergeCell ref="Y3:Y7"/>
    <mergeCell ref="B4:V4"/>
    <mergeCell ref="C8:V8"/>
    <mergeCell ref="C9:H9"/>
    <mergeCell ref="K12:L12"/>
    <mergeCell ref="M12:O12"/>
    <mergeCell ref="AA4:AF9"/>
    <mergeCell ref="B17:F17"/>
    <mergeCell ref="G17:H17"/>
    <mergeCell ref="I17:J17"/>
    <mergeCell ref="K17:L17"/>
    <mergeCell ref="M17:O17"/>
    <mergeCell ref="P17:Q17"/>
    <mergeCell ref="R17:S17"/>
    <mergeCell ref="U17:V17"/>
    <mergeCell ref="B15:F15"/>
    <mergeCell ref="G15:H16"/>
    <mergeCell ref="I15:J16"/>
    <mergeCell ref="K15:L16"/>
    <mergeCell ref="M15:O16"/>
    <mergeCell ref="P15:Q16"/>
    <mergeCell ref="R15:S16"/>
    <mergeCell ref="T15:T16"/>
    <mergeCell ref="U15:V16"/>
    <mergeCell ref="B16:F16"/>
    <mergeCell ref="R18:S18"/>
    <mergeCell ref="U18:V18"/>
    <mergeCell ref="B19:E19"/>
    <mergeCell ref="G19:H20"/>
    <mergeCell ref="I19:J20"/>
    <mergeCell ref="K19:L20"/>
    <mergeCell ref="M19:O20"/>
    <mergeCell ref="P19:Q20"/>
    <mergeCell ref="R19:S20"/>
    <mergeCell ref="T19:T20"/>
    <mergeCell ref="B18:F18"/>
    <mergeCell ref="G18:H18"/>
    <mergeCell ref="I18:J18"/>
    <mergeCell ref="K18:L18"/>
    <mergeCell ref="M18:O18"/>
    <mergeCell ref="P18:Q18"/>
    <mergeCell ref="R21:S23"/>
    <mergeCell ref="T21:T23"/>
    <mergeCell ref="U21:V23"/>
    <mergeCell ref="W21:W23"/>
    <mergeCell ref="C22:C23"/>
    <mergeCell ref="E22:F23"/>
    <mergeCell ref="U19:V20"/>
    <mergeCell ref="W19:W20"/>
    <mergeCell ref="B20:F20"/>
    <mergeCell ref="B21:E21"/>
    <mergeCell ref="G21:H23"/>
    <mergeCell ref="I21:J23"/>
    <mergeCell ref="K21:L23"/>
    <mergeCell ref="M21:O23"/>
    <mergeCell ref="P21:Q23"/>
    <mergeCell ref="B37:F37"/>
    <mergeCell ref="W37:W38"/>
    <mergeCell ref="G39:H40"/>
    <mergeCell ref="I39:J40"/>
    <mergeCell ref="K39:L40"/>
    <mergeCell ref="M39:O40"/>
    <mergeCell ref="P39:Q40"/>
    <mergeCell ref="R39:S40"/>
    <mergeCell ref="T39:T40"/>
    <mergeCell ref="B39:F39"/>
    <mergeCell ref="C34:V34"/>
    <mergeCell ref="B35:H35"/>
    <mergeCell ref="I35:L35"/>
    <mergeCell ref="M35:Q35"/>
    <mergeCell ref="R35:T35"/>
    <mergeCell ref="U35:W35"/>
    <mergeCell ref="B29:W29"/>
    <mergeCell ref="C30:V30"/>
    <mergeCell ref="C31:V31"/>
    <mergeCell ref="C32:V32"/>
    <mergeCell ref="AA35:AF35"/>
    <mergeCell ref="B36:F36"/>
    <mergeCell ref="G36:H36"/>
    <mergeCell ref="I36:J36"/>
    <mergeCell ref="K36:L36"/>
    <mergeCell ref="M36:O36"/>
    <mergeCell ref="P36:Q36"/>
    <mergeCell ref="R36:S36"/>
    <mergeCell ref="U36:V36"/>
    <mergeCell ref="AB107:AB108"/>
    <mergeCell ref="AC112:AC113"/>
    <mergeCell ref="C50:L50"/>
    <mergeCell ref="R45:S47"/>
    <mergeCell ref="T45:T47"/>
    <mergeCell ref="U45:V47"/>
    <mergeCell ref="W45:W47"/>
    <mergeCell ref="C46:C47"/>
    <mergeCell ref="E46:F47"/>
    <mergeCell ref="B45:E45"/>
    <mergeCell ref="G45:H47"/>
    <mergeCell ref="I45:J47"/>
    <mergeCell ref="K45:L47"/>
    <mergeCell ref="M45:O47"/>
    <mergeCell ref="P45:Q47"/>
    <mergeCell ref="B48:V48"/>
    <mergeCell ref="C54:M54"/>
    <mergeCell ref="O54:R54"/>
    <mergeCell ref="U63:V63"/>
    <mergeCell ref="B64:F64"/>
    <mergeCell ref="G64:H65"/>
    <mergeCell ref="U64:V65"/>
    <mergeCell ref="W64:W65"/>
    <mergeCell ref="U66:V67"/>
    <mergeCell ref="R63:S63"/>
    <mergeCell ref="W15:W16"/>
    <mergeCell ref="C5:V5"/>
    <mergeCell ref="C6:V6"/>
    <mergeCell ref="D49:U49"/>
    <mergeCell ref="U13:V14"/>
    <mergeCell ref="W13:W14"/>
    <mergeCell ref="B14:F14"/>
    <mergeCell ref="B38:F38"/>
    <mergeCell ref="G37:H38"/>
    <mergeCell ref="I37:J38"/>
    <mergeCell ref="K37:L38"/>
    <mergeCell ref="M37:O38"/>
    <mergeCell ref="P37:Q38"/>
    <mergeCell ref="R37:S38"/>
    <mergeCell ref="R43:S44"/>
    <mergeCell ref="T43:T44"/>
    <mergeCell ref="U43:V44"/>
    <mergeCell ref="W43:W44"/>
    <mergeCell ref="B44:F44"/>
    <mergeCell ref="I41:J41"/>
    <mergeCell ref="B52:E52"/>
    <mergeCell ref="T52:W52"/>
    <mergeCell ref="W39:W40"/>
    <mergeCell ref="S54:W54"/>
    <mergeCell ref="Y54:Y58"/>
    <mergeCell ref="B55:V55"/>
    <mergeCell ref="B43:E43"/>
    <mergeCell ref="G43:H44"/>
    <mergeCell ref="I43:J44"/>
    <mergeCell ref="K43:L44"/>
    <mergeCell ref="M43:O44"/>
    <mergeCell ref="P43:Q44"/>
    <mergeCell ref="B24:V24"/>
    <mergeCell ref="C27:L27"/>
    <mergeCell ref="D26:I26"/>
    <mergeCell ref="D25:V25"/>
    <mergeCell ref="C33:U33"/>
    <mergeCell ref="T37:T38"/>
    <mergeCell ref="U37:V38"/>
    <mergeCell ref="G42:H42"/>
    <mergeCell ref="I42:J42"/>
    <mergeCell ref="K42:L42"/>
    <mergeCell ref="M42:O42"/>
    <mergeCell ref="P42:Q42"/>
    <mergeCell ref="R42:S42"/>
    <mergeCell ref="U42:V42"/>
    <mergeCell ref="U39:V40"/>
    <mergeCell ref="B40:F40"/>
    <mergeCell ref="K41:L41"/>
    <mergeCell ref="M41:O41"/>
    <mergeCell ref="P41:Q41"/>
    <mergeCell ref="B41:F41"/>
    <mergeCell ref="G41:H41"/>
    <mergeCell ref="R41:S41"/>
    <mergeCell ref="U41:V41"/>
    <mergeCell ref="B42:F42"/>
  </mergeCells>
  <phoneticPr fontId="2"/>
  <dataValidations count="2">
    <dataValidation type="list" allowBlank="1" showInputMessage="1" showErrorMessage="1" sqref="X11 X35 X62 X86">
      <formula1>#REF!</formula1>
    </dataValidation>
    <dataValidation imeMode="off" allowBlank="1" showInputMessage="1" showErrorMessage="1" sqref="M37:O37 R37:S37 U37:V37 U13:V13 R13:S13 I13:J13 M13:O13 I37:J37 M88:O88 R88:S88 U88:V88 U64:V64 R64:S64 I64:J64 M64:O64 I88:J88"/>
  </dataValidations>
  <hyperlinks>
    <hyperlink ref="C106" r:id="rId1"/>
  </hyperlinks>
  <pageMargins left="0.82677165354330717" right="0.19685039370078741" top="0.52" bottom="0.24" header="0.31496062992125984" footer="0.2"/>
  <pageSetup paperSize="9" scale="97" orientation="portrait" blackAndWhite="1" r:id="rId2"/>
  <rowBreaks count="1" manualBreakCount="1">
    <brk id="52" max="24"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68"/>
  <sheetViews>
    <sheetView showGridLines="0" showRowColHeaders="0" showZeros="0" zoomScale="140" zoomScaleNormal="140" workbookViewId="0">
      <selection activeCell="N8" sqref="N8:T8"/>
    </sheetView>
  </sheetViews>
  <sheetFormatPr defaultColWidth="1.875" defaultRowHeight="12" customHeight="1"/>
  <cols>
    <col min="1" max="1" width="2.5" style="2" customWidth="1"/>
    <col min="2" max="3" width="1.625" style="2" customWidth="1"/>
    <col min="4" max="12" width="3.875" style="2" customWidth="1"/>
    <col min="13" max="13" width="2.375" style="2" customWidth="1"/>
    <col min="14" max="14" width="1.875" style="2" customWidth="1"/>
    <col min="15" max="19" width="2.25" style="2" customWidth="1"/>
    <col min="20" max="20" width="2" style="2" customWidth="1"/>
    <col min="21" max="21" width="1.875" style="2" customWidth="1"/>
    <col min="22" max="26" width="2.25" style="2" customWidth="1"/>
    <col min="27" max="27" width="2" style="2" customWidth="1"/>
    <col min="28" max="28" width="1.875" style="2" customWidth="1"/>
    <col min="29" max="33" width="2.25" style="2" customWidth="1"/>
    <col min="34" max="34" width="2" style="2" customWidth="1"/>
    <col min="35" max="35" width="3.25" style="2" customWidth="1"/>
    <col min="36" max="36" width="1.875" style="2"/>
    <col min="37" max="37" width="5.875" style="2" bestFit="1" customWidth="1"/>
    <col min="38" max="38" width="9.75" style="2" customWidth="1"/>
    <col min="39" max="16384" width="1.875" style="2"/>
  </cols>
  <sheetData>
    <row r="1" spans="2:40" ht="6" customHeight="1">
      <c r="B1" s="2622" t="s">
        <v>563</v>
      </c>
      <c r="C1" s="2622"/>
      <c r="D1" s="2622"/>
      <c r="E1" s="2622"/>
      <c r="F1" s="2622"/>
      <c r="G1" s="2622"/>
      <c r="H1" s="2622"/>
      <c r="I1" s="2622"/>
      <c r="J1" s="2622"/>
      <c r="K1" s="2622"/>
      <c r="L1" s="2622"/>
      <c r="M1" s="2622"/>
      <c r="N1" s="2622"/>
      <c r="O1" s="2622"/>
      <c r="P1" s="410"/>
    </row>
    <row r="2" spans="2:40" ht="12" customHeight="1">
      <c r="B2" s="2622"/>
      <c r="C2" s="2622"/>
      <c r="D2" s="2622"/>
      <c r="E2" s="2622"/>
      <c r="F2" s="2622"/>
      <c r="G2" s="2622"/>
      <c r="H2" s="2622"/>
      <c r="I2" s="2622"/>
      <c r="J2" s="2622"/>
      <c r="K2" s="2622"/>
      <c r="L2" s="2622"/>
      <c r="M2" s="2622"/>
      <c r="N2" s="2622"/>
      <c r="O2" s="2622"/>
      <c r="P2" s="410"/>
      <c r="Q2" s="66"/>
      <c r="R2" s="67"/>
      <c r="S2" s="67"/>
      <c r="T2" s="2663" t="s">
        <v>14</v>
      </c>
      <c r="U2" s="2663"/>
      <c r="V2" s="2663"/>
      <c r="W2" s="2663"/>
      <c r="X2" s="2663"/>
      <c r="Y2" s="2664">
        <f>氏名０</f>
        <v>0</v>
      </c>
      <c r="Z2" s="2664"/>
      <c r="AA2" s="2664"/>
      <c r="AB2" s="2664"/>
      <c r="AC2" s="2664"/>
      <c r="AD2" s="2664"/>
      <c r="AE2" s="2664"/>
      <c r="AF2" s="2664"/>
      <c r="AG2" s="2664"/>
      <c r="AH2" s="2664"/>
      <c r="AI2" s="2660" t="s">
        <v>527</v>
      </c>
    </row>
    <row r="3" spans="2:40" ht="12.75" customHeight="1">
      <c r="B3" s="2622"/>
      <c r="C3" s="2622"/>
      <c r="D3" s="2622"/>
      <c r="E3" s="2622"/>
      <c r="F3" s="2622"/>
      <c r="G3" s="2622"/>
      <c r="H3" s="2622"/>
      <c r="I3" s="2622"/>
      <c r="J3" s="2622"/>
      <c r="K3" s="2622"/>
      <c r="L3" s="2622"/>
      <c r="M3" s="2622"/>
      <c r="N3" s="2622"/>
      <c r="O3" s="2622"/>
      <c r="P3" s="410"/>
      <c r="Q3" s="67"/>
      <c r="R3" s="67"/>
      <c r="S3" s="67"/>
      <c r="T3" s="2663"/>
      <c r="U3" s="2663"/>
      <c r="V3" s="2663"/>
      <c r="W3" s="2663"/>
      <c r="X3" s="2663"/>
      <c r="Y3" s="2664"/>
      <c r="Z3" s="2664"/>
      <c r="AA3" s="2664"/>
      <c r="AB3" s="2664"/>
      <c r="AC3" s="2664"/>
      <c r="AD3" s="2664"/>
      <c r="AE3" s="2664"/>
      <c r="AF3" s="2664"/>
      <c r="AG3" s="2664"/>
      <c r="AH3" s="2664"/>
      <c r="AI3" s="2660"/>
    </row>
    <row r="4" spans="2:40" ht="1.5" customHeight="1">
      <c r="Q4" s="67"/>
      <c r="R4" s="67"/>
      <c r="S4" s="67"/>
      <c r="T4" s="383"/>
      <c r="U4" s="383"/>
      <c r="V4" s="383"/>
      <c r="W4" s="383"/>
      <c r="X4" s="383"/>
      <c r="Y4" s="189"/>
      <c r="Z4" s="188"/>
      <c r="AA4" s="188"/>
      <c r="AB4" s="188"/>
      <c r="AC4" s="188"/>
      <c r="AD4" s="188"/>
      <c r="AE4" s="188"/>
      <c r="AF4" s="188"/>
      <c r="AG4" s="188"/>
      <c r="AH4" s="188"/>
      <c r="AI4" s="2660"/>
      <c r="AK4" s="439"/>
    </row>
    <row r="5" spans="2:40" ht="13.5" customHeight="1">
      <c r="B5" s="74"/>
      <c r="C5" s="2662" t="s">
        <v>530</v>
      </c>
      <c r="D5" s="2662"/>
      <c r="E5" s="2662"/>
      <c r="F5" s="2662"/>
      <c r="G5" s="2662"/>
      <c r="H5" s="2662"/>
      <c r="I5" s="2662"/>
      <c r="J5" s="2662"/>
      <c r="K5" s="2662"/>
      <c r="L5" s="2662"/>
      <c r="M5" s="2662"/>
      <c r="N5" s="2662"/>
      <c r="O5" s="2662"/>
      <c r="P5" s="2662"/>
      <c r="Q5" s="2662"/>
      <c r="R5" s="2662"/>
      <c r="S5" s="2662"/>
      <c r="T5" s="2662"/>
      <c r="U5" s="2662"/>
      <c r="V5" s="2662"/>
      <c r="W5" s="2662"/>
      <c r="X5" s="2662"/>
      <c r="Y5" s="2662"/>
      <c r="Z5" s="2662"/>
      <c r="AA5" s="2662"/>
      <c r="AB5" s="2662"/>
      <c r="AC5" s="2662"/>
      <c r="AD5" s="2662"/>
      <c r="AE5" s="2662"/>
      <c r="AF5" s="2662"/>
      <c r="AG5" s="2662"/>
      <c r="AH5" s="386"/>
      <c r="AI5" s="2660"/>
      <c r="AK5" s="2676"/>
      <c r="AL5" s="2657" t="s">
        <v>572</v>
      </c>
      <c r="AN5" s="1412" t="s">
        <v>1570</v>
      </c>
    </row>
    <row r="6" spans="2:40" ht="9" customHeight="1">
      <c r="B6" s="2662" t="s">
        <v>231</v>
      </c>
      <c r="C6" s="2665"/>
      <c r="D6" s="2665"/>
      <c r="E6" s="2665"/>
      <c r="F6" s="2665"/>
      <c r="G6" s="2665"/>
      <c r="H6" s="2665"/>
      <c r="I6" s="2665"/>
      <c r="J6" s="2665"/>
      <c r="K6" s="2665"/>
      <c r="L6" s="2665"/>
      <c r="M6" s="2665"/>
      <c r="N6" s="2665"/>
      <c r="O6" s="2665"/>
      <c r="P6" s="2665"/>
      <c r="Q6" s="2665"/>
      <c r="R6" s="384"/>
      <c r="S6" s="384"/>
      <c r="T6" s="384"/>
      <c r="U6" s="384"/>
      <c r="V6" s="3"/>
      <c r="W6" s="3"/>
      <c r="X6" s="3"/>
      <c r="Y6" s="3"/>
      <c r="Z6" s="3"/>
      <c r="AA6" s="3"/>
      <c r="AB6" s="3"/>
      <c r="AC6" s="3"/>
      <c r="AD6" s="3"/>
      <c r="AE6" s="3"/>
      <c r="AF6" s="3"/>
      <c r="AG6" s="3"/>
      <c r="AH6" s="3"/>
      <c r="AI6" s="2660"/>
      <c r="AK6" s="2677"/>
      <c r="AL6" s="2658"/>
      <c r="AN6" s="1412" t="s">
        <v>1571</v>
      </c>
    </row>
    <row r="7" spans="2:40" ht="1.5"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2660"/>
      <c r="AK7" s="2678"/>
      <c r="AL7" s="2659"/>
    </row>
    <row r="8" spans="2:40" ht="18" customHeight="1">
      <c r="B8" s="2666" t="s">
        <v>232</v>
      </c>
      <c r="C8" s="2666"/>
      <c r="D8" s="2666"/>
      <c r="E8" s="2666"/>
      <c r="F8" s="2666"/>
      <c r="G8" s="2666"/>
      <c r="H8" s="2666"/>
      <c r="I8" s="2666"/>
      <c r="J8" s="2666"/>
      <c r="K8" s="2666"/>
      <c r="L8" s="2666"/>
      <c r="M8" s="2633"/>
      <c r="N8" s="2667"/>
      <c r="O8" s="2667"/>
      <c r="P8" s="2667"/>
      <c r="Q8" s="2667"/>
      <c r="R8" s="2667"/>
      <c r="S8" s="2667"/>
      <c r="T8" s="2667"/>
      <c r="U8" s="2667"/>
      <c r="V8" s="2667"/>
      <c r="W8" s="2667"/>
      <c r="X8" s="2667"/>
      <c r="Y8" s="2667"/>
      <c r="Z8" s="2667"/>
      <c r="AA8" s="2667"/>
      <c r="AB8" s="2667"/>
      <c r="AC8" s="2667"/>
      <c r="AD8" s="2667"/>
      <c r="AE8" s="2667"/>
      <c r="AF8" s="2667"/>
      <c r="AG8" s="2667"/>
      <c r="AH8" s="2668"/>
      <c r="AI8" s="2660"/>
      <c r="AK8" s="1177">
        <f>氏名１</f>
        <v>0</v>
      </c>
      <c r="AL8" s="1178">
        <f t="shared" ref="AL8:AL14" si="0">IF(ISERROR(HLOOKUP(AK8,$N$8:$AH$63,55,FALSE)),0,HLOOKUP(AK8,$N$8:$AH$63,55,FALSE))</f>
        <v>0</v>
      </c>
    </row>
    <row r="9" spans="2:40" ht="18" customHeight="1">
      <c r="B9" s="1414"/>
      <c r="C9" s="1413"/>
      <c r="D9" s="2631" t="s">
        <v>234</v>
      </c>
      <c r="E9" s="2632"/>
      <c r="F9" s="2632"/>
      <c r="G9" s="2632"/>
      <c r="H9" s="2632"/>
      <c r="I9" s="2632"/>
      <c r="J9" s="2632"/>
      <c r="K9" s="2632"/>
      <c r="L9" s="2632"/>
      <c r="M9" s="2633"/>
      <c r="N9" s="2619"/>
      <c r="O9" s="2619"/>
      <c r="P9" s="2619"/>
      <c r="Q9" s="2619"/>
      <c r="R9" s="2619"/>
      <c r="S9" s="2634" t="s">
        <v>173</v>
      </c>
      <c r="T9" s="2635"/>
      <c r="U9" s="2619"/>
      <c r="V9" s="2619"/>
      <c r="W9" s="2619"/>
      <c r="X9" s="2619"/>
      <c r="Y9" s="2619"/>
      <c r="Z9" s="2634" t="s">
        <v>173</v>
      </c>
      <c r="AA9" s="2635"/>
      <c r="AB9" s="2619"/>
      <c r="AC9" s="2619"/>
      <c r="AD9" s="2619"/>
      <c r="AE9" s="2619"/>
      <c r="AF9" s="2619"/>
      <c r="AG9" s="2634" t="s">
        <v>173</v>
      </c>
      <c r="AH9" s="2634"/>
      <c r="AI9" s="2661" t="s">
        <v>0</v>
      </c>
      <c r="AK9" s="1080">
        <f>氏名２</f>
        <v>0</v>
      </c>
      <c r="AL9" s="1179">
        <f t="shared" si="0"/>
        <v>0</v>
      </c>
    </row>
    <row r="10" spans="2:40" ht="15.75" customHeight="1">
      <c r="B10" s="2602" t="s">
        <v>1569</v>
      </c>
      <c r="C10" s="2603"/>
      <c r="D10" s="2623" t="s">
        <v>522</v>
      </c>
      <c r="E10" s="2624"/>
      <c r="F10" s="2624"/>
      <c r="G10" s="2624"/>
      <c r="H10" s="2624"/>
      <c r="I10" s="2624"/>
      <c r="J10" s="2624"/>
      <c r="K10" s="2624"/>
      <c r="L10" s="2624"/>
      <c r="M10" s="2624"/>
      <c r="N10" s="2624"/>
      <c r="O10" s="2624"/>
      <c r="P10" s="2624"/>
      <c r="Q10" s="2624"/>
      <c r="R10" s="2624"/>
      <c r="S10" s="2624"/>
      <c r="T10" s="2624"/>
      <c r="U10" s="2624"/>
      <c r="V10" s="2624"/>
      <c r="W10" s="2624"/>
      <c r="X10" s="2624"/>
      <c r="Y10" s="2624"/>
      <c r="Z10" s="2624"/>
      <c r="AA10" s="2624"/>
      <c r="AB10" s="2624"/>
      <c r="AC10" s="2624"/>
      <c r="AD10" s="411"/>
      <c r="AE10" s="411"/>
      <c r="AF10" s="411"/>
      <c r="AG10" s="411"/>
      <c r="AH10" s="387"/>
      <c r="AI10" s="2661"/>
      <c r="AK10" s="1080">
        <f>氏名３</f>
        <v>0</v>
      </c>
      <c r="AL10" s="1179">
        <f t="shared" si="0"/>
        <v>0</v>
      </c>
    </row>
    <row r="11" spans="2:40" ht="11.25" customHeight="1">
      <c r="B11" s="2602"/>
      <c r="C11" s="2603"/>
      <c r="D11" s="2628" t="s">
        <v>1527</v>
      </c>
      <c r="E11" s="2629"/>
      <c r="F11" s="2629"/>
      <c r="G11" s="2629"/>
      <c r="H11" s="2629"/>
      <c r="I11" s="2629"/>
      <c r="J11" s="2629"/>
      <c r="K11" s="2629"/>
      <c r="L11" s="2630"/>
      <c r="M11" s="2592" t="s">
        <v>6</v>
      </c>
      <c r="N11" s="2590"/>
      <c r="O11" s="2590"/>
      <c r="P11" s="2590"/>
      <c r="Q11" s="2590"/>
      <c r="R11" s="2590"/>
      <c r="S11" s="2590"/>
      <c r="T11" s="72" t="s">
        <v>15</v>
      </c>
      <c r="U11" s="2590"/>
      <c r="V11" s="2590"/>
      <c r="W11" s="2590"/>
      <c r="X11" s="2590"/>
      <c r="Y11" s="2590"/>
      <c r="Z11" s="2590"/>
      <c r="AA11" s="72" t="s">
        <v>15</v>
      </c>
      <c r="AB11" s="2590"/>
      <c r="AC11" s="2590"/>
      <c r="AD11" s="2590"/>
      <c r="AE11" s="2590"/>
      <c r="AF11" s="2590"/>
      <c r="AG11" s="2590"/>
      <c r="AH11" s="185" t="s">
        <v>15</v>
      </c>
      <c r="AI11" s="388">
        <v>31</v>
      </c>
      <c r="AK11" s="1080">
        <f>氏名４</f>
        <v>0</v>
      </c>
      <c r="AL11" s="1179">
        <f t="shared" si="0"/>
        <v>0</v>
      </c>
    </row>
    <row r="12" spans="2:40" ht="11.25" customHeight="1">
      <c r="B12" s="2602"/>
      <c r="C12" s="2603"/>
      <c r="D12" s="2669" t="s">
        <v>1528</v>
      </c>
      <c r="E12" s="2670"/>
      <c r="F12" s="2670"/>
      <c r="G12" s="2670"/>
      <c r="H12" s="2670"/>
      <c r="I12" s="1343"/>
      <c r="J12" s="1343"/>
      <c r="K12" s="1343"/>
      <c r="L12" s="1344"/>
      <c r="M12" s="2593"/>
      <c r="N12" s="2591"/>
      <c r="O12" s="2591"/>
      <c r="P12" s="2591"/>
      <c r="Q12" s="2591"/>
      <c r="R12" s="2591"/>
      <c r="S12" s="2591"/>
      <c r="T12" s="6"/>
      <c r="U12" s="2591"/>
      <c r="V12" s="2591"/>
      <c r="W12" s="2591"/>
      <c r="X12" s="2591"/>
      <c r="Y12" s="2591"/>
      <c r="Z12" s="2591"/>
      <c r="AA12" s="6"/>
      <c r="AB12" s="2591"/>
      <c r="AC12" s="2591"/>
      <c r="AD12" s="2591"/>
      <c r="AE12" s="2591"/>
      <c r="AF12" s="2591"/>
      <c r="AG12" s="2591"/>
      <c r="AH12" s="4"/>
      <c r="AI12" s="2427" t="s">
        <v>1568</v>
      </c>
      <c r="AK12" s="1080">
        <f>氏名５</f>
        <v>0</v>
      </c>
      <c r="AL12" s="1179">
        <f t="shared" si="0"/>
        <v>0</v>
      </c>
    </row>
    <row r="13" spans="2:40" ht="11.25" customHeight="1">
      <c r="B13" s="2602"/>
      <c r="C13" s="2603"/>
      <c r="D13" s="2625" t="s">
        <v>1531</v>
      </c>
      <c r="E13" s="2626"/>
      <c r="F13" s="2626"/>
      <c r="G13" s="2626"/>
      <c r="H13" s="2626"/>
      <c r="I13" s="2626"/>
      <c r="J13" s="2626"/>
      <c r="K13" s="2626"/>
      <c r="L13" s="2627"/>
      <c r="M13" s="2592" t="s">
        <v>11</v>
      </c>
      <c r="N13" s="2615"/>
      <c r="O13" s="2590"/>
      <c r="P13" s="2590"/>
      <c r="Q13" s="2590"/>
      <c r="R13" s="2590"/>
      <c r="S13" s="2590"/>
      <c r="T13" s="68"/>
      <c r="U13" s="2615"/>
      <c r="V13" s="2590"/>
      <c r="W13" s="2590"/>
      <c r="X13" s="2590"/>
      <c r="Y13" s="2590"/>
      <c r="Z13" s="2590"/>
      <c r="AA13" s="68"/>
      <c r="AB13" s="2590"/>
      <c r="AC13" s="2590"/>
      <c r="AD13" s="2590"/>
      <c r="AE13" s="2590"/>
      <c r="AF13" s="2590"/>
      <c r="AG13" s="2590"/>
      <c r="AH13" s="75"/>
      <c r="AI13" s="2427"/>
      <c r="AK13" s="1080">
        <f>氏名６</f>
        <v>0</v>
      </c>
      <c r="AL13" s="1179">
        <f t="shared" si="0"/>
        <v>0</v>
      </c>
    </row>
    <row r="14" spans="2:40" ht="11.25" customHeight="1">
      <c r="B14" s="2602"/>
      <c r="C14" s="2603"/>
      <c r="D14" s="2671" t="s">
        <v>1532</v>
      </c>
      <c r="E14" s="2672"/>
      <c r="F14" s="2672"/>
      <c r="G14" s="2672"/>
      <c r="H14" s="2672"/>
      <c r="I14" s="2672"/>
      <c r="J14" s="2672"/>
      <c r="K14" s="2672"/>
      <c r="L14" s="1345"/>
      <c r="M14" s="2593"/>
      <c r="N14" s="2616"/>
      <c r="O14" s="2591"/>
      <c r="P14" s="2591"/>
      <c r="Q14" s="2591"/>
      <c r="R14" s="2591"/>
      <c r="S14" s="2591"/>
      <c r="T14" s="69"/>
      <c r="U14" s="2616"/>
      <c r="V14" s="2591"/>
      <c r="W14" s="2591"/>
      <c r="X14" s="2591"/>
      <c r="Y14" s="2591"/>
      <c r="Z14" s="2591"/>
      <c r="AA14" s="69"/>
      <c r="AB14" s="2591"/>
      <c r="AC14" s="2591"/>
      <c r="AD14" s="2591"/>
      <c r="AE14" s="2591"/>
      <c r="AF14" s="2591"/>
      <c r="AG14" s="2591"/>
      <c r="AH14" s="77"/>
      <c r="AI14" s="2427"/>
      <c r="AK14" s="1171">
        <f>氏名７</f>
        <v>0</v>
      </c>
      <c r="AL14" s="1180">
        <f t="shared" si="0"/>
        <v>0</v>
      </c>
    </row>
    <row r="15" spans="2:40" ht="21" customHeight="1">
      <c r="B15" s="2602"/>
      <c r="C15" s="2603"/>
      <c r="D15" s="2673" t="s">
        <v>554</v>
      </c>
      <c r="E15" s="2674"/>
      <c r="F15" s="2674"/>
      <c r="G15" s="2674"/>
      <c r="H15" s="2674"/>
      <c r="I15" s="2674"/>
      <c r="J15" s="2674"/>
      <c r="K15" s="2674"/>
      <c r="L15" s="1346"/>
      <c r="M15" s="409" t="s">
        <v>12</v>
      </c>
      <c r="N15" s="2594"/>
      <c r="O15" s="2595"/>
      <c r="P15" s="2595"/>
      <c r="Q15" s="2595"/>
      <c r="R15" s="2595"/>
      <c r="S15" s="2595"/>
      <c r="T15" s="186"/>
      <c r="U15" s="2594"/>
      <c r="V15" s="2595"/>
      <c r="W15" s="2595"/>
      <c r="X15" s="2595"/>
      <c r="Y15" s="2595"/>
      <c r="Z15" s="2595"/>
      <c r="AA15" s="186"/>
      <c r="AB15" s="2594"/>
      <c r="AC15" s="2595"/>
      <c r="AD15" s="2595"/>
      <c r="AE15" s="2595"/>
      <c r="AF15" s="2595"/>
      <c r="AG15" s="2595"/>
      <c r="AH15" s="187"/>
      <c r="AI15" s="2427"/>
    </row>
    <row r="16" spans="2:40" ht="11.25" customHeight="1">
      <c r="B16" s="2602"/>
      <c r="C16" s="2603"/>
      <c r="D16" s="2653" t="s">
        <v>555</v>
      </c>
      <c r="E16" s="2653"/>
      <c r="F16" s="2653"/>
      <c r="G16" s="2653"/>
      <c r="H16" s="2653"/>
      <c r="I16" s="2653"/>
      <c r="J16" s="2653"/>
      <c r="K16" s="2653"/>
      <c r="L16" s="2654"/>
      <c r="M16" s="2679" t="s">
        <v>4</v>
      </c>
      <c r="N16" s="2608">
        <f>IF(N11="",0,ROUNDDOWN(N15*N13/N11,0))</f>
        <v>0</v>
      </c>
      <c r="O16" s="2609"/>
      <c r="P16" s="2609"/>
      <c r="Q16" s="2609"/>
      <c r="R16" s="2609"/>
      <c r="S16" s="2609"/>
      <c r="T16" s="70"/>
      <c r="U16" s="2609">
        <f>IF(U11="",0,ROUNDDOWN(U15*U13/U11,0))</f>
        <v>0</v>
      </c>
      <c r="V16" s="2609"/>
      <c r="W16" s="2609"/>
      <c r="X16" s="2609"/>
      <c r="Y16" s="2609"/>
      <c r="Z16" s="2609"/>
      <c r="AA16" s="70"/>
      <c r="AB16" s="2609">
        <f>IF(AB11="",0,ROUNDDOWN(AB15*AB13/AB11,0))</f>
        <v>0</v>
      </c>
      <c r="AC16" s="2609"/>
      <c r="AD16" s="2609"/>
      <c r="AE16" s="2609"/>
      <c r="AF16" s="2609"/>
      <c r="AG16" s="2609"/>
      <c r="AH16" s="657"/>
      <c r="AI16" s="2427"/>
    </row>
    <row r="17" spans="2:35" ht="11.25" customHeight="1">
      <c r="B17" s="2602"/>
      <c r="C17" s="2603"/>
      <c r="D17" s="2612" t="s">
        <v>233</v>
      </c>
      <c r="E17" s="2613"/>
      <c r="F17" s="2613"/>
      <c r="G17" s="2613"/>
      <c r="H17" s="2613"/>
      <c r="I17" s="2613"/>
      <c r="J17" s="2613"/>
      <c r="K17" s="2613"/>
      <c r="L17" s="2614"/>
      <c r="M17" s="2680"/>
      <c r="N17" s="2610"/>
      <c r="O17" s="2611"/>
      <c r="P17" s="2611"/>
      <c r="Q17" s="2611"/>
      <c r="R17" s="2611"/>
      <c r="S17" s="2611"/>
      <c r="T17" s="71"/>
      <c r="U17" s="2611"/>
      <c r="V17" s="2611"/>
      <c r="W17" s="2611"/>
      <c r="X17" s="2611"/>
      <c r="Y17" s="2611"/>
      <c r="Z17" s="2611"/>
      <c r="AA17" s="71"/>
      <c r="AB17" s="2611"/>
      <c r="AC17" s="2611"/>
      <c r="AD17" s="2611"/>
      <c r="AE17" s="2611"/>
      <c r="AF17" s="2611"/>
      <c r="AG17" s="2611"/>
      <c r="AH17" s="385"/>
      <c r="AI17" s="2427"/>
    </row>
    <row r="18" spans="2:35" ht="15.75" customHeight="1">
      <c r="B18" s="2602"/>
      <c r="C18" s="2603"/>
      <c r="D18" s="2617" t="s">
        <v>529</v>
      </c>
      <c r="E18" s="2618"/>
      <c r="F18" s="2618"/>
      <c r="G18" s="2618"/>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412"/>
      <c r="AF18" s="412"/>
      <c r="AG18" s="412"/>
      <c r="AH18" s="412"/>
    </row>
    <row r="19" spans="2:35" ht="11.25" customHeight="1">
      <c r="B19" s="2604" t="s">
        <v>1571</v>
      </c>
      <c r="C19" s="2605"/>
      <c r="D19" s="2628" t="s">
        <v>553</v>
      </c>
      <c r="E19" s="2629"/>
      <c r="F19" s="2629"/>
      <c r="G19" s="2629"/>
      <c r="H19" s="2629"/>
      <c r="I19" s="2629"/>
      <c r="J19" s="2629"/>
      <c r="K19" s="2629"/>
      <c r="L19" s="2630"/>
      <c r="M19" s="2592" t="s">
        <v>5</v>
      </c>
      <c r="N19" s="2590"/>
      <c r="O19" s="2590"/>
      <c r="P19" s="2590"/>
      <c r="Q19" s="2590"/>
      <c r="R19" s="2590"/>
      <c r="S19" s="2590"/>
      <c r="T19" s="72" t="s">
        <v>15</v>
      </c>
      <c r="U19" s="2590"/>
      <c r="V19" s="2590"/>
      <c r="W19" s="2590"/>
      <c r="X19" s="2590"/>
      <c r="Y19" s="2590"/>
      <c r="Z19" s="2590"/>
      <c r="AA19" s="72" t="s">
        <v>15</v>
      </c>
      <c r="AB19" s="2590"/>
      <c r="AC19" s="2590"/>
      <c r="AD19" s="2590"/>
      <c r="AE19" s="2590"/>
      <c r="AF19" s="2590"/>
      <c r="AG19" s="2590"/>
      <c r="AH19" s="185" t="s">
        <v>15</v>
      </c>
    </row>
    <row r="20" spans="2:35" ht="11.25" customHeight="1">
      <c r="B20" s="2604"/>
      <c r="C20" s="2605"/>
      <c r="D20" s="2669" t="s">
        <v>556</v>
      </c>
      <c r="E20" s="2670"/>
      <c r="F20" s="2670"/>
      <c r="G20" s="2670"/>
      <c r="H20" s="2670"/>
      <c r="I20" s="2670"/>
      <c r="J20" s="2670"/>
      <c r="K20" s="2670"/>
      <c r="L20" s="1344"/>
      <c r="M20" s="2593"/>
      <c r="N20" s="2591"/>
      <c r="O20" s="2591"/>
      <c r="P20" s="2591"/>
      <c r="Q20" s="2591"/>
      <c r="R20" s="2591"/>
      <c r="S20" s="2591"/>
      <c r="T20" s="6"/>
      <c r="U20" s="2591"/>
      <c r="V20" s="2591"/>
      <c r="W20" s="2591"/>
      <c r="X20" s="2591"/>
      <c r="Y20" s="2591"/>
      <c r="Z20" s="2591"/>
      <c r="AA20" s="6"/>
      <c r="AB20" s="2591"/>
      <c r="AC20" s="2591"/>
      <c r="AD20" s="2591"/>
      <c r="AE20" s="2591"/>
      <c r="AF20" s="2591"/>
      <c r="AG20" s="2591"/>
      <c r="AH20" s="4"/>
    </row>
    <row r="21" spans="2:35" ht="11.25" customHeight="1">
      <c r="B21" s="2620">
        <v>2</v>
      </c>
      <c r="C21" s="2621"/>
      <c r="D21" s="2625" t="s">
        <v>1536</v>
      </c>
      <c r="E21" s="2626"/>
      <c r="F21" s="2626"/>
      <c r="G21" s="2626"/>
      <c r="H21" s="2626"/>
      <c r="I21" s="2626"/>
      <c r="J21" s="2626"/>
      <c r="K21" s="2626"/>
      <c r="L21" s="2627"/>
      <c r="M21" s="2592" t="s">
        <v>1</v>
      </c>
      <c r="N21" s="2615"/>
      <c r="O21" s="2590"/>
      <c r="P21" s="2590"/>
      <c r="Q21" s="2590"/>
      <c r="R21" s="2590"/>
      <c r="S21" s="2590"/>
      <c r="T21" s="68"/>
      <c r="U21" s="2615"/>
      <c r="V21" s="2590"/>
      <c r="W21" s="2590"/>
      <c r="X21" s="2590"/>
      <c r="Y21" s="2590"/>
      <c r="Z21" s="2590"/>
      <c r="AA21" s="68"/>
      <c r="AB21" s="2590"/>
      <c r="AC21" s="2590"/>
      <c r="AD21" s="2590"/>
      <c r="AE21" s="2590"/>
      <c r="AF21" s="2590"/>
      <c r="AG21" s="2590"/>
      <c r="AH21" s="75"/>
    </row>
    <row r="22" spans="2:35" ht="11.25" customHeight="1">
      <c r="B22" s="2602" t="s">
        <v>1573</v>
      </c>
      <c r="C22" s="2603"/>
      <c r="D22" s="2671" t="s">
        <v>1537</v>
      </c>
      <c r="E22" s="2672"/>
      <c r="F22" s="2672"/>
      <c r="G22" s="2672"/>
      <c r="H22" s="2672"/>
      <c r="I22" s="2672"/>
      <c r="J22" s="2672"/>
      <c r="K22" s="2672"/>
      <c r="L22" s="1345"/>
      <c r="M22" s="2593"/>
      <c r="N22" s="2616"/>
      <c r="O22" s="2591"/>
      <c r="P22" s="2591"/>
      <c r="Q22" s="2591"/>
      <c r="R22" s="2591"/>
      <c r="S22" s="2591"/>
      <c r="T22" s="69"/>
      <c r="U22" s="2616"/>
      <c r="V22" s="2591"/>
      <c r="W22" s="2591"/>
      <c r="X22" s="2591"/>
      <c r="Y22" s="2591"/>
      <c r="Z22" s="2591"/>
      <c r="AA22" s="69"/>
      <c r="AB22" s="2591"/>
      <c r="AC22" s="2591"/>
      <c r="AD22" s="2591"/>
      <c r="AE22" s="2591"/>
      <c r="AF22" s="2591"/>
      <c r="AG22" s="2591"/>
      <c r="AH22" s="77"/>
    </row>
    <row r="23" spans="2:35" ht="21" customHeight="1">
      <c r="B23" s="2602"/>
      <c r="C23" s="2603"/>
      <c r="D23" s="2673" t="s">
        <v>557</v>
      </c>
      <c r="E23" s="2674"/>
      <c r="F23" s="2674"/>
      <c r="G23" s="2674"/>
      <c r="H23" s="2674"/>
      <c r="I23" s="2674"/>
      <c r="J23" s="2674"/>
      <c r="K23" s="2674"/>
      <c r="L23" s="1346"/>
      <c r="M23" s="409" t="s">
        <v>7</v>
      </c>
      <c r="N23" s="2594"/>
      <c r="O23" s="2595"/>
      <c r="P23" s="2595"/>
      <c r="Q23" s="2595"/>
      <c r="R23" s="2595"/>
      <c r="S23" s="2595"/>
      <c r="T23" s="186"/>
      <c r="U23" s="2594"/>
      <c r="V23" s="2595"/>
      <c r="W23" s="2595"/>
      <c r="X23" s="2595"/>
      <c r="Y23" s="2595"/>
      <c r="Z23" s="2595"/>
      <c r="AA23" s="186"/>
      <c r="AB23" s="2594"/>
      <c r="AC23" s="2595"/>
      <c r="AD23" s="2595"/>
      <c r="AE23" s="2595"/>
      <c r="AF23" s="2595"/>
      <c r="AG23" s="2595"/>
      <c r="AH23" s="187"/>
    </row>
    <row r="24" spans="2:35" ht="11.25" customHeight="1">
      <c r="B24" s="1357"/>
      <c r="C24" s="1358"/>
      <c r="D24" s="2653" t="s">
        <v>558</v>
      </c>
      <c r="E24" s="2653"/>
      <c r="F24" s="2653"/>
      <c r="G24" s="2653"/>
      <c r="H24" s="2653"/>
      <c r="I24" s="2653"/>
      <c r="J24" s="2653"/>
      <c r="K24" s="2653"/>
      <c r="L24" s="2654"/>
      <c r="M24" s="2655" t="s">
        <v>10</v>
      </c>
      <c r="N24" s="2609">
        <f>IF(N19="",0,ROUNDDOWN(N23*N21/N19,0))</f>
        <v>0</v>
      </c>
      <c r="O24" s="2609"/>
      <c r="P24" s="2609"/>
      <c r="Q24" s="2609"/>
      <c r="R24" s="2609"/>
      <c r="S24" s="2609"/>
      <c r="T24" s="70"/>
      <c r="U24" s="2609">
        <f>IF(U19="",0,ROUNDDOWN(U23*U21/U19,0))</f>
        <v>0</v>
      </c>
      <c r="V24" s="2609"/>
      <c r="W24" s="2609"/>
      <c r="X24" s="2609"/>
      <c r="Y24" s="2609"/>
      <c r="Z24" s="2609"/>
      <c r="AA24" s="70"/>
      <c r="AB24" s="2609">
        <f>IF(AB19="",0,ROUNDDOWN(AB23*AB21/AB19,0))</f>
        <v>0</v>
      </c>
      <c r="AC24" s="2609"/>
      <c r="AD24" s="2609"/>
      <c r="AE24" s="2609"/>
      <c r="AF24" s="2609"/>
      <c r="AG24" s="2609"/>
      <c r="AH24" s="657"/>
    </row>
    <row r="25" spans="2:35" ht="11.25" customHeight="1">
      <c r="B25" s="1411"/>
      <c r="C25" s="1359"/>
      <c r="D25" s="2612" t="s">
        <v>523</v>
      </c>
      <c r="E25" s="2613"/>
      <c r="F25" s="2613"/>
      <c r="G25" s="2613"/>
      <c r="H25" s="2613"/>
      <c r="I25" s="2613"/>
      <c r="J25" s="2613"/>
      <c r="K25" s="2613"/>
      <c r="L25" s="2614"/>
      <c r="M25" s="2656"/>
      <c r="N25" s="2611"/>
      <c r="O25" s="2611"/>
      <c r="P25" s="2611"/>
      <c r="Q25" s="2611"/>
      <c r="R25" s="2611"/>
      <c r="S25" s="2611"/>
      <c r="T25" s="71"/>
      <c r="U25" s="2611"/>
      <c r="V25" s="2611"/>
      <c r="W25" s="2611"/>
      <c r="X25" s="2611"/>
      <c r="Y25" s="2611"/>
      <c r="Z25" s="2611"/>
      <c r="AA25" s="71"/>
      <c r="AB25" s="2611"/>
      <c r="AC25" s="2611"/>
      <c r="AD25" s="2611"/>
      <c r="AE25" s="2611"/>
      <c r="AF25" s="2611"/>
      <c r="AG25" s="2611"/>
      <c r="AH25" s="385"/>
    </row>
    <row r="26" spans="2:35" ht="19.5" customHeight="1">
      <c r="B26" s="1414"/>
      <c r="C26" s="1413"/>
      <c r="D26" s="2631" t="s">
        <v>234</v>
      </c>
      <c r="E26" s="2632"/>
      <c r="F26" s="2632"/>
      <c r="G26" s="2632"/>
      <c r="H26" s="2632"/>
      <c r="I26" s="2632"/>
      <c r="J26" s="2632"/>
      <c r="K26" s="2632"/>
      <c r="L26" s="2632"/>
      <c r="M26" s="2633"/>
      <c r="N26" s="2619"/>
      <c r="O26" s="2619"/>
      <c r="P26" s="2619"/>
      <c r="Q26" s="2619"/>
      <c r="R26" s="2619"/>
      <c r="S26" s="2634" t="s">
        <v>173</v>
      </c>
      <c r="T26" s="2635"/>
      <c r="U26" s="2619"/>
      <c r="V26" s="2619"/>
      <c r="W26" s="2619"/>
      <c r="X26" s="2619"/>
      <c r="Y26" s="2619"/>
      <c r="Z26" s="2634" t="s">
        <v>173</v>
      </c>
      <c r="AA26" s="2635"/>
      <c r="AB26" s="2619"/>
      <c r="AC26" s="2619"/>
      <c r="AD26" s="2619"/>
      <c r="AE26" s="2619"/>
      <c r="AF26" s="2619"/>
      <c r="AG26" s="2634" t="s">
        <v>173</v>
      </c>
      <c r="AH26" s="2634"/>
    </row>
    <row r="27" spans="2:35" ht="15.75" customHeight="1">
      <c r="B27" s="2606" t="s">
        <v>1572</v>
      </c>
      <c r="C27" s="2607"/>
      <c r="D27" s="2623" t="s">
        <v>522</v>
      </c>
      <c r="E27" s="2624"/>
      <c r="F27" s="2624"/>
      <c r="G27" s="2624"/>
      <c r="H27" s="2624"/>
      <c r="I27" s="2624"/>
      <c r="J27" s="2624"/>
      <c r="K27" s="2624"/>
      <c r="L27" s="2624"/>
      <c r="M27" s="2624"/>
      <c r="N27" s="2624"/>
      <c r="O27" s="2624"/>
      <c r="P27" s="2624"/>
      <c r="Q27" s="2624"/>
      <c r="R27" s="2624"/>
      <c r="S27" s="2624"/>
      <c r="T27" s="2624"/>
      <c r="U27" s="2624"/>
      <c r="V27" s="2624"/>
      <c r="W27" s="2624"/>
      <c r="X27" s="2624"/>
      <c r="Y27" s="2624"/>
      <c r="Z27" s="2624"/>
      <c r="AA27" s="2624"/>
      <c r="AB27" s="2624"/>
      <c r="AC27" s="2624"/>
      <c r="AD27" s="411"/>
      <c r="AE27" s="411"/>
      <c r="AF27" s="411"/>
      <c r="AG27" s="411"/>
      <c r="AH27" s="387"/>
    </row>
    <row r="28" spans="2:35" ht="11.25" customHeight="1">
      <c r="B28" s="2606"/>
      <c r="C28" s="2607"/>
      <c r="D28" s="2628" t="s">
        <v>1529</v>
      </c>
      <c r="E28" s="2629"/>
      <c r="F28" s="2629"/>
      <c r="G28" s="2629"/>
      <c r="H28" s="2629"/>
      <c r="I28" s="2629"/>
      <c r="J28" s="2629"/>
      <c r="K28" s="2629"/>
      <c r="L28" s="2630"/>
      <c r="M28" s="2592" t="s">
        <v>8</v>
      </c>
      <c r="N28" s="2590"/>
      <c r="O28" s="2590"/>
      <c r="P28" s="2590"/>
      <c r="Q28" s="2590"/>
      <c r="R28" s="2590"/>
      <c r="S28" s="2590"/>
      <c r="T28" s="72" t="s">
        <v>15</v>
      </c>
      <c r="U28" s="2590"/>
      <c r="V28" s="2590"/>
      <c r="W28" s="2590"/>
      <c r="X28" s="2590"/>
      <c r="Y28" s="2590"/>
      <c r="Z28" s="2590"/>
      <c r="AA28" s="72" t="s">
        <v>15</v>
      </c>
      <c r="AB28" s="2590"/>
      <c r="AC28" s="2590"/>
      <c r="AD28" s="2590"/>
      <c r="AE28" s="2590"/>
      <c r="AF28" s="2590"/>
      <c r="AG28" s="2590"/>
      <c r="AH28" s="185" t="s">
        <v>15</v>
      </c>
      <c r="AI28" s="388"/>
    </row>
    <row r="29" spans="2:35" ht="11.25" customHeight="1">
      <c r="B29" s="2606"/>
      <c r="C29" s="2607"/>
      <c r="D29" s="2669" t="s">
        <v>1528</v>
      </c>
      <c r="E29" s="2670"/>
      <c r="F29" s="2670"/>
      <c r="G29" s="2670"/>
      <c r="H29" s="2670"/>
      <c r="I29" s="1343"/>
      <c r="J29" s="1343"/>
      <c r="K29" s="1343"/>
      <c r="L29" s="1344"/>
      <c r="M29" s="2593"/>
      <c r="N29" s="2591"/>
      <c r="O29" s="2591"/>
      <c r="P29" s="2591"/>
      <c r="Q29" s="2591"/>
      <c r="R29" s="2591"/>
      <c r="S29" s="2591"/>
      <c r="T29" s="6"/>
      <c r="U29" s="2591"/>
      <c r="V29" s="2591"/>
      <c r="W29" s="2591"/>
      <c r="X29" s="2591"/>
      <c r="Y29" s="2591"/>
      <c r="Z29" s="2591"/>
      <c r="AA29" s="6"/>
      <c r="AB29" s="2591"/>
      <c r="AC29" s="2591"/>
      <c r="AD29" s="2591"/>
      <c r="AE29" s="2591"/>
      <c r="AF29" s="2591"/>
      <c r="AG29" s="2591"/>
      <c r="AH29" s="4"/>
      <c r="AI29" s="2427"/>
    </row>
    <row r="30" spans="2:35" ht="11.25" customHeight="1">
      <c r="B30" s="2606"/>
      <c r="C30" s="2607"/>
      <c r="D30" s="2625" t="s">
        <v>1533</v>
      </c>
      <c r="E30" s="2626"/>
      <c r="F30" s="2626"/>
      <c r="G30" s="2626"/>
      <c r="H30" s="2626"/>
      <c r="I30" s="2626"/>
      <c r="J30" s="2626"/>
      <c r="K30" s="2626"/>
      <c r="L30" s="2627"/>
      <c r="M30" s="2592" t="s">
        <v>560</v>
      </c>
      <c r="N30" s="2615"/>
      <c r="O30" s="2590"/>
      <c r="P30" s="2590"/>
      <c r="Q30" s="2590"/>
      <c r="R30" s="2590"/>
      <c r="S30" s="2590"/>
      <c r="T30" s="68"/>
      <c r="U30" s="2615"/>
      <c r="V30" s="2590"/>
      <c r="W30" s="2590"/>
      <c r="X30" s="2590"/>
      <c r="Y30" s="2590"/>
      <c r="Z30" s="2590"/>
      <c r="AA30" s="68"/>
      <c r="AB30" s="2590"/>
      <c r="AC30" s="2590"/>
      <c r="AD30" s="2590"/>
      <c r="AE30" s="2590"/>
      <c r="AF30" s="2590"/>
      <c r="AG30" s="2590"/>
      <c r="AH30" s="75"/>
      <c r="AI30" s="2427"/>
    </row>
    <row r="31" spans="2:35" ht="11.25" customHeight="1">
      <c r="B31" s="2606"/>
      <c r="C31" s="2607"/>
      <c r="D31" s="2671" t="s">
        <v>1535</v>
      </c>
      <c r="E31" s="2672"/>
      <c r="F31" s="2672"/>
      <c r="G31" s="2672"/>
      <c r="H31" s="2672"/>
      <c r="I31" s="2672"/>
      <c r="J31" s="2672"/>
      <c r="K31" s="2672"/>
      <c r="L31" s="1345"/>
      <c r="M31" s="2593"/>
      <c r="N31" s="2616"/>
      <c r="O31" s="2591"/>
      <c r="P31" s="2591"/>
      <c r="Q31" s="2591"/>
      <c r="R31" s="2591"/>
      <c r="S31" s="2591"/>
      <c r="T31" s="69"/>
      <c r="U31" s="2616"/>
      <c r="V31" s="2591"/>
      <c r="W31" s="2591"/>
      <c r="X31" s="2591"/>
      <c r="Y31" s="2591"/>
      <c r="Z31" s="2591"/>
      <c r="AA31" s="69"/>
      <c r="AB31" s="2591"/>
      <c r="AC31" s="2591"/>
      <c r="AD31" s="2591"/>
      <c r="AE31" s="2591"/>
      <c r="AF31" s="2591"/>
      <c r="AG31" s="2591"/>
      <c r="AH31" s="77"/>
      <c r="AI31" s="2427"/>
    </row>
    <row r="32" spans="2:35" ht="21" customHeight="1">
      <c r="B32" s="2606"/>
      <c r="C32" s="2607"/>
      <c r="D32" s="2673" t="s">
        <v>554</v>
      </c>
      <c r="E32" s="2674"/>
      <c r="F32" s="2674"/>
      <c r="G32" s="2674"/>
      <c r="H32" s="2674"/>
      <c r="I32" s="2674"/>
      <c r="J32" s="2674"/>
      <c r="K32" s="2674"/>
      <c r="L32" s="1346"/>
      <c r="M32" s="409" t="s">
        <v>21</v>
      </c>
      <c r="N32" s="2594"/>
      <c r="O32" s="2595"/>
      <c r="P32" s="2595"/>
      <c r="Q32" s="2595"/>
      <c r="R32" s="2595"/>
      <c r="S32" s="2595"/>
      <c r="T32" s="186"/>
      <c r="U32" s="2594"/>
      <c r="V32" s="2595"/>
      <c r="W32" s="2595"/>
      <c r="X32" s="2595"/>
      <c r="Y32" s="2595"/>
      <c r="Z32" s="2595"/>
      <c r="AA32" s="186"/>
      <c r="AB32" s="2594"/>
      <c r="AC32" s="2595"/>
      <c r="AD32" s="2595"/>
      <c r="AE32" s="2595"/>
      <c r="AF32" s="2595"/>
      <c r="AG32" s="2595"/>
      <c r="AH32" s="187"/>
    </row>
    <row r="33" spans="2:35" ht="11.25" customHeight="1">
      <c r="B33" s="2606"/>
      <c r="C33" s="2607"/>
      <c r="D33" s="2653" t="s">
        <v>555</v>
      </c>
      <c r="E33" s="2653"/>
      <c r="F33" s="2653"/>
      <c r="G33" s="2653"/>
      <c r="H33" s="2653"/>
      <c r="I33" s="2653"/>
      <c r="J33" s="2653"/>
      <c r="K33" s="2653"/>
      <c r="L33" s="2654"/>
      <c r="M33" s="2679" t="s">
        <v>48</v>
      </c>
      <c r="N33" s="2608">
        <f>IF(N28="",0,ROUNDDOWN(N32*N30/N28,0))</f>
        <v>0</v>
      </c>
      <c r="O33" s="2609"/>
      <c r="P33" s="2609"/>
      <c r="Q33" s="2609"/>
      <c r="R33" s="2609"/>
      <c r="S33" s="2609"/>
      <c r="T33" s="70"/>
      <c r="U33" s="2609">
        <f>IF(U28="",0,ROUNDDOWN(U32*U30/U28,0))</f>
        <v>0</v>
      </c>
      <c r="V33" s="2609"/>
      <c r="W33" s="2609"/>
      <c r="X33" s="2609"/>
      <c r="Y33" s="2609"/>
      <c r="Z33" s="2609"/>
      <c r="AA33" s="70"/>
      <c r="AB33" s="2609">
        <f>IF(AB28="",0,ROUNDDOWN(AB32*AB30/AB28,0))</f>
        <v>0</v>
      </c>
      <c r="AC33" s="2609"/>
      <c r="AD33" s="2609"/>
      <c r="AE33" s="2609"/>
      <c r="AF33" s="2609"/>
      <c r="AG33" s="2609"/>
      <c r="AH33" s="657"/>
    </row>
    <row r="34" spans="2:35" ht="11.25" customHeight="1">
      <c r="B34" s="2606"/>
      <c r="C34" s="2607"/>
      <c r="D34" s="2612" t="s">
        <v>524</v>
      </c>
      <c r="E34" s="2613"/>
      <c r="F34" s="2613"/>
      <c r="G34" s="2613"/>
      <c r="H34" s="2613"/>
      <c r="I34" s="2613"/>
      <c r="J34" s="2613"/>
      <c r="K34" s="2613"/>
      <c r="L34" s="2614"/>
      <c r="M34" s="2680"/>
      <c r="N34" s="2610"/>
      <c r="O34" s="2611"/>
      <c r="P34" s="2611"/>
      <c r="Q34" s="2611"/>
      <c r="R34" s="2611"/>
      <c r="S34" s="2611"/>
      <c r="T34" s="71"/>
      <c r="U34" s="2611"/>
      <c r="V34" s="2611"/>
      <c r="W34" s="2611"/>
      <c r="X34" s="2611"/>
      <c r="Y34" s="2611"/>
      <c r="Z34" s="2611"/>
      <c r="AA34" s="71"/>
      <c r="AB34" s="2611"/>
      <c r="AC34" s="2611"/>
      <c r="AD34" s="2611"/>
      <c r="AE34" s="2611"/>
      <c r="AF34" s="2611"/>
      <c r="AG34" s="2611"/>
      <c r="AH34" s="385"/>
    </row>
    <row r="35" spans="2:35" ht="15.75" customHeight="1">
      <c r="B35" s="2606"/>
      <c r="C35" s="2607"/>
      <c r="D35" s="2617" t="s">
        <v>529</v>
      </c>
      <c r="E35" s="2618"/>
      <c r="F35" s="2618"/>
      <c r="G35" s="2618"/>
      <c r="H35" s="2618"/>
      <c r="I35" s="2618"/>
      <c r="J35" s="2618"/>
      <c r="K35" s="2618"/>
      <c r="L35" s="2618"/>
      <c r="M35" s="2618"/>
      <c r="N35" s="2618"/>
      <c r="O35" s="2618"/>
      <c r="P35" s="2618"/>
      <c r="Q35" s="2618"/>
      <c r="R35" s="2618"/>
      <c r="S35" s="2618"/>
      <c r="T35" s="2618"/>
      <c r="U35" s="2618"/>
      <c r="V35" s="2618"/>
      <c r="W35" s="2618"/>
      <c r="X35" s="2618"/>
      <c r="Y35" s="2618"/>
      <c r="Z35" s="2618"/>
      <c r="AA35" s="2618"/>
      <c r="AB35" s="2618"/>
      <c r="AC35" s="2618"/>
      <c r="AD35" s="2618"/>
      <c r="AE35" s="412"/>
      <c r="AF35" s="412"/>
      <c r="AG35" s="412"/>
      <c r="AH35" s="412"/>
    </row>
    <row r="36" spans="2:35" ht="11.25" customHeight="1">
      <c r="B36" s="2598" t="s">
        <v>1571</v>
      </c>
      <c r="C36" s="2599"/>
      <c r="D36" s="2628" t="s">
        <v>559</v>
      </c>
      <c r="E36" s="2629"/>
      <c r="F36" s="2629"/>
      <c r="G36" s="2629"/>
      <c r="H36" s="2629"/>
      <c r="I36" s="2629"/>
      <c r="J36" s="2629"/>
      <c r="K36" s="2629"/>
      <c r="L36" s="2630"/>
      <c r="M36" s="2592" t="s">
        <v>219</v>
      </c>
      <c r="N36" s="2590"/>
      <c r="O36" s="2590"/>
      <c r="P36" s="2590"/>
      <c r="Q36" s="2590"/>
      <c r="R36" s="2590"/>
      <c r="S36" s="2590"/>
      <c r="T36" s="72" t="s">
        <v>15</v>
      </c>
      <c r="U36" s="2590"/>
      <c r="V36" s="2590"/>
      <c r="W36" s="2590"/>
      <c r="X36" s="2590"/>
      <c r="Y36" s="2590"/>
      <c r="Z36" s="2590"/>
      <c r="AA36" s="72" t="s">
        <v>15</v>
      </c>
      <c r="AB36" s="2590"/>
      <c r="AC36" s="2590"/>
      <c r="AD36" s="2590"/>
      <c r="AE36" s="2590"/>
      <c r="AF36" s="2590"/>
      <c r="AG36" s="2590"/>
      <c r="AH36" s="185" t="s">
        <v>15</v>
      </c>
    </row>
    <row r="37" spans="2:35" ht="11.25" customHeight="1">
      <c r="B37" s="2598"/>
      <c r="C37" s="2599"/>
      <c r="D37" s="2669" t="s">
        <v>556</v>
      </c>
      <c r="E37" s="2670"/>
      <c r="F37" s="2670"/>
      <c r="G37" s="2670"/>
      <c r="H37" s="2670"/>
      <c r="I37" s="2670"/>
      <c r="J37" s="2670"/>
      <c r="K37" s="2670"/>
      <c r="L37" s="1344"/>
      <c r="M37" s="2593"/>
      <c r="N37" s="2591"/>
      <c r="O37" s="2591"/>
      <c r="P37" s="2591"/>
      <c r="Q37" s="2591"/>
      <c r="R37" s="2591"/>
      <c r="S37" s="2591"/>
      <c r="T37" s="6"/>
      <c r="U37" s="2591"/>
      <c r="V37" s="2591"/>
      <c r="W37" s="2591"/>
      <c r="X37" s="2591"/>
      <c r="Y37" s="2591"/>
      <c r="Z37" s="2591"/>
      <c r="AA37" s="6"/>
      <c r="AB37" s="2591"/>
      <c r="AC37" s="2591"/>
      <c r="AD37" s="2591"/>
      <c r="AE37" s="2591"/>
      <c r="AF37" s="2591"/>
      <c r="AG37" s="2591"/>
      <c r="AH37" s="4"/>
    </row>
    <row r="38" spans="2:35" ht="11.25" customHeight="1">
      <c r="B38" s="2596" t="s">
        <v>1914</v>
      </c>
      <c r="C38" s="2597"/>
      <c r="D38" s="2625" t="s">
        <v>1538</v>
      </c>
      <c r="E38" s="2626"/>
      <c r="F38" s="2626"/>
      <c r="G38" s="2626"/>
      <c r="H38" s="2626"/>
      <c r="I38" s="2626"/>
      <c r="J38" s="2626"/>
      <c r="K38" s="2626"/>
      <c r="L38" s="2627"/>
      <c r="M38" s="2592" t="s">
        <v>51</v>
      </c>
      <c r="N38" s="2615"/>
      <c r="O38" s="2590"/>
      <c r="P38" s="2590"/>
      <c r="Q38" s="2590"/>
      <c r="R38" s="2590"/>
      <c r="S38" s="2590"/>
      <c r="T38" s="68"/>
      <c r="U38" s="2615"/>
      <c r="V38" s="2590"/>
      <c r="W38" s="2590"/>
      <c r="X38" s="2590"/>
      <c r="Y38" s="2590"/>
      <c r="Z38" s="2590"/>
      <c r="AA38" s="68"/>
      <c r="AB38" s="2590"/>
      <c r="AC38" s="2590"/>
      <c r="AD38" s="2590"/>
      <c r="AE38" s="2590"/>
      <c r="AF38" s="2590"/>
      <c r="AG38" s="2590"/>
      <c r="AH38" s="75"/>
    </row>
    <row r="39" spans="2:35" ht="11.25" customHeight="1">
      <c r="B39" s="2606" t="s">
        <v>1573</v>
      </c>
      <c r="C39" s="2607"/>
      <c r="D39" s="2671" t="s">
        <v>1534</v>
      </c>
      <c r="E39" s="2672"/>
      <c r="F39" s="2672"/>
      <c r="G39" s="2672"/>
      <c r="H39" s="2672"/>
      <c r="I39" s="2672"/>
      <c r="J39" s="2672"/>
      <c r="K39" s="2672"/>
      <c r="L39" s="1345"/>
      <c r="M39" s="2593"/>
      <c r="N39" s="2616"/>
      <c r="O39" s="2591"/>
      <c r="P39" s="2591"/>
      <c r="Q39" s="2591"/>
      <c r="R39" s="2591"/>
      <c r="S39" s="2591"/>
      <c r="T39" s="69"/>
      <c r="U39" s="2616"/>
      <c r="V39" s="2591"/>
      <c r="W39" s="2591"/>
      <c r="X39" s="2591"/>
      <c r="Y39" s="2591"/>
      <c r="Z39" s="2591"/>
      <c r="AA39" s="69"/>
      <c r="AB39" s="2591"/>
      <c r="AC39" s="2591"/>
      <c r="AD39" s="2591"/>
      <c r="AE39" s="2591"/>
      <c r="AF39" s="2591"/>
      <c r="AG39" s="2591"/>
      <c r="AH39" s="77"/>
    </row>
    <row r="40" spans="2:35" ht="21" customHeight="1">
      <c r="B40" s="2606"/>
      <c r="C40" s="2607"/>
      <c r="D40" s="2673" t="s">
        <v>557</v>
      </c>
      <c r="E40" s="2674"/>
      <c r="F40" s="2674"/>
      <c r="G40" s="2674"/>
      <c r="H40" s="2674"/>
      <c r="I40" s="2674"/>
      <c r="J40" s="2674"/>
      <c r="K40" s="2674"/>
      <c r="L40" s="1346"/>
      <c r="M40" s="409" t="s">
        <v>54</v>
      </c>
      <c r="N40" s="2594"/>
      <c r="O40" s="2595"/>
      <c r="P40" s="2595"/>
      <c r="Q40" s="2595"/>
      <c r="R40" s="2595"/>
      <c r="S40" s="2595"/>
      <c r="T40" s="186"/>
      <c r="U40" s="2594"/>
      <c r="V40" s="2595"/>
      <c r="W40" s="2595"/>
      <c r="X40" s="2595"/>
      <c r="Y40" s="2595"/>
      <c r="Z40" s="2595"/>
      <c r="AA40" s="186"/>
      <c r="AB40" s="2594"/>
      <c r="AC40" s="2595"/>
      <c r="AD40" s="2595"/>
      <c r="AE40" s="2595"/>
      <c r="AF40" s="2595"/>
      <c r="AG40" s="2595"/>
      <c r="AH40" s="187"/>
    </row>
    <row r="41" spans="2:35" ht="11.25" customHeight="1">
      <c r="B41" s="1357"/>
      <c r="C41" s="1358"/>
      <c r="D41" s="2653" t="s">
        <v>558</v>
      </c>
      <c r="E41" s="2653"/>
      <c r="F41" s="2653"/>
      <c r="G41" s="2653"/>
      <c r="H41" s="2653"/>
      <c r="I41" s="2653"/>
      <c r="J41" s="2653"/>
      <c r="K41" s="2653"/>
      <c r="L41" s="2654"/>
      <c r="M41" s="2655" t="s">
        <v>561</v>
      </c>
      <c r="N41" s="2609">
        <f>IF(N36="",0,ROUNDDOWN(N40*N38/N36,0))</f>
        <v>0</v>
      </c>
      <c r="O41" s="2609"/>
      <c r="P41" s="2609"/>
      <c r="Q41" s="2609"/>
      <c r="R41" s="2609"/>
      <c r="S41" s="2609"/>
      <c r="T41" s="70"/>
      <c r="U41" s="2609">
        <f>IF(U36="",0,ROUNDDOWN(U40*U38/U36,0))</f>
        <v>0</v>
      </c>
      <c r="V41" s="2609"/>
      <c r="W41" s="2609"/>
      <c r="X41" s="2609"/>
      <c r="Y41" s="2609"/>
      <c r="Z41" s="2609"/>
      <c r="AA41" s="70"/>
      <c r="AB41" s="2609">
        <f>IF(AB36="",0,ROUNDDOWN(AB40*AB38/AB36,0))</f>
        <v>0</v>
      </c>
      <c r="AC41" s="2609"/>
      <c r="AD41" s="2609"/>
      <c r="AE41" s="2609"/>
      <c r="AF41" s="2609"/>
      <c r="AG41" s="2609"/>
      <c r="AH41" s="657"/>
    </row>
    <row r="42" spans="2:35" ht="11.25" customHeight="1">
      <c r="B42" s="1411"/>
      <c r="C42" s="1359"/>
      <c r="D42" s="2612" t="s">
        <v>528</v>
      </c>
      <c r="E42" s="2613"/>
      <c r="F42" s="2613"/>
      <c r="G42" s="2613"/>
      <c r="H42" s="2613"/>
      <c r="I42" s="2613"/>
      <c r="J42" s="2613"/>
      <c r="K42" s="2613"/>
      <c r="L42" s="2614"/>
      <c r="M42" s="2656"/>
      <c r="N42" s="2611"/>
      <c r="O42" s="2611"/>
      <c r="P42" s="2611"/>
      <c r="Q42" s="2611"/>
      <c r="R42" s="2611"/>
      <c r="S42" s="2611"/>
      <c r="T42" s="71"/>
      <c r="U42" s="2611"/>
      <c r="V42" s="2611"/>
      <c r="W42" s="2611"/>
      <c r="X42" s="2611"/>
      <c r="Y42" s="2611"/>
      <c r="Z42" s="2611"/>
      <c r="AA42" s="71"/>
      <c r="AB42" s="2611"/>
      <c r="AC42" s="2611"/>
      <c r="AD42" s="2611"/>
      <c r="AE42" s="2611"/>
      <c r="AF42" s="2611"/>
      <c r="AG42" s="2611"/>
      <c r="AH42" s="385"/>
    </row>
    <row r="43" spans="2:35" ht="19.5" customHeight="1">
      <c r="B43" s="1414"/>
      <c r="C43" s="1413"/>
      <c r="D43" s="2631" t="s">
        <v>234</v>
      </c>
      <c r="E43" s="2632"/>
      <c r="F43" s="2632"/>
      <c r="G43" s="2632"/>
      <c r="H43" s="2632"/>
      <c r="I43" s="2632"/>
      <c r="J43" s="2632"/>
      <c r="K43" s="2632"/>
      <c r="L43" s="2632"/>
      <c r="M43" s="2633"/>
      <c r="N43" s="2619"/>
      <c r="O43" s="2619"/>
      <c r="P43" s="2619"/>
      <c r="Q43" s="2619"/>
      <c r="R43" s="2619"/>
      <c r="S43" s="2634" t="s">
        <v>173</v>
      </c>
      <c r="T43" s="2635"/>
      <c r="U43" s="2619"/>
      <c r="V43" s="2619"/>
      <c r="W43" s="2619"/>
      <c r="X43" s="2619"/>
      <c r="Y43" s="2619"/>
      <c r="Z43" s="2634" t="s">
        <v>173</v>
      </c>
      <c r="AA43" s="2635"/>
      <c r="AB43" s="2619"/>
      <c r="AC43" s="2619"/>
      <c r="AD43" s="2619"/>
      <c r="AE43" s="2619"/>
      <c r="AF43" s="2619"/>
      <c r="AG43" s="2634" t="s">
        <v>173</v>
      </c>
      <c r="AH43" s="2634"/>
    </row>
    <row r="44" spans="2:35" ht="15.75" customHeight="1">
      <c r="B44" s="2600" t="s">
        <v>1574</v>
      </c>
      <c r="C44" s="2601"/>
      <c r="D44" s="2623" t="s">
        <v>522</v>
      </c>
      <c r="E44" s="2624"/>
      <c r="F44" s="2624"/>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411"/>
      <c r="AE44" s="411"/>
      <c r="AF44" s="411"/>
      <c r="AG44" s="411"/>
      <c r="AH44" s="387"/>
    </row>
    <row r="45" spans="2:35" ht="10.5" customHeight="1">
      <c r="B45" s="2600"/>
      <c r="C45" s="2601"/>
      <c r="D45" s="2628" t="s">
        <v>1530</v>
      </c>
      <c r="E45" s="2629"/>
      <c r="F45" s="2629"/>
      <c r="G45" s="2629"/>
      <c r="H45" s="2629"/>
      <c r="I45" s="2629"/>
      <c r="J45" s="2629"/>
      <c r="K45" s="2629"/>
      <c r="L45" s="2630"/>
      <c r="M45" s="2592" t="s">
        <v>525</v>
      </c>
      <c r="N45" s="2590"/>
      <c r="O45" s="2590"/>
      <c r="P45" s="2590"/>
      <c r="Q45" s="2590"/>
      <c r="R45" s="2590"/>
      <c r="S45" s="2590"/>
      <c r="T45" s="72" t="s">
        <v>15</v>
      </c>
      <c r="U45" s="2590"/>
      <c r="V45" s="2590"/>
      <c r="W45" s="2590"/>
      <c r="X45" s="2590"/>
      <c r="Y45" s="2590"/>
      <c r="Z45" s="2590"/>
      <c r="AA45" s="72" t="s">
        <v>15</v>
      </c>
      <c r="AB45" s="2590"/>
      <c r="AC45" s="2590"/>
      <c r="AD45" s="2590"/>
      <c r="AE45" s="2590"/>
      <c r="AF45" s="2590"/>
      <c r="AG45" s="2590"/>
      <c r="AH45" s="185" t="s">
        <v>15</v>
      </c>
      <c r="AI45" s="388"/>
    </row>
    <row r="46" spans="2:35" ht="10.5" customHeight="1">
      <c r="B46" s="2600"/>
      <c r="C46" s="2601"/>
      <c r="D46" s="2669" t="s">
        <v>1528</v>
      </c>
      <c r="E46" s="2670"/>
      <c r="F46" s="2670"/>
      <c r="G46" s="2670"/>
      <c r="H46" s="2670"/>
      <c r="I46" s="1343"/>
      <c r="J46" s="1343"/>
      <c r="K46" s="1343"/>
      <c r="L46" s="1344"/>
      <c r="M46" s="2593"/>
      <c r="N46" s="2591"/>
      <c r="O46" s="2591"/>
      <c r="P46" s="2591"/>
      <c r="Q46" s="2591"/>
      <c r="R46" s="2591"/>
      <c r="S46" s="2591"/>
      <c r="T46" s="6"/>
      <c r="U46" s="2591"/>
      <c r="V46" s="2591"/>
      <c r="W46" s="2591"/>
      <c r="X46" s="2591"/>
      <c r="Y46" s="2591"/>
      <c r="Z46" s="2591"/>
      <c r="AA46" s="6"/>
      <c r="AB46" s="2591"/>
      <c r="AC46" s="2591"/>
      <c r="AD46" s="2591"/>
      <c r="AE46" s="2591"/>
      <c r="AF46" s="2591"/>
      <c r="AG46" s="2591"/>
      <c r="AH46" s="4"/>
      <c r="AI46" s="2427"/>
    </row>
    <row r="47" spans="2:35" ht="8.25" customHeight="1">
      <c r="B47" s="2600"/>
      <c r="C47" s="2601"/>
      <c r="D47" s="2646" t="s">
        <v>1523</v>
      </c>
      <c r="E47" s="2626"/>
      <c r="F47" s="2626"/>
      <c r="G47" s="2626"/>
      <c r="H47" s="2626"/>
      <c r="I47" s="2626"/>
      <c r="J47" s="2626"/>
      <c r="K47" s="2626"/>
      <c r="L47" s="2647"/>
      <c r="M47" s="2648" t="s">
        <v>1521</v>
      </c>
      <c r="N47" s="2650"/>
      <c r="O47" s="2650"/>
      <c r="P47" s="2650"/>
      <c r="Q47" s="2650"/>
      <c r="R47" s="2650"/>
      <c r="S47" s="2650"/>
      <c r="T47" s="1339"/>
      <c r="U47" s="2650"/>
      <c r="V47" s="2650"/>
      <c r="W47" s="2650"/>
      <c r="X47" s="2650"/>
      <c r="Y47" s="2650"/>
      <c r="Z47" s="2650"/>
      <c r="AA47" s="1339"/>
      <c r="AB47" s="2650"/>
      <c r="AC47" s="2650"/>
      <c r="AD47" s="2650"/>
      <c r="AE47" s="2650"/>
      <c r="AF47" s="2650"/>
      <c r="AG47" s="2650"/>
      <c r="AH47" s="1340"/>
      <c r="AI47" s="2427"/>
    </row>
    <row r="48" spans="2:35" ht="8.25" customHeight="1">
      <c r="B48" s="2600"/>
      <c r="C48" s="2601"/>
      <c r="D48" s="2681" t="s">
        <v>1524</v>
      </c>
      <c r="E48" s="2682"/>
      <c r="F48" s="2682"/>
      <c r="G48" s="2682"/>
      <c r="H48" s="2682"/>
      <c r="I48" s="2682"/>
      <c r="J48" s="2682"/>
      <c r="K48" s="2682"/>
      <c r="L48" s="1342"/>
      <c r="M48" s="2649"/>
      <c r="N48" s="2651"/>
      <c r="O48" s="2651"/>
      <c r="P48" s="2651"/>
      <c r="Q48" s="2651"/>
      <c r="R48" s="2651"/>
      <c r="S48" s="2651"/>
      <c r="T48" s="1338"/>
      <c r="U48" s="2651"/>
      <c r="V48" s="2651"/>
      <c r="W48" s="2651"/>
      <c r="X48" s="2651"/>
      <c r="Y48" s="2651"/>
      <c r="Z48" s="2651"/>
      <c r="AA48" s="1338"/>
      <c r="AB48" s="2651"/>
      <c r="AC48" s="2651"/>
      <c r="AD48" s="2651"/>
      <c r="AE48" s="2651"/>
      <c r="AF48" s="2651"/>
      <c r="AG48" s="2651"/>
      <c r="AH48" s="76"/>
      <c r="AI48" s="2427"/>
    </row>
    <row r="49" spans="2:35" ht="8.25" customHeight="1">
      <c r="B49" s="2600"/>
      <c r="C49" s="2601"/>
      <c r="D49" s="2683" t="s">
        <v>1522</v>
      </c>
      <c r="E49" s="2684"/>
      <c r="F49" s="2684"/>
      <c r="G49" s="2684"/>
      <c r="H49" s="2684"/>
      <c r="I49" s="1347"/>
      <c r="J49" s="1347"/>
      <c r="K49" s="1347"/>
      <c r="L49" s="1331"/>
      <c r="M49" s="2593"/>
      <c r="N49" s="2652"/>
      <c r="O49" s="2652"/>
      <c r="P49" s="2652"/>
      <c r="Q49" s="2652"/>
      <c r="R49" s="2652"/>
      <c r="S49" s="2652"/>
      <c r="T49" s="69"/>
      <c r="U49" s="2652"/>
      <c r="V49" s="2652"/>
      <c r="W49" s="2652"/>
      <c r="X49" s="2652"/>
      <c r="Y49" s="2652"/>
      <c r="Z49" s="2652"/>
      <c r="AA49" s="69"/>
      <c r="AB49" s="2652"/>
      <c r="AC49" s="2652"/>
      <c r="AD49" s="2652"/>
      <c r="AE49" s="2652"/>
      <c r="AF49" s="2652"/>
      <c r="AG49" s="2652"/>
      <c r="AH49" s="1341"/>
      <c r="AI49" s="2427"/>
    </row>
    <row r="50" spans="2:35" ht="21" customHeight="1">
      <c r="B50" s="2600"/>
      <c r="C50" s="2601"/>
      <c r="D50" s="2673" t="s">
        <v>554</v>
      </c>
      <c r="E50" s="2674"/>
      <c r="F50" s="2674"/>
      <c r="G50" s="2674"/>
      <c r="H50" s="2674"/>
      <c r="I50" s="2674"/>
      <c r="J50" s="2674"/>
      <c r="K50" s="2674"/>
      <c r="L50" s="1346"/>
      <c r="M50" s="409" t="s">
        <v>1029</v>
      </c>
      <c r="N50" s="2594"/>
      <c r="O50" s="2595"/>
      <c r="P50" s="2595"/>
      <c r="Q50" s="2595"/>
      <c r="R50" s="2595"/>
      <c r="S50" s="2595"/>
      <c r="T50" s="186"/>
      <c r="U50" s="2594"/>
      <c r="V50" s="2595"/>
      <c r="W50" s="2595"/>
      <c r="X50" s="2595"/>
      <c r="Y50" s="2595"/>
      <c r="Z50" s="2595"/>
      <c r="AA50" s="186"/>
      <c r="AB50" s="2594"/>
      <c r="AC50" s="2595"/>
      <c r="AD50" s="2595"/>
      <c r="AE50" s="2595"/>
      <c r="AF50" s="2595"/>
      <c r="AG50" s="2595"/>
      <c r="AH50" s="187"/>
    </row>
    <row r="51" spans="2:35" ht="10.5" customHeight="1">
      <c r="B51" s="2600"/>
      <c r="C51" s="2601"/>
      <c r="D51" s="2653" t="s">
        <v>555</v>
      </c>
      <c r="E51" s="2653"/>
      <c r="F51" s="2653"/>
      <c r="G51" s="2653"/>
      <c r="H51" s="2653"/>
      <c r="I51" s="2653"/>
      <c r="J51" s="2653"/>
      <c r="K51" s="2653"/>
      <c r="L51" s="2654"/>
      <c r="M51" s="2679" t="s">
        <v>1514</v>
      </c>
      <c r="N51" s="2608">
        <f>IF(N45="",0,ROUNDDOWN(N50*N47/N45,0))</f>
        <v>0</v>
      </c>
      <c r="O51" s="2609"/>
      <c r="P51" s="2609"/>
      <c r="Q51" s="2609"/>
      <c r="R51" s="2609"/>
      <c r="S51" s="2609"/>
      <c r="T51" s="70"/>
      <c r="U51" s="2609">
        <f>IF(U45="",0,ROUNDDOWN(U50*U47/U45,0))</f>
        <v>0</v>
      </c>
      <c r="V51" s="2609"/>
      <c r="W51" s="2609"/>
      <c r="X51" s="2609"/>
      <c r="Y51" s="2609"/>
      <c r="Z51" s="2609"/>
      <c r="AA51" s="70"/>
      <c r="AB51" s="2609">
        <f>IF(AB45="",0,ROUNDDOWN(AB50*AB47/AB45,0))</f>
        <v>0</v>
      </c>
      <c r="AC51" s="2609"/>
      <c r="AD51" s="2609"/>
      <c r="AE51" s="2609"/>
      <c r="AF51" s="2609"/>
      <c r="AG51" s="2609"/>
      <c r="AH51" s="657"/>
    </row>
    <row r="52" spans="2:35" ht="10.5" customHeight="1">
      <c r="B52" s="2600"/>
      <c r="C52" s="2601"/>
      <c r="D52" s="2612" t="s">
        <v>562</v>
      </c>
      <c r="E52" s="2613"/>
      <c r="F52" s="2613"/>
      <c r="G52" s="2613"/>
      <c r="H52" s="2613"/>
      <c r="I52" s="2613"/>
      <c r="J52" s="2613"/>
      <c r="K52" s="2613"/>
      <c r="L52" s="2614"/>
      <c r="M52" s="2680"/>
      <c r="N52" s="2610"/>
      <c r="O52" s="2611"/>
      <c r="P52" s="2611"/>
      <c r="Q52" s="2611"/>
      <c r="R52" s="2611"/>
      <c r="S52" s="2611"/>
      <c r="T52" s="71"/>
      <c r="U52" s="2611"/>
      <c r="V52" s="2611"/>
      <c r="W52" s="2611"/>
      <c r="X52" s="2611"/>
      <c r="Y52" s="2611"/>
      <c r="Z52" s="2611"/>
      <c r="AA52" s="71"/>
      <c r="AB52" s="2611"/>
      <c r="AC52" s="2611"/>
      <c r="AD52" s="2611"/>
      <c r="AE52" s="2611"/>
      <c r="AF52" s="2611"/>
      <c r="AG52" s="2611"/>
      <c r="AH52" s="385"/>
    </row>
    <row r="53" spans="2:35" ht="15.75" customHeight="1">
      <c r="B53" s="2600"/>
      <c r="C53" s="2601"/>
      <c r="D53" s="2617" t="s">
        <v>529</v>
      </c>
      <c r="E53" s="2618"/>
      <c r="F53" s="2618"/>
      <c r="G53" s="2618"/>
      <c r="H53" s="2618"/>
      <c r="I53" s="2618"/>
      <c r="J53" s="2618"/>
      <c r="K53" s="2618"/>
      <c r="L53" s="2618"/>
      <c r="M53" s="2618"/>
      <c r="N53" s="2618"/>
      <c r="O53" s="2618"/>
      <c r="P53" s="2618"/>
      <c r="Q53" s="2618"/>
      <c r="R53" s="2618"/>
      <c r="S53" s="2618"/>
      <c r="T53" s="2618"/>
      <c r="U53" s="2618"/>
      <c r="V53" s="2618"/>
      <c r="W53" s="2618"/>
      <c r="X53" s="2618"/>
      <c r="Y53" s="2618"/>
      <c r="Z53" s="2618"/>
      <c r="AA53" s="2618"/>
      <c r="AB53" s="2618"/>
      <c r="AC53" s="2618"/>
      <c r="AD53" s="2618"/>
      <c r="AE53" s="412"/>
      <c r="AF53" s="412"/>
      <c r="AG53" s="412"/>
      <c r="AH53" s="412"/>
    </row>
    <row r="54" spans="2:35" ht="10.5" customHeight="1">
      <c r="B54" s="2598" t="s">
        <v>1570</v>
      </c>
      <c r="C54" s="2599"/>
      <c r="D54" s="2628" t="s">
        <v>1518</v>
      </c>
      <c r="E54" s="2629"/>
      <c r="F54" s="2629"/>
      <c r="G54" s="2629"/>
      <c r="H54" s="2629"/>
      <c r="I54" s="2629"/>
      <c r="J54" s="2629"/>
      <c r="K54" s="2629"/>
      <c r="L54" s="2630"/>
      <c r="M54" s="2592" t="s">
        <v>1515</v>
      </c>
      <c r="N54" s="2590"/>
      <c r="O54" s="2590"/>
      <c r="P54" s="2590"/>
      <c r="Q54" s="2590"/>
      <c r="R54" s="2590"/>
      <c r="S54" s="2590"/>
      <c r="T54" s="72" t="s">
        <v>15</v>
      </c>
      <c r="U54" s="2590"/>
      <c r="V54" s="2590"/>
      <c r="W54" s="2590"/>
      <c r="X54" s="2590"/>
      <c r="Y54" s="2590"/>
      <c r="Z54" s="2590"/>
      <c r="AA54" s="72" t="s">
        <v>15</v>
      </c>
      <c r="AB54" s="2590"/>
      <c r="AC54" s="2590"/>
      <c r="AD54" s="2590"/>
      <c r="AE54" s="2590"/>
      <c r="AF54" s="2590"/>
      <c r="AG54" s="2590"/>
      <c r="AH54" s="185" t="s">
        <v>15</v>
      </c>
    </row>
    <row r="55" spans="2:35" ht="10.5" customHeight="1">
      <c r="B55" s="2598"/>
      <c r="C55" s="2599"/>
      <c r="D55" s="2643" t="s">
        <v>556</v>
      </c>
      <c r="E55" s="2644"/>
      <c r="F55" s="2644"/>
      <c r="G55" s="2644"/>
      <c r="H55" s="2644"/>
      <c r="I55" s="2644"/>
      <c r="J55" s="2644"/>
      <c r="K55" s="2644"/>
      <c r="L55" s="2645"/>
      <c r="M55" s="2593"/>
      <c r="N55" s="2591"/>
      <c r="O55" s="2591"/>
      <c r="P55" s="2591"/>
      <c r="Q55" s="2591"/>
      <c r="R55" s="2591"/>
      <c r="S55" s="2591"/>
      <c r="T55" s="6"/>
      <c r="U55" s="2591"/>
      <c r="V55" s="2591"/>
      <c r="W55" s="2591"/>
      <c r="X55" s="2591"/>
      <c r="Y55" s="2591"/>
      <c r="Z55" s="2591"/>
      <c r="AA55" s="6"/>
      <c r="AB55" s="2591"/>
      <c r="AC55" s="2591"/>
      <c r="AD55" s="2591"/>
      <c r="AE55" s="2591"/>
      <c r="AF55" s="2591"/>
      <c r="AG55" s="2591"/>
      <c r="AH55" s="4"/>
    </row>
    <row r="56" spans="2:35" ht="8.25" customHeight="1">
      <c r="B56" s="2596">
        <v>30</v>
      </c>
      <c r="C56" s="2597"/>
      <c r="D56" s="2646" t="s">
        <v>1525</v>
      </c>
      <c r="E56" s="2626"/>
      <c r="F56" s="2626"/>
      <c r="G56" s="2626"/>
      <c r="H56" s="2626"/>
      <c r="I56" s="2626"/>
      <c r="J56" s="2626"/>
      <c r="K56" s="2626"/>
      <c r="L56" s="2647"/>
      <c r="M56" s="2648" t="s">
        <v>1134</v>
      </c>
      <c r="N56" s="2650"/>
      <c r="O56" s="2650"/>
      <c r="P56" s="2650"/>
      <c r="Q56" s="2650"/>
      <c r="R56" s="2650"/>
      <c r="S56" s="2650"/>
      <c r="T56" s="1339"/>
      <c r="U56" s="2650"/>
      <c r="V56" s="2650"/>
      <c r="W56" s="2650"/>
      <c r="X56" s="2650"/>
      <c r="Y56" s="2650"/>
      <c r="Z56" s="2650"/>
      <c r="AA56" s="1339"/>
      <c r="AB56" s="2650"/>
      <c r="AC56" s="2650"/>
      <c r="AD56" s="2650"/>
      <c r="AE56" s="2650"/>
      <c r="AF56" s="2650"/>
      <c r="AG56" s="2650"/>
      <c r="AH56" s="1340"/>
    </row>
    <row r="57" spans="2:35" ht="8.25" customHeight="1">
      <c r="B57" s="2596"/>
      <c r="C57" s="2597"/>
      <c r="D57" s="2681" t="s">
        <v>1526</v>
      </c>
      <c r="E57" s="2682"/>
      <c r="F57" s="2682"/>
      <c r="G57" s="2682"/>
      <c r="H57" s="2682"/>
      <c r="I57" s="2682"/>
      <c r="J57" s="2682"/>
      <c r="K57" s="2682"/>
      <c r="L57" s="1342"/>
      <c r="M57" s="2649"/>
      <c r="N57" s="2651"/>
      <c r="O57" s="2651"/>
      <c r="P57" s="2651"/>
      <c r="Q57" s="2651"/>
      <c r="R57" s="2651"/>
      <c r="S57" s="2651"/>
      <c r="T57" s="1338"/>
      <c r="U57" s="2651"/>
      <c r="V57" s="2651"/>
      <c r="W57" s="2651"/>
      <c r="X57" s="2651"/>
      <c r="Y57" s="2651"/>
      <c r="Z57" s="2651"/>
      <c r="AA57" s="1338"/>
      <c r="AB57" s="2651"/>
      <c r="AC57" s="2651"/>
      <c r="AD57" s="2651"/>
      <c r="AE57" s="2651"/>
      <c r="AF57" s="2651"/>
      <c r="AG57" s="2651"/>
      <c r="AH57" s="76"/>
    </row>
    <row r="58" spans="2:35" ht="8.25" customHeight="1">
      <c r="B58" s="2600" t="s">
        <v>1573</v>
      </c>
      <c r="C58" s="2601"/>
      <c r="D58" s="2683" t="s">
        <v>1539</v>
      </c>
      <c r="E58" s="2684"/>
      <c r="F58" s="2684"/>
      <c r="G58" s="2684"/>
      <c r="H58" s="2684"/>
      <c r="I58" s="1347"/>
      <c r="J58" s="1347"/>
      <c r="K58" s="1347"/>
      <c r="L58" s="1331"/>
      <c r="M58" s="2593"/>
      <c r="N58" s="2652"/>
      <c r="O58" s="2652"/>
      <c r="P58" s="2652"/>
      <c r="Q58" s="2652"/>
      <c r="R58" s="2652"/>
      <c r="S58" s="2652"/>
      <c r="T58" s="69"/>
      <c r="U58" s="2652"/>
      <c r="V58" s="2652"/>
      <c r="W58" s="2652"/>
      <c r="X58" s="2652"/>
      <c r="Y58" s="2652"/>
      <c r="Z58" s="2652"/>
      <c r="AA58" s="69"/>
      <c r="AB58" s="2652"/>
      <c r="AC58" s="2652"/>
      <c r="AD58" s="2652"/>
      <c r="AE58" s="2652"/>
      <c r="AF58" s="2652"/>
      <c r="AG58" s="2652"/>
      <c r="AH58" s="1341"/>
    </row>
    <row r="59" spans="2:35" ht="21" customHeight="1">
      <c r="B59" s="2600"/>
      <c r="C59" s="2601"/>
      <c r="D59" s="2673" t="s">
        <v>557</v>
      </c>
      <c r="E59" s="2674"/>
      <c r="F59" s="2674"/>
      <c r="G59" s="2674"/>
      <c r="H59" s="2674"/>
      <c r="I59" s="2674"/>
      <c r="J59" s="2674"/>
      <c r="K59" s="2674"/>
      <c r="L59" s="1346"/>
      <c r="M59" s="409" t="s">
        <v>1516</v>
      </c>
      <c r="N59" s="2594"/>
      <c r="O59" s="2595"/>
      <c r="P59" s="2595"/>
      <c r="Q59" s="2595"/>
      <c r="R59" s="2595"/>
      <c r="S59" s="2595"/>
      <c r="T59" s="186"/>
      <c r="U59" s="2594"/>
      <c r="V59" s="2595"/>
      <c r="W59" s="2595"/>
      <c r="X59" s="2595"/>
      <c r="Y59" s="2595"/>
      <c r="Z59" s="2595"/>
      <c r="AA59" s="186"/>
      <c r="AB59" s="2594"/>
      <c r="AC59" s="2595"/>
      <c r="AD59" s="2595"/>
      <c r="AE59" s="2595"/>
      <c r="AF59" s="2595"/>
      <c r="AG59" s="2595"/>
      <c r="AH59" s="187"/>
    </row>
    <row r="60" spans="2:35" ht="10.5" customHeight="1">
      <c r="B60" s="1415"/>
      <c r="C60" s="1416"/>
      <c r="D60" s="2653" t="s">
        <v>558</v>
      </c>
      <c r="E60" s="2653"/>
      <c r="F60" s="2653"/>
      <c r="G60" s="2653"/>
      <c r="H60" s="2653"/>
      <c r="I60" s="2653"/>
      <c r="J60" s="2653"/>
      <c r="K60" s="2653"/>
      <c r="L60" s="2654"/>
      <c r="M60" s="2655" t="s">
        <v>1517</v>
      </c>
      <c r="N60" s="2609">
        <f>IF(N54="",0,ROUNDDOWN(N59*N56/N54,0))</f>
        <v>0</v>
      </c>
      <c r="O60" s="2609"/>
      <c r="P60" s="2609"/>
      <c r="Q60" s="2609"/>
      <c r="R60" s="2609"/>
      <c r="S60" s="2609"/>
      <c r="T60" s="70"/>
      <c r="U60" s="2609">
        <f>IF(U54="",0,ROUNDDOWN(U59*U56/U54,0))</f>
        <v>0</v>
      </c>
      <c r="V60" s="2609"/>
      <c r="W60" s="2609"/>
      <c r="X60" s="2609"/>
      <c r="Y60" s="2609"/>
      <c r="Z60" s="2609"/>
      <c r="AA60" s="70"/>
      <c r="AB60" s="2609">
        <f>IF(AB54="",0,ROUNDDOWN(AB59*AB56/AB54,0))</f>
        <v>0</v>
      </c>
      <c r="AC60" s="2609"/>
      <c r="AD60" s="2609"/>
      <c r="AE60" s="2609"/>
      <c r="AF60" s="2609"/>
      <c r="AG60" s="2609"/>
      <c r="AH60" s="657"/>
    </row>
    <row r="61" spans="2:35" ht="10.5" customHeight="1">
      <c r="B61" s="1360"/>
      <c r="C61" s="1361"/>
      <c r="D61" s="2612" t="s">
        <v>1519</v>
      </c>
      <c r="E61" s="2613"/>
      <c r="F61" s="2613"/>
      <c r="G61" s="2613"/>
      <c r="H61" s="2613"/>
      <c r="I61" s="2613"/>
      <c r="J61" s="2613"/>
      <c r="K61" s="2613"/>
      <c r="L61" s="2614"/>
      <c r="M61" s="2656"/>
      <c r="N61" s="2611"/>
      <c r="O61" s="2611"/>
      <c r="P61" s="2611"/>
      <c r="Q61" s="2611"/>
      <c r="R61" s="2611"/>
      <c r="S61" s="2611"/>
      <c r="T61" s="71"/>
      <c r="U61" s="2611"/>
      <c r="V61" s="2611"/>
      <c r="W61" s="2611"/>
      <c r="X61" s="2611"/>
      <c r="Y61" s="2611"/>
      <c r="Z61" s="2611"/>
      <c r="AA61" s="71"/>
      <c r="AB61" s="2611"/>
      <c r="AC61" s="2611"/>
      <c r="AD61" s="2611"/>
      <c r="AE61" s="2611"/>
      <c r="AF61" s="2611"/>
      <c r="AG61" s="2611"/>
      <c r="AH61" s="385"/>
    </row>
    <row r="62" spans="2:35" ht="10.5" customHeight="1">
      <c r="B62" s="2637" t="s">
        <v>235</v>
      </c>
      <c r="C62" s="2637"/>
      <c r="D62" s="2637"/>
      <c r="E62" s="2637"/>
      <c r="F62" s="2637"/>
      <c r="G62" s="2637"/>
      <c r="H62" s="2637"/>
      <c r="I62" s="2637"/>
      <c r="J62" s="2637"/>
      <c r="K62" s="2637"/>
      <c r="L62" s="2638"/>
      <c r="M62" s="2639" t="s">
        <v>1513</v>
      </c>
      <c r="N62" s="2609">
        <f>N16+N24+N33+N41+N51+N60</f>
        <v>0</v>
      </c>
      <c r="O62" s="2609"/>
      <c r="P62" s="2609"/>
      <c r="Q62" s="2609"/>
      <c r="R62" s="2609"/>
      <c r="S62" s="2609"/>
      <c r="T62" s="73" t="s">
        <v>15</v>
      </c>
      <c r="U62" s="2609">
        <f>U16+U24+U33+U41+U51+U60</f>
        <v>0</v>
      </c>
      <c r="V62" s="2609"/>
      <c r="W62" s="2609"/>
      <c r="X62" s="2609"/>
      <c r="Y62" s="2609"/>
      <c r="Z62" s="2609"/>
      <c r="AA62" s="73" t="s">
        <v>15</v>
      </c>
      <c r="AB62" s="2609">
        <f>AB16+AB24+AB33+AB41+AB51+AB60</f>
        <v>0</v>
      </c>
      <c r="AC62" s="2609"/>
      <c r="AD62" s="2609"/>
      <c r="AE62" s="2609"/>
      <c r="AF62" s="2609"/>
      <c r="AG62" s="2609"/>
      <c r="AH62" s="658" t="s">
        <v>15</v>
      </c>
    </row>
    <row r="63" spans="2:35" ht="10.5" customHeight="1">
      <c r="B63" s="2641" t="s">
        <v>1930</v>
      </c>
      <c r="C63" s="2641"/>
      <c r="D63" s="2641"/>
      <c r="E63" s="2641"/>
      <c r="F63" s="2641"/>
      <c r="G63" s="2641"/>
      <c r="H63" s="2641"/>
      <c r="I63" s="2641"/>
      <c r="J63" s="2641"/>
      <c r="K63" s="2641"/>
      <c r="L63" s="2642"/>
      <c r="M63" s="2640"/>
      <c r="N63" s="2611"/>
      <c r="O63" s="2611"/>
      <c r="P63" s="2611"/>
      <c r="Q63" s="2611"/>
      <c r="R63" s="2611"/>
      <c r="S63" s="2611"/>
      <c r="T63" s="5"/>
      <c r="U63" s="2611"/>
      <c r="V63" s="2611"/>
      <c r="W63" s="2611"/>
      <c r="X63" s="2611"/>
      <c r="Y63" s="2611"/>
      <c r="Z63" s="2611"/>
      <c r="AA63" s="5"/>
      <c r="AB63" s="2611"/>
      <c r="AC63" s="2611"/>
      <c r="AD63" s="2611"/>
      <c r="AE63" s="2611"/>
      <c r="AF63" s="2611"/>
      <c r="AG63" s="2611"/>
      <c r="AH63" s="7"/>
    </row>
    <row r="64" spans="2:35" ht="17.25" customHeight="1">
      <c r="B64" s="382" t="s">
        <v>1520</v>
      </c>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2:34" ht="12" customHeight="1">
      <c r="B65" s="190" t="s">
        <v>1968</v>
      </c>
      <c r="C65" s="1"/>
      <c r="D65" s="1"/>
      <c r="E65" s="1"/>
      <c r="F65" s="1"/>
      <c r="G65" s="1"/>
      <c r="H65" s="1"/>
      <c r="I65" s="1"/>
      <c r="J65" s="1"/>
      <c r="K65" s="1"/>
      <c r="L65" s="1"/>
      <c r="M65" s="1"/>
      <c r="N65" s="1"/>
      <c r="O65" s="1"/>
      <c r="P65" s="1"/>
      <c r="Q65" s="1"/>
      <c r="R65" s="1"/>
      <c r="S65" s="1"/>
      <c r="T65" s="1"/>
      <c r="U65" s="1"/>
      <c r="V65" s="1"/>
      <c r="W65" s="1"/>
      <c r="X65" s="1"/>
      <c r="Y65" s="2636" t="s">
        <v>526</v>
      </c>
      <c r="Z65" s="2636"/>
      <c r="AA65" s="2636"/>
      <c r="AB65" s="2636"/>
      <c r="AC65" s="2636"/>
      <c r="AD65" s="2636"/>
      <c r="AE65" s="2636"/>
      <c r="AF65" s="2636"/>
      <c r="AG65" s="2636"/>
      <c r="AH65" s="2636"/>
    </row>
    <row r="67" spans="2:34" ht="12" customHeight="1">
      <c r="B67" s="2675" t="s">
        <v>597</v>
      </c>
      <c r="C67" s="2675"/>
      <c r="D67" s="2675"/>
      <c r="E67" s="2675"/>
      <c r="F67" s="2675"/>
    </row>
    <row r="68" spans="2:34" ht="12" customHeight="1">
      <c r="C68" s="1337" t="s">
        <v>1969</v>
      </c>
      <c r="X68" s="1504" t="s">
        <v>598</v>
      </c>
    </row>
  </sheetData>
  <sheetProtection algorithmName="SHA-512" hashValue="F5jfBsrkKkapr6I9BzrTKqYMA/iJGPztKD9qapv4AML98bRFm5//qipELegzvtnj5i+2CzhczxoOrlZ3NvByQw==" saltValue="a59j/VM9ktS+7yEjYQ6E9w==" spinCount="100000" sheet="1" objects="1" scenarios="1"/>
  <mergeCells count="197">
    <mergeCell ref="D40:K40"/>
    <mergeCell ref="D50:K50"/>
    <mergeCell ref="D59:K59"/>
    <mergeCell ref="D22:K22"/>
    <mergeCell ref="D20:K20"/>
    <mergeCell ref="D37:K37"/>
    <mergeCell ref="D39:K39"/>
    <mergeCell ref="D49:H49"/>
    <mergeCell ref="D58:H58"/>
    <mergeCell ref="D43:M43"/>
    <mergeCell ref="D51:L51"/>
    <mergeCell ref="M51:M52"/>
    <mergeCell ref="D41:L41"/>
    <mergeCell ref="M41:M42"/>
    <mergeCell ref="D33:L33"/>
    <mergeCell ref="M33:M34"/>
    <mergeCell ref="D57:K57"/>
    <mergeCell ref="D54:L54"/>
    <mergeCell ref="M54:M55"/>
    <mergeCell ref="N59:S59"/>
    <mergeCell ref="U59:Z59"/>
    <mergeCell ref="AB59:AG59"/>
    <mergeCell ref="D60:L60"/>
    <mergeCell ref="M60:M61"/>
    <mergeCell ref="N60:S61"/>
    <mergeCell ref="U60:Z61"/>
    <mergeCell ref="AB60:AG61"/>
    <mergeCell ref="D61:L61"/>
    <mergeCell ref="AI46:AI49"/>
    <mergeCell ref="N50:S50"/>
    <mergeCell ref="U50:Z50"/>
    <mergeCell ref="AB50:AG50"/>
    <mergeCell ref="D47:L47"/>
    <mergeCell ref="M47:M49"/>
    <mergeCell ref="N47:S49"/>
    <mergeCell ref="U47:Z49"/>
    <mergeCell ref="AB47:AG49"/>
    <mergeCell ref="D48:K48"/>
    <mergeCell ref="D46:H46"/>
    <mergeCell ref="B67:F67"/>
    <mergeCell ref="AK5:AK7"/>
    <mergeCell ref="M16:M17"/>
    <mergeCell ref="U21:Z22"/>
    <mergeCell ref="AB19:AG20"/>
    <mergeCell ref="S9:T9"/>
    <mergeCell ref="U9:Y9"/>
    <mergeCell ref="Z9:AA9"/>
    <mergeCell ref="N11:S12"/>
    <mergeCell ref="U11:Z12"/>
    <mergeCell ref="D9:M9"/>
    <mergeCell ref="D11:L11"/>
    <mergeCell ref="AB16:AG17"/>
    <mergeCell ref="D17:L17"/>
    <mergeCell ref="M11:M12"/>
    <mergeCell ref="D13:L13"/>
    <mergeCell ref="M13:M14"/>
    <mergeCell ref="N43:R43"/>
    <mergeCell ref="S43:T43"/>
    <mergeCell ref="U43:Y43"/>
    <mergeCell ref="Z43:AA43"/>
    <mergeCell ref="AB43:AF43"/>
    <mergeCell ref="AB11:AG12"/>
    <mergeCell ref="U15:Z15"/>
    <mergeCell ref="N9:R9"/>
    <mergeCell ref="D16:L16"/>
    <mergeCell ref="N16:S17"/>
    <mergeCell ref="U16:Z17"/>
    <mergeCell ref="N51:S52"/>
    <mergeCell ref="U51:Z52"/>
    <mergeCell ref="AB51:AG52"/>
    <mergeCell ref="D52:L52"/>
    <mergeCell ref="AG43:AH43"/>
    <mergeCell ref="D44:AC44"/>
    <mergeCell ref="D45:L45"/>
    <mergeCell ref="M45:M46"/>
    <mergeCell ref="N45:S46"/>
    <mergeCell ref="U45:Z46"/>
    <mergeCell ref="AB45:AG46"/>
    <mergeCell ref="D12:H12"/>
    <mergeCell ref="D29:H29"/>
    <mergeCell ref="D14:K14"/>
    <mergeCell ref="D31:K31"/>
    <mergeCell ref="D15:K15"/>
    <mergeCell ref="D23:K23"/>
    <mergeCell ref="D19:L19"/>
    <mergeCell ref="N19:S20"/>
    <mergeCell ref="D32:K32"/>
    <mergeCell ref="U19:Z20"/>
    <mergeCell ref="U23:Z23"/>
    <mergeCell ref="M21:M22"/>
    <mergeCell ref="M24:M25"/>
    <mergeCell ref="N23:S23"/>
    <mergeCell ref="AB23:AG23"/>
    <mergeCell ref="AL5:AL7"/>
    <mergeCell ref="AB9:AF9"/>
    <mergeCell ref="AG9:AH9"/>
    <mergeCell ref="N13:S14"/>
    <mergeCell ref="U13:Z14"/>
    <mergeCell ref="AB13:AG14"/>
    <mergeCell ref="AI2:AI8"/>
    <mergeCell ref="AI9:AI10"/>
    <mergeCell ref="C5:AG5"/>
    <mergeCell ref="T2:X3"/>
    <mergeCell ref="Y2:AH3"/>
    <mergeCell ref="B6:Q6"/>
    <mergeCell ref="B8:M8"/>
    <mergeCell ref="N8:T8"/>
    <mergeCell ref="U8:AA8"/>
    <mergeCell ref="AB8:AH8"/>
    <mergeCell ref="D21:L21"/>
    <mergeCell ref="AB15:AG15"/>
    <mergeCell ref="U24:Z25"/>
    <mergeCell ref="D30:L30"/>
    <mergeCell ref="M30:M31"/>
    <mergeCell ref="N30:S31"/>
    <mergeCell ref="AG26:AH26"/>
    <mergeCell ref="D28:L28"/>
    <mergeCell ref="M28:M29"/>
    <mergeCell ref="N28:S29"/>
    <mergeCell ref="U28:Z29"/>
    <mergeCell ref="AB28:AG29"/>
    <mergeCell ref="U30:Z31"/>
    <mergeCell ref="AB24:AG25"/>
    <mergeCell ref="D25:L25"/>
    <mergeCell ref="D24:L24"/>
    <mergeCell ref="Y65:AH65"/>
    <mergeCell ref="B62:L62"/>
    <mergeCell ref="M62:M63"/>
    <mergeCell ref="N62:S63"/>
    <mergeCell ref="U62:Z63"/>
    <mergeCell ref="AB62:AG63"/>
    <mergeCell ref="B63:L63"/>
    <mergeCell ref="N40:S40"/>
    <mergeCell ref="U40:Z40"/>
    <mergeCell ref="AB40:AG40"/>
    <mergeCell ref="N41:S42"/>
    <mergeCell ref="U41:Z42"/>
    <mergeCell ref="AB41:AG42"/>
    <mergeCell ref="D42:L42"/>
    <mergeCell ref="B58:C59"/>
    <mergeCell ref="N54:S55"/>
    <mergeCell ref="U54:Z55"/>
    <mergeCell ref="AB54:AG55"/>
    <mergeCell ref="D55:L55"/>
    <mergeCell ref="D56:L56"/>
    <mergeCell ref="M56:M58"/>
    <mergeCell ref="N56:S58"/>
    <mergeCell ref="U56:Z58"/>
    <mergeCell ref="AB56:AG58"/>
    <mergeCell ref="AI12:AI17"/>
    <mergeCell ref="B21:C21"/>
    <mergeCell ref="B1:O3"/>
    <mergeCell ref="D10:AC10"/>
    <mergeCell ref="D18:AD18"/>
    <mergeCell ref="D27:AC27"/>
    <mergeCell ref="D35:AD35"/>
    <mergeCell ref="D38:L38"/>
    <mergeCell ref="M38:M39"/>
    <mergeCell ref="N38:S39"/>
    <mergeCell ref="U38:Z39"/>
    <mergeCell ref="AB38:AG39"/>
    <mergeCell ref="N32:S32"/>
    <mergeCell ref="U32:Z32"/>
    <mergeCell ref="AB32:AG32"/>
    <mergeCell ref="AB30:AG31"/>
    <mergeCell ref="D36:L36"/>
    <mergeCell ref="M36:M37"/>
    <mergeCell ref="AI29:AI31"/>
    <mergeCell ref="D26:M26"/>
    <mergeCell ref="N26:R26"/>
    <mergeCell ref="S26:T26"/>
    <mergeCell ref="U26:Y26"/>
    <mergeCell ref="Z26:AA26"/>
    <mergeCell ref="N36:S37"/>
    <mergeCell ref="U36:Z37"/>
    <mergeCell ref="AB36:AG37"/>
    <mergeCell ref="M19:M20"/>
    <mergeCell ref="N15:S15"/>
    <mergeCell ref="AB21:AG22"/>
    <mergeCell ref="B56:C57"/>
    <mergeCell ref="B54:C55"/>
    <mergeCell ref="B44:C53"/>
    <mergeCell ref="B22:C23"/>
    <mergeCell ref="B19:C20"/>
    <mergeCell ref="B10:C18"/>
    <mergeCell ref="B27:C35"/>
    <mergeCell ref="B36:C37"/>
    <mergeCell ref="B38:C38"/>
    <mergeCell ref="B39:C40"/>
    <mergeCell ref="N33:S34"/>
    <mergeCell ref="U33:Z34"/>
    <mergeCell ref="AB33:AG34"/>
    <mergeCell ref="D34:L34"/>
    <mergeCell ref="N21:S22"/>
    <mergeCell ref="D53:AD53"/>
    <mergeCell ref="AB26:AF26"/>
    <mergeCell ref="N24:S25"/>
  </mergeCells>
  <phoneticPr fontId="2"/>
  <dataValidations count="4">
    <dataValidation imeMode="on" allowBlank="1" showInputMessage="1" showErrorMessage="1" sqref="N9:R9 U9:Y9 AB9:AF9 U26:Y26 AB26:AF26 N26:R26 U43:Y43 AB43:AF43 N43:R43"/>
    <dataValidation imeMode="off" allowBlank="1" showInputMessage="1" showErrorMessage="1" sqref="BS10 N11:S15 U11:Z15 AB11:AG15 N19:S23 U19:Z23 AB19:AG23 N28:S32 U28:Z32 AB28:AG32 N36:S40 U36:Z40 AB36:AG40 AB45:AG50 N45:S50 U45:Z50 AB54:AG59 N54:S59 U54:Z59"/>
    <dataValidation type="list" allowBlank="1" showInputMessage="1" showErrorMessage="1" sqref="N8:AH8">
      <formula1>$AK$8:$AK$14</formula1>
    </dataValidation>
    <dataValidation type="list" allowBlank="1" showInputMessage="1" showErrorMessage="1" sqref="B19 B36 B54">
      <formula1>$AN$5:$AN$6</formula1>
    </dataValidation>
  </dataValidations>
  <hyperlinks>
    <hyperlink ref="C68" r:id="rId1"/>
  </hyperlinks>
  <printOptions horizontalCentered="1"/>
  <pageMargins left="0.78740157480314965" right="0.39370078740157483" top="0.9" bottom="0.2" header="0.59" footer="0.2"/>
  <pageSetup paperSize="9" orientation="portrait" blackAndWhite="1" verticalDpi="360"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L88"/>
  <sheetViews>
    <sheetView showGridLines="0" showRowColHeaders="0" zoomScale="120" zoomScaleNormal="120" workbookViewId="0">
      <selection activeCell="D24" sqref="D24:F25"/>
    </sheetView>
  </sheetViews>
  <sheetFormatPr defaultRowHeight="9.75"/>
  <cols>
    <col min="1" max="1" width="1" style="872" customWidth="1"/>
    <col min="2" max="2" width="1.875" style="871" customWidth="1"/>
    <col min="3" max="3" width="5.125" style="871" customWidth="1"/>
    <col min="4" max="4" width="1.875" style="871" customWidth="1"/>
    <col min="5" max="5" width="3.75" style="871" customWidth="1"/>
    <col min="6" max="6" width="6.25" style="871" customWidth="1"/>
    <col min="7" max="9" width="1.875" style="871" customWidth="1"/>
    <col min="10" max="10" width="1.25" style="871" customWidth="1"/>
    <col min="11" max="11" width="7.5" style="871" customWidth="1"/>
    <col min="12" max="13" width="1.875" style="871" customWidth="1"/>
    <col min="14" max="14" width="3.25" style="871" customWidth="1"/>
    <col min="15" max="15" width="2.25" style="871" customWidth="1"/>
    <col min="16" max="16" width="1.625" style="871" customWidth="1"/>
    <col min="17" max="17" width="1.875" style="871" customWidth="1"/>
    <col min="18" max="18" width="1.25" style="871" customWidth="1"/>
    <col min="19" max="19" width="0.625" style="871" customWidth="1"/>
    <col min="20" max="21" width="1.875" style="871" customWidth="1"/>
    <col min="22" max="22" width="5.125" style="871" customWidth="1"/>
    <col min="23" max="23" width="5.5" style="871" customWidth="1"/>
    <col min="24" max="28" width="1.875" style="871" customWidth="1"/>
    <col min="29" max="29" width="4.875" style="871" customWidth="1"/>
    <col min="30" max="31" width="1.875" style="871" customWidth="1"/>
    <col min="32" max="32" width="7.625" style="871" customWidth="1"/>
    <col min="33" max="33" width="2.75" style="871" customWidth="1"/>
    <col min="34" max="34" width="1.875" style="871" customWidth="1"/>
    <col min="35" max="35" width="0.5" style="871" customWidth="1"/>
    <col min="36" max="36" width="3.25" style="871" customWidth="1"/>
    <col min="37" max="16384" width="9" style="871"/>
  </cols>
  <sheetData>
    <row r="1" spans="1:38" s="895" customFormat="1" ht="6" customHeight="1">
      <c r="J1" s="874"/>
    </row>
    <row r="2" spans="1:38" ht="33" customHeight="1">
      <c r="A2" s="895"/>
      <c r="C2" s="1847" t="s">
        <v>987</v>
      </c>
      <c r="D2" s="1847"/>
      <c r="E2" s="1847"/>
      <c r="F2" s="1847"/>
      <c r="G2" s="1847"/>
      <c r="H2" s="1847"/>
      <c r="I2" s="1847"/>
      <c r="J2" s="1847"/>
      <c r="K2" s="1847"/>
      <c r="L2" s="1847"/>
      <c r="M2" s="1847"/>
      <c r="N2" s="1847"/>
      <c r="O2" s="1847"/>
      <c r="P2" s="1847"/>
      <c r="Q2" s="1847"/>
      <c r="R2" s="1847"/>
      <c r="S2" s="1847"/>
      <c r="T2" s="1847"/>
      <c r="U2" s="1847"/>
      <c r="W2" s="2789" t="s">
        <v>30</v>
      </c>
      <c r="X2" s="2790"/>
      <c r="Y2" s="2790"/>
      <c r="Z2" s="2790"/>
      <c r="AA2" s="2492">
        <f>氏名０</f>
        <v>0</v>
      </c>
      <c r="AB2" s="2492"/>
      <c r="AC2" s="2492"/>
      <c r="AD2" s="2492"/>
      <c r="AE2" s="2492"/>
      <c r="AF2" s="2492"/>
      <c r="AG2" s="2492"/>
      <c r="AH2" s="2493"/>
      <c r="AJ2" s="2685" t="s">
        <v>236</v>
      </c>
    </row>
    <row r="3" spans="1:38" ht="21" customHeight="1">
      <c r="A3" s="895"/>
      <c r="C3" s="1690" t="s">
        <v>988</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930"/>
      <c r="AC3" s="930"/>
      <c r="AD3" s="930"/>
      <c r="AE3" s="930"/>
      <c r="AF3" s="930"/>
      <c r="AG3" s="930"/>
      <c r="AH3" s="930"/>
      <c r="AI3" s="931"/>
      <c r="AJ3" s="2685"/>
    </row>
    <row r="4" spans="1:38" ht="21.75" customHeight="1">
      <c r="A4" s="895"/>
      <c r="C4" s="1690"/>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J4" s="2686" t="s">
        <v>0</v>
      </c>
    </row>
    <row r="5" spans="1:38" ht="7.5" customHeight="1">
      <c r="A5" s="895"/>
      <c r="AJ5" s="2686"/>
      <c r="AL5" s="932"/>
    </row>
    <row r="6" spans="1:38" ht="11.25" customHeight="1">
      <c r="A6" s="895"/>
      <c r="C6" s="1717" t="s">
        <v>1040</v>
      </c>
      <c r="D6" s="1717"/>
      <c r="E6" s="1717"/>
      <c r="F6" s="2421" t="s">
        <v>989</v>
      </c>
      <c r="G6" s="2421"/>
      <c r="H6" s="2421"/>
      <c r="I6" s="2421"/>
      <c r="J6" s="2421"/>
      <c r="K6" s="2421"/>
      <c r="L6" s="2421"/>
      <c r="M6" s="2421"/>
      <c r="N6" s="2421"/>
      <c r="O6" s="2421"/>
      <c r="P6" s="2421"/>
      <c r="Q6" s="2421"/>
      <c r="R6" s="2421"/>
      <c r="S6" s="2421"/>
      <c r="T6" s="2421"/>
      <c r="U6" s="2421"/>
      <c r="V6" s="2421"/>
      <c r="W6" s="2421"/>
      <c r="X6" s="2421"/>
      <c r="Y6" s="2421"/>
      <c r="Z6" s="2421"/>
      <c r="AA6" s="2421"/>
      <c r="AB6" s="2421"/>
      <c r="AC6" s="2421"/>
      <c r="AD6" s="2421"/>
      <c r="AE6" s="2421"/>
      <c r="AF6" s="2421"/>
      <c r="AG6" s="2771" t="s">
        <v>2</v>
      </c>
      <c r="AJ6" s="928">
        <v>21</v>
      </c>
    </row>
    <row r="7" spans="1:38" ht="11.25" customHeight="1">
      <c r="A7" s="895"/>
      <c r="C7" s="1717"/>
      <c r="D7" s="1717"/>
      <c r="E7" s="1717"/>
      <c r="F7" s="2421" t="s">
        <v>990</v>
      </c>
      <c r="G7" s="2421"/>
      <c r="H7" s="2421"/>
      <c r="I7" s="2421"/>
      <c r="J7" s="2421"/>
      <c r="K7" s="2421"/>
      <c r="L7" s="2421"/>
      <c r="M7" s="2421"/>
      <c r="N7" s="2421"/>
      <c r="O7" s="2421"/>
      <c r="P7" s="2421"/>
      <c r="Q7" s="2421"/>
      <c r="R7" s="2421"/>
      <c r="S7" s="2421"/>
      <c r="T7" s="2421"/>
      <c r="U7" s="2421"/>
      <c r="V7" s="2421"/>
      <c r="W7" s="2421"/>
      <c r="X7" s="2421"/>
      <c r="Y7" s="2421"/>
      <c r="AG7" s="2771"/>
      <c r="AJ7" s="2687" t="s">
        <v>237</v>
      </c>
    </row>
    <row r="8" spans="1:38" ht="23.25" customHeight="1">
      <c r="A8" s="895"/>
      <c r="B8" s="2772" t="s">
        <v>991</v>
      </c>
      <c r="C8" s="2772"/>
      <c r="D8" s="2772"/>
      <c r="E8" s="2772"/>
      <c r="F8" s="2772"/>
      <c r="G8" s="2772"/>
      <c r="H8" s="2773"/>
      <c r="I8" s="873"/>
      <c r="J8" s="2777" t="s">
        <v>995</v>
      </c>
      <c r="K8" s="2777"/>
      <c r="L8" s="2777"/>
      <c r="M8" s="2777"/>
      <c r="N8" s="873"/>
      <c r="O8" s="2778" t="s">
        <v>996</v>
      </c>
      <c r="P8" s="1762"/>
      <c r="Q8" s="1762"/>
      <c r="R8" s="1762"/>
      <c r="S8" s="1762"/>
      <c r="T8" s="1762"/>
      <c r="U8" s="873"/>
      <c r="V8" s="873"/>
      <c r="W8" s="873"/>
      <c r="X8" s="873"/>
      <c r="Y8" s="873"/>
      <c r="Z8" s="873"/>
      <c r="AA8" s="873"/>
      <c r="AB8" s="2779" t="s">
        <v>230</v>
      </c>
      <c r="AC8" s="2780"/>
      <c r="AD8" s="2780"/>
      <c r="AE8" s="2780"/>
      <c r="AF8" s="2780"/>
      <c r="AG8" s="2780"/>
      <c r="AH8" s="2454" t="s">
        <v>15</v>
      </c>
      <c r="AJ8" s="2687"/>
    </row>
    <row r="9" spans="1:38" ht="8.25" customHeight="1">
      <c r="A9" s="1831"/>
      <c r="B9" s="2774"/>
      <c r="C9" s="2774"/>
      <c r="D9" s="2774"/>
      <c r="E9" s="2774"/>
      <c r="F9" s="2774"/>
      <c r="G9" s="2774"/>
      <c r="H9" s="2775"/>
      <c r="I9" s="736"/>
      <c r="J9" s="736"/>
      <c r="K9" s="736"/>
      <c r="L9" s="736"/>
      <c r="M9" s="736"/>
      <c r="N9" s="736"/>
      <c r="O9" s="736"/>
      <c r="P9" s="2791" t="str">
        <f>IF(OR(入力シート!E6="夫",入力シート!E6="妻"),'２表'!M19,"")</f>
        <v/>
      </c>
      <c r="Q9" s="2792"/>
      <c r="R9" s="2793"/>
      <c r="S9" s="736"/>
      <c r="T9" s="736"/>
      <c r="U9" s="736"/>
      <c r="V9" s="736"/>
      <c r="W9" s="736"/>
      <c r="X9" s="736"/>
      <c r="Y9" s="736"/>
      <c r="Z9" s="736"/>
      <c r="AA9" s="736"/>
      <c r="AB9" s="2781"/>
      <c r="AC9" s="2782"/>
      <c r="AD9" s="2782"/>
      <c r="AE9" s="2782"/>
      <c r="AF9" s="2782"/>
      <c r="AG9" s="2782"/>
      <c r="AH9" s="2550"/>
      <c r="AJ9" s="2687"/>
    </row>
    <row r="10" spans="1:38" ht="8.25" customHeight="1">
      <c r="A10" s="1831"/>
      <c r="B10" s="2774"/>
      <c r="C10" s="2774"/>
      <c r="D10" s="2774"/>
      <c r="E10" s="2774"/>
      <c r="F10" s="2774"/>
      <c r="G10" s="2774"/>
      <c r="H10" s="2775"/>
      <c r="I10" s="736"/>
      <c r="J10" s="2547" t="str">
        <f>IF(OR(入力シート!E6="夫",入力シート!E6="妻"),'15表'!AT48/1000,"")</f>
        <v/>
      </c>
      <c r="K10" s="2547"/>
      <c r="L10" s="1735" t="s">
        <v>992</v>
      </c>
      <c r="M10" s="1735"/>
      <c r="N10" s="1735" t="s">
        <v>993</v>
      </c>
      <c r="O10" s="1687"/>
      <c r="P10" s="2791"/>
      <c r="Q10" s="2792"/>
      <c r="R10" s="2793"/>
      <c r="S10" s="1703" t="s">
        <v>264</v>
      </c>
      <c r="T10" s="1735"/>
      <c r="U10" s="2547" t="str">
        <f>IF(OR(入力シート!E6="夫",入力シート!E6="妻"),ROUNDDOWN(J10*1000*P9/P11,0),"")</f>
        <v/>
      </c>
      <c r="V10" s="2547"/>
      <c r="W10" s="2547"/>
      <c r="X10" s="2547"/>
      <c r="Y10" s="1735" t="s">
        <v>15</v>
      </c>
      <c r="Z10" s="2768" t="s">
        <v>222</v>
      </c>
      <c r="AA10" s="736"/>
      <c r="AB10" s="2781"/>
      <c r="AC10" s="2782"/>
      <c r="AD10" s="2782"/>
      <c r="AE10" s="2782"/>
      <c r="AF10" s="2782"/>
      <c r="AG10" s="2782"/>
      <c r="AH10" s="2550"/>
      <c r="AJ10" s="2687"/>
    </row>
    <row r="11" spans="1:38" ht="8.25" customHeight="1">
      <c r="A11" s="1831"/>
      <c r="B11" s="2774"/>
      <c r="C11" s="2774"/>
      <c r="D11" s="2774"/>
      <c r="E11" s="2774"/>
      <c r="F11" s="2774"/>
      <c r="G11" s="2774"/>
      <c r="H11" s="2775"/>
      <c r="I11" s="736"/>
      <c r="J11" s="2528"/>
      <c r="K11" s="2528"/>
      <c r="L11" s="2726"/>
      <c r="M11" s="2726"/>
      <c r="N11" s="1735"/>
      <c r="O11" s="1687"/>
      <c r="P11" s="2791" t="str">
        <f>IF(OR(入力シート!E6="夫",入力シート!E6="妻"),'２表'!M20,"")</f>
        <v/>
      </c>
      <c r="Q11" s="2792"/>
      <c r="R11" s="2793"/>
      <c r="S11" s="1703"/>
      <c r="T11" s="1735"/>
      <c r="U11" s="2528"/>
      <c r="V11" s="2528"/>
      <c r="W11" s="2528"/>
      <c r="X11" s="2528"/>
      <c r="Y11" s="1735"/>
      <c r="Z11" s="2768"/>
      <c r="AA11" s="736"/>
      <c r="AB11" s="2688" t="str">
        <f>IF(OR(入力シート!E6="夫",入力シート!E6="妻"),IF(U10&lt;160000000,160000000,U10),"")</f>
        <v/>
      </c>
      <c r="AC11" s="2689"/>
      <c r="AD11" s="2689"/>
      <c r="AE11" s="2689"/>
      <c r="AF11" s="2689"/>
      <c r="AG11" s="2689"/>
      <c r="AH11" s="2550"/>
      <c r="AJ11" s="2687"/>
    </row>
    <row r="12" spans="1:38" ht="8.25" customHeight="1">
      <c r="A12" s="1831"/>
      <c r="B12" s="2774"/>
      <c r="C12" s="2774"/>
      <c r="D12" s="2774"/>
      <c r="E12" s="2774"/>
      <c r="F12" s="2774"/>
      <c r="G12" s="2774"/>
      <c r="H12" s="2775"/>
      <c r="I12" s="736"/>
      <c r="J12" s="736"/>
      <c r="K12" s="736"/>
      <c r="L12" s="736"/>
      <c r="M12" s="736"/>
      <c r="N12" s="736"/>
      <c r="O12" s="736"/>
      <c r="P12" s="2791"/>
      <c r="Q12" s="2792"/>
      <c r="R12" s="2793"/>
      <c r="S12" s="736"/>
      <c r="T12" s="736"/>
      <c r="U12" s="736"/>
      <c r="V12" s="736"/>
      <c r="W12" s="736"/>
      <c r="X12" s="736"/>
      <c r="Y12" s="736"/>
      <c r="Z12" s="2768"/>
      <c r="AA12" s="736"/>
      <c r="AB12" s="2688"/>
      <c r="AC12" s="2689"/>
      <c r="AD12" s="2689"/>
      <c r="AE12" s="2689"/>
      <c r="AF12" s="2689"/>
      <c r="AG12" s="2689"/>
      <c r="AH12" s="2550"/>
      <c r="AJ12" s="2687"/>
    </row>
    <row r="13" spans="1:38" ht="18" customHeight="1">
      <c r="A13" s="895"/>
      <c r="B13" s="2776"/>
      <c r="C13" s="2776"/>
      <c r="D13" s="2776"/>
      <c r="E13" s="2776"/>
      <c r="F13" s="2776"/>
      <c r="G13" s="2776"/>
      <c r="H13" s="1721"/>
      <c r="I13" s="2770" t="s">
        <v>994</v>
      </c>
      <c r="J13" s="2770"/>
      <c r="K13" s="2770"/>
      <c r="L13" s="2770"/>
      <c r="M13" s="2770"/>
      <c r="N13" s="2770"/>
      <c r="O13" s="2770"/>
      <c r="P13" s="2770"/>
      <c r="Q13" s="2770"/>
      <c r="R13" s="2770"/>
      <c r="S13" s="2770"/>
      <c r="T13" s="2770"/>
      <c r="U13" s="2770"/>
      <c r="V13" s="2770"/>
      <c r="W13" s="2770"/>
      <c r="X13" s="2770"/>
      <c r="Y13" s="2770"/>
      <c r="Z13" s="2769"/>
      <c r="AA13" s="875"/>
      <c r="AB13" s="2690"/>
      <c r="AC13" s="2691"/>
      <c r="AD13" s="2691"/>
      <c r="AE13" s="2691"/>
      <c r="AF13" s="2691"/>
      <c r="AG13" s="2691"/>
      <c r="AH13" s="2443"/>
      <c r="AJ13" s="2687"/>
    </row>
    <row r="14" spans="1:38" ht="8.25" customHeight="1">
      <c r="A14" s="1831"/>
      <c r="B14" s="1762"/>
      <c r="C14" s="1775"/>
      <c r="D14" s="2749" t="s">
        <v>998</v>
      </c>
      <c r="E14" s="1762"/>
      <c r="F14" s="1762"/>
      <c r="G14" s="1775"/>
      <c r="H14" s="2756" t="s">
        <v>1001</v>
      </c>
      <c r="I14" s="2757"/>
      <c r="J14" s="2757"/>
      <c r="K14" s="2757"/>
      <c r="L14" s="2757"/>
      <c r="M14" s="2757"/>
      <c r="N14" s="2757"/>
      <c r="O14" s="2757"/>
      <c r="P14" s="2757"/>
      <c r="Q14" s="2757"/>
      <c r="R14" s="2757"/>
      <c r="S14" s="2757"/>
      <c r="T14" s="2757"/>
      <c r="U14" s="2757"/>
      <c r="V14" s="2757"/>
      <c r="W14" s="2757"/>
      <c r="X14" s="2758"/>
      <c r="Y14" s="2749" t="s">
        <v>5</v>
      </c>
      <c r="Z14" s="1762"/>
      <c r="AA14" s="1762"/>
      <c r="AB14" s="1762"/>
      <c r="AC14" s="1762"/>
      <c r="AD14" s="1775"/>
      <c r="AE14" s="2741" t="s">
        <v>1</v>
      </c>
      <c r="AH14" s="1762"/>
      <c r="AJ14" s="929"/>
    </row>
    <row r="15" spans="1:38" ht="8.25" customHeight="1">
      <c r="A15" s="1831"/>
      <c r="B15" s="2744" t="s">
        <v>1000</v>
      </c>
      <c r="C15" s="2745"/>
      <c r="D15" s="2750"/>
      <c r="E15" s="1682"/>
      <c r="F15" s="1682"/>
      <c r="G15" s="1737"/>
      <c r="H15" s="2759"/>
      <c r="I15" s="2760"/>
      <c r="J15" s="2760"/>
      <c r="K15" s="2760"/>
      <c r="L15" s="2760"/>
      <c r="M15" s="2760"/>
      <c r="N15" s="2760"/>
      <c r="O15" s="2760"/>
      <c r="P15" s="2760"/>
      <c r="Q15" s="2760"/>
      <c r="R15" s="2760"/>
      <c r="S15" s="2760"/>
      <c r="T15" s="2760"/>
      <c r="U15" s="2760"/>
      <c r="V15" s="2760"/>
      <c r="W15" s="2760"/>
      <c r="X15" s="2761"/>
      <c r="Y15" s="2750"/>
      <c r="Z15" s="2746" t="s">
        <v>1018</v>
      </c>
      <c r="AA15" s="2746"/>
      <c r="AB15" s="2746"/>
      <c r="AC15" s="2746"/>
      <c r="AD15" s="1737"/>
      <c r="AE15" s="2719"/>
      <c r="AF15" s="2747" t="s">
        <v>1019</v>
      </c>
      <c r="AG15" s="2748"/>
      <c r="AH15" s="2743"/>
      <c r="AJ15" s="929"/>
    </row>
    <row r="16" spans="1:38" ht="8.25" customHeight="1">
      <c r="A16" s="1831"/>
      <c r="B16" s="2744"/>
      <c r="C16" s="2745"/>
      <c r="D16" s="2750"/>
      <c r="E16" s="2746" t="s">
        <v>1042</v>
      </c>
      <c r="F16" s="2746"/>
      <c r="G16" s="1737"/>
      <c r="H16" s="2762"/>
      <c r="I16" s="2763"/>
      <c r="J16" s="2763"/>
      <c r="K16" s="2763"/>
      <c r="L16" s="2763"/>
      <c r="M16" s="2763"/>
      <c r="N16" s="2763"/>
      <c r="O16" s="2763"/>
      <c r="P16" s="2763"/>
      <c r="Q16" s="2763"/>
      <c r="R16" s="2763"/>
      <c r="S16" s="2763"/>
      <c r="T16" s="2763"/>
      <c r="U16" s="2763"/>
      <c r="V16" s="2763"/>
      <c r="W16" s="2763"/>
      <c r="X16" s="2764"/>
      <c r="Y16" s="2750"/>
      <c r="Z16" s="2746"/>
      <c r="AA16" s="2746"/>
      <c r="AB16" s="2746"/>
      <c r="AC16" s="2746"/>
      <c r="AD16" s="1737"/>
      <c r="AE16" s="2719"/>
      <c r="AF16" s="2748"/>
      <c r="AG16" s="2748"/>
      <c r="AH16" s="2743"/>
      <c r="AJ16" s="929"/>
    </row>
    <row r="17" spans="1:36" ht="6" customHeight="1">
      <c r="A17" s="1831"/>
      <c r="B17" s="2744"/>
      <c r="C17" s="2745"/>
      <c r="D17" s="2750"/>
      <c r="E17" s="2746"/>
      <c r="F17" s="2746"/>
      <c r="G17" s="1737"/>
      <c r="H17" s="2750" t="s">
        <v>997</v>
      </c>
      <c r="I17" s="1682"/>
      <c r="J17" s="1682"/>
      <c r="K17" s="1682"/>
      <c r="L17" s="1737"/>
      <c r="M17" s="2749" t="s">
        <v>12</v>
      </c>
      <c r="N17" s="1762"/>
      <c r="O17" s="1762"/>
      <c r="P17" s="1762"/>
      <c r="Q17" s="1762"/>
      <c r="R17" s="1762"/>
      <c r="S17" s="1762"/>
      <c r="T17" s="1775"/>
      <c r="U17" s="2749" t="s">
        <v>4</v>
      </c>
      <c r="V17" s="1762"/>
      <c r="W17" s="1762"/>
      <c r="X17" s="1775"/>
      <c r="Y17" s="2750"/>
      <c r="Z17" s="2746"/>
      <c r="AA17" s="2746"/>
      <c r="AB17" s="2746"/>
      <c r="AC17" s="2746"/>
      <c r="AD17" s="1737"/>
      <c r="AE17" s="2742"/>
      <c r="AF17" s="2748"/>
      <c r="AG17" s="2748"/>
      <c r="AH17" s="2743"/>
      <c r="AJ17" s="929"/>
    </row>
    <row r="18" spans="1:36" ht="6" customHeight="1">
      <c r="A18" s="1831"/>
      <c r="B18" s="2744"/>
      <c r="C18" s="2745"/>
      <c r="D18" s="2750"/>
      <c r="E18" s="2746"/>
      <c r="F18" s="2746"/>
      <c r="G18" s="1737"/>
      <c r="H18" s="2750"/>
      <c r="I18" s="1850" t="s">
        <v>238</v>
      </c>
      <c r="J18" s="1851"/>
      <c r="K18" s="1851"/>
      <c r="L18" s="1737"/>
      <c r="M18" s="2750"/>
      <c r="N18" s="2746" t="s">
        <v>1017</v>
      </c>
      <c r="O18" s="2746"/>
      <c r="P18" s="2746"/>
      <c r="Q18" s="2746"/>
      <c r="R18" s="2746"/>
      <c r="S18" s="2746"/>
      <c r="T18" s="1737"/>
      <c r="U18" s="2750"/>
      <c r="V18" s="1850" t="s">
        <v>1020</v>
      </c>
      <c r="W18" s="1851"/>
      <c r="X18" s="1737"/>
      <c r="Y18" s="2750"/>
      <c r="Z18" s="2746"/>
      <c r="AA18" s="2746"/>
      <c r="AB18" s="2746"/>
      <c r="AC18" s="2746"/>
      <c r="AD18" s="1737"/>
      <c r="AE18" s="2742"/>
      <c r="AF18" s="2748"/>
      <c r="AG18" s="2748"/>
      <c r="AH18" s="2743"/>
      <c r="AJ18" s="929"/>
    </row>
    <row r="19" spans="1:36" ht="12" customHeight="1">
      <c r="A19" s="895"/>
      <c r="B19" s="2744"/>
      <c r="C19" s="2745"/>
      <c r="D19" s="2750"/>
      <c r="E19" s="2746"/>
      <c r="F19" s="2746"/>
      <c r="G19" s="1737"/>
      <c r="H19" s="2750"/>
      <c r="I19" s="1850"/>
      <c r="J19" s="1851"/>
      <c r="K19" s="1851"/>
      <c r="L19" s="1737"/>
      <c r="M19" s="2750"/>
      <c r="N19" s="2746"/>
      <c r="O19" s="2746"/>
      <c r="P19" s="2746"/>
      <c r="Q19" s="2746"/>
      <c r="R19" s="2746"/>
      <c r="S19" s="2746"/>
      <c r="T19" s="1737"/>
      <c r="U19" s="2750"/>
      <c r="V19" s="1851"/>
      <c r="W19" s="1851"/>
      <c r="X19" s="1737"/>
      <c r="Y19" s="2750"/>
      <c r="Z19" s="2746"/>
      <c r="AA19" s="2746"/>
      <c r="AB19" s="2746"/>
      <c r="AC19" s="2746"/>
      <c r="AD19" s="1737"/>
      <c r="AE19" s="2742"/>
      <c r="AF19" s="2748"/>
      <c r="AG19" s="2748"/>
      <c r="AH19" s="2743"/>
      <c r="AJ19" s="929"/>
    </row>
    <row r="20" spans="1:36" ht="12" customHeight="1">
      <c r="A20" s="895"/>
      <c r="B20" s="2744"/>
      <c r="C20" s="2745"/>
      <c r="D20" s="2750"/>
      <c r="E20" s="2746"/>
      <c r="F20" s="2746"/>
      <c r="G20" s="1737"/>
      <c r="H20" s="2750"/>
      <c r="I20" s="1851"/>
      <c r="J20" s="1851"/>
      <c r="K20" s="1851"/>
      <c r="L20" s="1737"/>
      <c r="M20" s="2750"/>
      <c r="N20" s="2746"/>
      <c r="O20" s="2746"/>
      <c r="P20" s="2746"/>
      <c r="Q20" s="2746"/>
      <c r="R20" s="2746"/>
      <c r="S20" s="2746"/>
      <c r="T20" s="1737"/>
      <c r="U20" s="2750"/>
      <c r="V20" s="1851"/>
      <c r="W20" s="1851"/>
      <c r="X20" s="1737"/>
      <c r="Y20" s="2750"/>
      <c r="Z20" s="2746"/>
      <c r="AA20" s="2746"/>
      <c r="AB20" s="2746"/>
      <c r="AC20" s="2746"/>
      <c r="AD20" s="1737"/>
      <c r="AE20" s="2742"/>
      <c r="AF20" s="2748"/>
      <c r="AG20" s="2748"/>
      <c r="AH20" s="2743"/>
      <c r="AJ20" s="870"/>
    </row>
    <row r="21" spans="1:36" ht="6" customHeight="1">
      <c r="A21" s="1831"/>
      <c r="B21" s="2744"/>
      <c r="C21" s="2745"/>
      <c r="D21" s="2750"/>
      <c r="E21" s="1774"/>
      <c r="F21" s="1774"/>
      <c r="G21" s="1737"/>
      <c r="H21" s="2750"/>
      <c r="I21" s="2752" t="s">
        <v>239</v>
      </c>
      <c r="J21" s="2752"/>
      <c r="K21" s="2752"/>
      <c r="L21" s="1737"/>
      <c r="M21" s="2750"/>
      <c r="N21" s="2746"/>
      <c r="O21" s="2746"/>
      <c r="P21" s="2746"/>
      <c r="Q21" s="2746"/>
      <c r="R21" s="2746"/>
      <c r="S21" s="2746"/>
      <c r="T21" s="1737"/>
      <c r="U21" s="2750"/>
      <c r="V21" s="2752" t="s">
        <v>242</v>
      </c>
      <c r="W21" s="2752"/>
      <c r="X21" s="1737"/>
      <c r="Y21" s="2750"/>
      <c r="Z21" s="2375" t="s">
        <v>240</v>
      </c>
      <c r="AA21" s="2375"/>
      <c r="AB21" s="2375"/>
      <c r="AC21" s="2375"/>
      <c r="AD21" s="1737"/>
      <c r="AE21" s="2742"/>
      <c r="AF21" s="2754" t="s">
        <v>241</v>
      </c>
      <c r="AG21" s="2755"/>
      <c r="AH21" s="2743"/>
      <c r="AJ21" s="870"/>
    </row>
    <row r="22" spans="1:36" ht="6" customHeight="1">
      <c r="A22" s="1831"/>
      <c r="B22" s="2744"/>
      <c r="C22" s="2745"/>
      <c r="D22" s="2728"/>
      <c r="E22" s="2751"/>
      <c r="F22" s="2751"/>
      <c r="G22" s="1773"/>
      <c r="H22" s="2728"/>
      <c r="I22" s="2539"/>
      <c r="J22" s="2539"/>
      <c r="K22" s="2539"/>
      <c r="L22" s="1773"/>
      <c r="M22" s="2728"/>
      <c r="N22" s="1772"/>
      <c r="O22" s="1772"/>
      <c r="P22" s="1772"/>
      <c r="Q22" s="1772"/>
      <c r="R22" s="1772"/>
      <c r="S22" s="875"/>
      <c r="T22" s="1773"/>
      <c r="U22" s="2728"/>
      <c r="V22" s="2539"/>
      <c r="W22" s="2539"/>
      <c r="X22" s="1773"/>
      <c r="Y22" s="2728"/>
      <c r="Z22" s="2753"/>
      <c r="AA22" s="2753"/>
      <c r="AB22" s="2753"/>
      <c r="AC22" s="2753"/>
      <c r="AD22" s="1773"/>
      <c r="AE22" s="2729"/>
      <c r="AF22" s="2753"/>
      <c r="AG22" s="2753"/>
      <c r="AH22" s="1772"/>
      <c r="AJ22" s="870"/>
    </row>
    <row r="23" spans="1:36" ht="13.5" customHeight="1">
      <c r="A23" s="895"/>
      <c r="B23" s="2744"/>
      <c r="C23" s="2745"/>
      <c r="D23" s="2737"/>
      <c r="E23" s="2738"/>
      <c r="F23" s="2738"/>
      <c r="G23" s="2455" t="s">
        <v>15</v>
      </c>
      <c r="H23" s="1761"/>
      <c r="I23" s="1762"/>
      <c r="J23" s="1762"/>
      <c r="K23" s="1762"/>
      <c r="L23" s="2455" t="s">
        <v>15</v>
      </c>
      <c r="M23" s="1761"/>
      <c r="N23" s="1762"/>
      <c r="O23" s="1762"/>
      <c r="P23" s="1762"/>
      <c r="Q23" s="1762"/>
      <c r="R23" s="1762"/>
      <c r="S23" s="1762"/>
      <c r="T23" s="2455" t="s">
        <v>15</v>
      </c>
      <c r="U23" s="1761"/>
      <c r="V23" s="1762"/>
      <c r="W23" s="1762"/>
      <c r="X23" s="2455" t="s">
        <v>15</v>
      </c>
      <c r="Y23" s="1761"/>
      <c r="Z23" s="1762"/>
      <c r="AA23" s="1762"/>
      <c r="AB23" s="1762"/>
      <c r="AC23" s="1762"/>
      <c r="AD23" s="2455" t="s">
        <v>15</v>
      </c>
      <c r="AE23" s="2731" t="s">
        <v>76</v>
      </c>
      <c r="AF23" s="2732"/>
      <c r="AG23" s="2732"/>
      <c r="AH23" s="927" t="s">
        <v>15</v>
      </c>
    </row>
    <row r="24" spans="1:36" ht="9.75" customHeight="1">
      <c r="A24" s="895"/>
      <c r="B24" s="2744"/>
      <c r="C24" s="2745"/>
      <c r="D24" s="2787"/>
      <c r="E24" s="2788"/>
      <c r="F24" s="2788"/>
      <c r="G24" s="2548"/>
      <c r="H24" s="2546" t="str">
        <f>IF(OR(入力シート!E6="夫",入力シート!E6="妻"),'15表'!AU45,"")</f>
        <v/>
      </c>
      <c r="I24" s="2547"/>
      <c r="J24" s="2547"/>
      <c r="K24" s="2547"/>
      <c r="L24" s="2548"/>
      <c r="M24" s="2787"/>
      <c r="N24" s="2788"/>
      <c r="O24" s="2788"/>
      <c r="P24" s="2788"/>
      <c r="Q24" s="2788"/>
      <c r="R24" s="2788"/>
      <c r="S24" s="2788"/>
      <c r="T24" s="2548"/>
      <c r="U24" s="2546" t="str">
        <f>IF(OR(入力シート!E6="夫",入力シート!E6="妻"),IF(M24&gt;H24,0,H24-M24),"")</f>
        <v/>
      </c>
      <c r="V24" s="2547"/>
      <c r="W24" s="2547"/>
      <c r="X24" s="2548"/>
      <c r="Y24" s="2546" t="str">
        <f>IF(OR(入力シート!E6="夫",入力シート!E6="妻"),'15表'!AU47,"")</f>
        <v/>
      </c>
      <c r="Z24" s="2547"/>
      <c r="AA24" s="2547"/>
      <c r="AB24" s="2547"/>
      <c r="AC24" s="2547"/>
      <c r="AD24" s="2548"/>
      <c r="AE24" s="2546" t="str">
        <f>IF(OR(入力シート!E6="夫",入力シート!E6="妻"),IF(D24-U24+Y24&lt;Y24,ROUNDDOWN(Y24,-3)/1000,ROUNDDOWN(D24-U24+Y24,-3)/1000),"")</f>
        <v/>
      </c>
      <c r="AF24" s="2547"/>
      <c r="AG24" s="2724" t="s">
        <v>228</v>
      </c>
      <c r="AH24" s="2724"/>
    </row>
    <row r="25" spans="1:36" ht="9.75" customHeight="1">
      <c r="A25" s="895"/>
      <c r="B25" s="2739"/>
      <c r="C25" s="2740"/>
      <c r="D25" s="2787"/>
      <c r="E25" s="2788"/>
      <c r="F25" s="2788"/>
      <c r="G25" s="2548"/>
      <c r="H25" s="2546"/>
      <c r="I25" s="2547"/>
      <c r="J25" s="2547"/>
      <c r="K25" s="2547"/>
      <c r="L25" s="2548"/>
      <c r="M25" s="2787"/>
      <c r="N25" s="2788"/>
      <c r="O25" s="2788"/>
      <c r="P25" s="2788"/>
      <c r="Q25" s="2788"/>
      <c r="R25" s="2788"/>
      <c r="S25" s="2788"/>
      <c r="T25" s="2548"/>
      <c r="U25" s="2546"/>
      <c r="V25" s="2547"/>
      <c r="W25" s="2547"/>
      <c r="X25" s="2548"/>
      <c r="Y25" s="2546"/>
      <c r="Z25" s="2547"/>
      <c r="AA25" s="2547"/>
      <c r="AB25" s="2547"/>
      <c r="AC25" s="2547"/>
      <c r="AD25" s="2548"/>
      <c r="AE25" s="2546"/>
      <c r="AF25" s="2547"/>
      <c r="AG25" s="2724"/>
      <c r="AH25" s="2724"/>
    </row>
    <row r="26" spans="1:36" ht="33" customHeight="1">
      <c r="A26" s="895"/>
      <c r="B26" s="933" t="s">
        <v>1002</v>
      </c>
      <c r="C26" s="2725" t="s">
        <v>1004</v>
      </c>
      <c r="D26" s="2726"/>
      <c r="E26" s="2726"/>
      <c r="F26" s="2726"/>
      <c r="G26" s="2726"/>
      <c r="H26" s="837"/>
      <c r="I26" s="934" t="s">
        <v>42</v>
      </c>
      <c r="J26" s="875"/>
      <c r="K26" s="2727" t="s">
        <v>1005</v>
      </c>
      <c r="L26" s="2727"/>
      <c r="M26" s="2727"/>
      <c r="N26" s="2727"/>
      <c r="O26" s="2727"/>
      <c r="P26" s="2727"/>
      <c r="Q26" s="837"/>
      <c r="R26" s="2728" t="s">
        <v>43</v>
      </c>
      <c r="S26" s="2729"/>
      <c r="T26" s="2725" t="s">
        <v>1006</v>
      </c>
      <c r="U26" s="2725"/>
      <c r="V26" s="2725"/>
      <c r="W26" s="2725"/>
      <c r="X26" s="2725"/>
      <c r="Y26" s="2725"/>
      <c r="Z26" s="2725"/>
      <c r="AA26" s="837"/>
      <c r="AB26" s="934" t="s">
        <v>1003</v>
      </c>
      <c r="AC26" s="2730" t="s">
        <v>1007</v>
      </c>
      <c r="AD26" s="2730"/>
      <c r="AE26" s="2730"/>
      <c r="AF26" s="2730"/>
      <c r="AG26" s="2730"/>
      <c r="AH26" s="875"/>
    </row>
    <row r="27" spans="1:36" ht="13.5" customHeight="1">
      <c r="A27" s="895"/>
      <c r="B27" s="1762"/>
      <c r="C27" s="1762"/>
      <c r="D27" s="1762"/>
      <c r="E27" s="1762"/>
      <c r="F27" s="1762"/>
      <c r="G27" s="1762"/>
      <c r="H27" s="2455" t="s">
        <v>15</v>
      </c>
      <c r="I27" s="1761"/>
      <c r="J27" s="1762"/>
      <c r="K27" s="1762"/>
      <c r="L27" s="1762"/>
      <c r="M27" s="1762"/>
      <c r="N27" s="1762"/>
      <c r="O27" s="1762"/>
      <c r="P27" s="1762"/>
      <c r="Q27" s="2455" t="s">
        <v>15</v>
      </c>
      <c r="R27" s="1761"/>
      <c r="S27" s="1762"/>
      <c r="T27" s="1762"/>
      <c r="U27" s="1762"/>
      <c r="V27" s="1762"/>
      <c r="W27" s="1762"/>
      <c r="X27" s="1762"/>
      <c r="Y27" s="1762"/>
      <c r="Z27" s="1762"/>
      <c r="AA27" s="2455" t="s">
        <v>15</v>
      </c>
      <c r="AB27" s="1761"/>
      <c r="AC27" s="1762"/>
      <c r="AD27" s="1762"/>
      <c r="AE27" s="1762"/>
      <c r="AF27" s="1762"/>
      <c r="AG27" s="1762"/>
      <c r="AH27" s="2454" t="s">
        <v>15</v>
      </c>
    </row>
    <row r="28" spans="1:36" ht="19.5" customHeight="1">
      <c r="A28" s="895"/>
      <c r="B28" s="2689" t="str">
        <f>IF(OR(入力シート!E6="夫",入力シート!E6="妻"),'２表'!Z37,"")</f>
        <v/>
      </c>
      <c r="C28" s="2689"/>
      <c r="D28" s="2689"/>
      <c r="E28" s="2689"/>
      <c r="F28" s="2689"/>
      <c r="G28" s="2689"/>
      <c r="H28" s="2548"/>
      <c r="I28" s="2688" t="str">
        <f>IF(OR(入力シート!E6="夫",入力シート!E6="妻"),IF(AB11&gt;AE24*1000,AE24*1000,AB11),"")</f>
        <v/>
      </c>
      <c r="J28" s="2689"/>
      <c r="K28" s="2689"/>
      <c r="L28" s="2689"/>
      <c r="M28" s="2689"/>
      <c r="N28" s="2689"/>
      <c r="O28" s="2689"/>
      <c r="P28" s="2689"/>
      <c r="Q28" s="2548"/>
      <c r="R28" s="2688" t="str">
        <f>IF(OR(入力シート!E6="夫",入力シート!E6="妻"),'15表'!AT48/1000,"")</f>
        <v/>
      </c>
      <c r="S28" s="2689"/>
      <c r="T28" s="2689"/>
      <c r="U28" s="2689"/>
      <c r="V28" s="2689"/>
      <c r="W28" s="2689"/>
      <c r="X28" s="2689"/>
      <c r="Y28" s="2724" t="s">
        <v>228</v>
      </c>
      <c r="Z28" s="2724"/>
      <c r="AA28" s="2548"/>
      <c r="AB28" s="2688">
        <f>IF(OR(入力シート!E6="夫",入力シート!E6="妻"),ROUNDDOWN(B28*I28/R28/1000,0),0)</f>
        <v>0</v>
      </c>
      <c r="AC28" s="2689"/>
      <c r="AD28" s="2689"/>
      <c r="AE28" s="2689"/>
      <c r="AF28" s="2689"/>
      <c r="AG28" s="2689"/>
      <c r="AH28" s="2550"/>
    </row>
    <row r="29" spans="1:36" ht="13.5" customHeight="1">
      <c r="A29" s="895"/>
      <c r="B29" s="1827" t="s">
        <v>1012</v>
      </c>
      <c r="C29" s="1827"/>
      <c r="D29" s="1827"/>
      <c r="E29" s="1827"/>
      <c r="F29" s="1827"/>
      <c r="G29" s="1827"/>
      <c r="H29" s="1802"/>
      <c r="I29" s="2783" t="s">
        <v>1015</v>
      </c>
      <c r="J29" s="2784"/>
      <c r="K29" s="2784"/>
      <c r="L29" s="2784"/>
      <c r="M29" s="2784"/>
      <c r="N29" s="2784"/>
      <c r="O29" s="2784"/>
      <c r="P29" s="2784"/>
      <c r="Q29" s="2784"/>
      <c r="R29" s="904"/>
      <c r="S29" s="904"/>
      <c r="T29" s="2718" t="s">
        <v>1016</v>
      </c>
      <c r="U29" s="2718"/>
      <c r="V29" s="2718"/>
      <c r="W29" s="2718"/>
      <c r="X29" s="2718"/>
      <c r="Y29" s="2718"/>
      <c r="Z29" s="2718"/>
      <c r="AA29" s="836"/>
      <c r="AB29" s="2719" t="s">
        <v>1009</v>
      </c>
      <c r="AC29" s="1682"/>
      <c r="AD29" s="1682"/>
      <c r="AE29" s="1682"/>
      <c r="AF29" s="1682"/>
      <c r="AG29" s="1682"/>
      <c r="AH29" s="2550" t="s">
        <v>15</v>
      </c>
    </row>
    <row r="30" spans="1:36" ht="18" customHeight="1">
      <c r="A30" s="895"/>
      <c r="B30" s="1827"/>
      <c r="C30" s="1827"/>
      <c r="D30" s="1827"/>
      <c r="E30" s="1827"/>
      <c r="F30" s="1827"/>
      <c r="G30" s="1827"/>
      <c r="H30" s="1802"/>
      <c r="I30" s="896"/>
      <c r="J30" s="2721" t="s">
        <v>3</v>
      </c>
      <c r="K30" s="2785" t="str">
        <f>IF(OR(入力シート!E6="夫",入力シート!E6="妻"),IF('1表'!BX42="",'1表'!BX40,'1表'!BX42),"")</f>
        <v/>
      </c>
      <c r="L30" s="2785"/>
      <c r="M30" s="2785"/>
      <c r="N30" s="2785"/>
      <c r="O30" s="2785"/>
      <c r="P30" s="1682" t="s">
        <v>15</v>
      </c>
      <c r="Q30" s="1682" t="s">
        <v>1014</v>
      </c>
      <c r="R30" s="1682"/>
      <c r="S30" s="1682"/>
      <c r="T30" s="1682"/>
      <c r="U30" s="2785" t="str">
        <f>IF(OR(入力シート!E6="夫",入力シート!E6="妻"),'1表'!BX46,"")</f>
        <v/>
      </c>
      <c r="V30" s="2785"/>
      <c r="W30" s="2785"/>
      <c r="X30" s="2785"/>
      <c r="Y30" s="2785"/>
      <c r="Z30" s="1682" t="s">
        <v>15</v>
      </c>
      <c r="AA30" s="2703" t="s">
        <v>1013</v>
      </c>
      <c r="AB30" s="2719"/>
      <c r="AC30" s="2689" t="str">
        <f>IF(OR(入力シート!E6="夫",入力シート!E6="妻"),K30-U30,"")</f>
        <v/>
      </c>
      <c r="AD30" s="2689"/>
      <c r="AE30" s="2689"/>
      <c r="AF30" s="2689"/>
      <c r="AG30" s="2689"/>
      <c r="AH30" s="2550"/>
    </row>
    <row r="31" spans="1:36" ht="1.5" customHeight="1">
      <c r="A31" s="895"/>
      <c r="B31" s="2707"/>
      <c r="C31" s="2707"/>
      <c r="D31" s="2707"/>
      <c r="E31" s="2707"/>
      <c r="F31" s="2707"/>
      <c r="G31" s="2707"/>
      <c r="H31" s="2716"/>
      <c r="I31" s="736"/>
      <c r="J31" s="2722"/>
      <c r="K31" s="736"/>
      <c r="L31" s="736"/>
      <c r="M31" s="736"/>
      <c r="N31" s="736"/>
      <c r="O31" s="736"/>
      <c r="P31" s="2702"/>
      <c r="Q31" s="2702"/>
      <c r="R31" s="2702"/>
      <c r="S31" s="2702"/>
      <c r="T31" s="2702"/>
      <c r="U31" s="736"/>
      <c r="V31" s="736"/>
      <c r="W31" s="736"/>
      <c r="X31" s="736"/>
      <c r="Y31" s="736"/>
      <c r="Z31" s="2702"/>
      <c r="AA31" s="2704"/>
      <c r="AB31" s="2720"/>
      <c r="AC31" s="2786"/>
      <c r="AD31" s="2786"/>
      <c r="AE31" s="2786"/>
      <c r="AF31" s="2786"/>
      <c r="AG31" s="2786"/>
      <c r="AH31" s="2694"/>
    </row>
    <row r="32" spans="1:36" ht="13.5" customHeight="1">
      <c r="A32" s="895"/>
      <c r="B32" s="2705" t="s">
        <v>1010</v>
      </c>
      <c r="C32" s="2705"/>
      <c r="D32" s="2705"/>
      <c r="E32" s="2705"/>
      <c r="F32" s="2705"/>
      <c r="G32" s="2705"/>
      <c r="H32" s="2706"/>
      <c r="I32" s="2709" t="s">
        <v>1011</v>
      </c>
      <c r="J32" s="2709"/>
      <c r="K32" s="2709"/>
      <c r="L32" s="2709"/>
      <c r="M32" s="2709"/>
      <c r="N32" s="2709"/>
      <c r="O32" s="2709"/>
      <c r="P32" s="2709"/>
      <c r="Q32" s="2709"/>
      <c r="R32" s="2709"/>
      <c r="S32" s="2709"/>
      <c r="T32" s="2709"/>
      <c r="U32" s="2709"/>
      <c r="V32" s="2709"/>
      <c r="W32" s="2709"/>
      <c r="X32" s="2709"/>
      <c r="Y32" s="2709"/>
      <c r="Z32" s="2709"/>
      <c r="AA32" s="2710"/>
      <c r="AB32" s="2713" t="s">
        <v>16</v>
      </c>
      <c r="AC32" s="2715"/>
      <c r="AD32" s="2715"/>
      <c r="AE32" s="2715"/>
      <c r="AF32" s="2715"/>
      <c r="AG32" s="2715"/>
      <c r="AH32" s="2693" t="s">
        <v>15</v>
      </c>
    </row>
    <row r="33" spans="1:34" ht="21.75" customHeight="1">
      <c r="A33" s="895"/>
      <c r="B33" s="2707"/>
      <c r="C33" s="2707"/>
      <c r="D33" s="2707"/>
      <c r="E33" s="2707"/>
      <c r="F33" s="2707"/>
      <c r="G33" s="2707"/>
      <c r="H33" s="2708"/>
      <c r="I33" s="2711"/>
      <c r="J33" s="2711"/>
      <c r="K33" s="2711"/>
      <c r="L33" s="2711"/>
      <c r="M33" s="2711"/>
      <c r="N33" s="2711"/>
      <c r="O33" s="2711"/>
      <c r="P33" s="2711"/>
      <c r="Q33" s="2711"/>
      <c r="R33" s="2711"/>
      <c r="S33" s="2711"/>
      <c r="T33" s="2711"/>
      <c r="U33" s="2711"/>
      <c r="V33" s="2711"/>
      <c r="W33" s="2711"/>
      <c r="X33" s="2711"/>
      <c r="Y33" s="2711"/>
      <c r="Z33" s="2711"/>
      <c r="AA33" s="2712"/>
      <c r="AB33" s="2714"/>
      <c r="AC33" s="2786" t="str">
        <f>IF(OR(入力シート!E6="夫",入力シート!E6="妻"),IF(AB28&gt;AC30,AC30,AB28),"")</f>
        <v/>
      </c>
      <c r="AD33" s="2786"/>
      <c r="AE33" s="2786"/>
      <c r="AF33" s="2786"/>
      <c r="AG33" s="2786"/>
      <c r="AH33" s="2694"/>
    </row>
    <row r="34" spans="1:34" ht="24.75" customHeight="1">
      <c r="A34" s="895"/>
      <c r="C34" s="1690" t="s">
        <v>1008</v>
      </c>
      <c r="D34" s="1690"/>
      <c r="E34" s="1690"/>
      <c r="F34" s="1690"/>
      <c r="G34" s="1690"/>
      <c r="H34" s="1690"/>
      <c r="I34" s="1690"/>
      <c r="J34" s="1690"/>
      <c r="K34" s="1690"/>
      <c r="L34" s="1690"/>
      <c r="M34" s="1690"/>
      <c r="N34" s="1690"/>
      <c r="O34" s="1690"/>
      <c r="P34" s="1690"/>
      <c r="Q34" s="1690"/>
      <c r="R34" s="1690"/>
      <c r="S34" s="1690"/>
      <c r="T34" s="1690"/>
      <c r="U34" s="1690"/>
      <c r="V34" s="1690"/>
    </row>
    <row r="35" spans="1:34" ht="7.5" customHeight="1">
      <c r="A35" s="895"/>
    </row>
    <row r="36" spans="1:34" ht="11.25" customHeight="1">
      <c r="A36" s="895"/>
      <c r="C36" s="1717" t="s">
        <v>1041</v>
      </c>
      <c r="D36" s="1717"/>
      <c r="E36" s="1717"/>
      <c r="F36" s="1717"/>
      <c r="G36" s="1717"/>
      <c r="H36" s="1717"/>
      <c r="I36" s="1717"/>
      <c r="J36" s="1717"/>
      <c r="K36" s="1717"/>
      <c r="L36" s="1717"/>
      <c r="M36" s="2699" t="s">
        <v>3</v>
      </c>
      <c r="N36" s="2697" t="s">
        <v>1022</v>
      </c>
      <c r="O36" s="2697"/>
      <c r="P36" s="2697"/>
      <c r="Q36" s="2697"/>
      <c r="R36" s="2697"/>
      <c r="S36" s="2697"/>
      <c r="T36" s="2697"/>
      <c r="U36" s="2697"/>
      <c r="V36" s="2697"/>
      <c r="W36" s="2697"/>
      <c r="X36" s="2697"/>
      <c r="Y36" s="2697"/>
      <c r="Z36" s="2697"/>
      <c r="AA36" s="2697"/>
      <c r="AB36" s="2697"/>
      <c r="AC36" s="2697"/>
      <c r="AD36" s="2697"/>
      <c r="AE36" s="2697"/>
      <c r="AF36" s="2697"/>
      <c r="AG36" s="2771" t="s">
        <v>2</v>
      </c>
    </row>
    <row r="37" spans="1:34" ht="11.25" customHeight="1">
      <c r="A37" s="895"/>
      <c r="C37" s="2696"/>
      <c r="D37" s="2696"/>
      <c r="E37" s="2696"/>
      <c r="F37" s="2696"/>
      <c r="G37" s="2696"/>
      <c r="H37" s="2696"/>
      <c r="I37" s="2696"/>
      <c r="J37" s="2696"/>
      <c r="K37" s="2696"/>
      <c r="L37" s="2696"/>
      <c r="M37" s="2700"/>
      <c r="N37" s="2698" t="s">
        <v>1021</v>
      </c>
      <c r="O37" s="2698"/>
      <c r="P37" s="2698"/>
      <c r="Q37" s="2698"/>
      <c r="R37" s="2698"/>
      <c r="S37" s="2698"/>
      <c r="T37" s="2698"/>
      <c r="U37" s="2698"/>
      <c r="V37" s="2698"/>
      <c r="W37" s="2698"/>
      <c r="X37" s="2698"/>
      <c r="Y37" s="2698"/>
      <c r="Z37" s="2698"/>
      <c r="AA37" s="2698"/>
      <c r="AB37" s="2698"/>
      <c r="AC37" s="2698"/>
      <c r="AD37" s="2698"/>
      <c r="AE37" s="2698"/>
      <c r="AF37" s="2698"/>
      <c r="AG37" s="2771"/>
    </row>
    <row r="38" spans="1:34" ht="23.25" customHeight="1">
      <c r="A38" s="895"/>
      <c r="B38" s="2772" t="s">
        <v>991</v>
      </c>
      <c r="C38" s="2772"/>
      <c r="D38" s="2772"/>
      <c r="E38" s="2772"/>
      <c r="F38" s="2772"/>
      <c r="G38" s="2772"/>
      <c r="H38" s="2773"/>
      <c r="I38" s="873"/>
      <c r="J38" s="2777" t="s">
        <v>1023</v>
      </c>
      <c r="K38" s="2777"/>
      <c r="L38" s="2777"/>
      <c r="M38" s="2777"/>
      <c r="N38" s="873"/>
      <c r="O38" s="2778" t="s">
        <v>996</v>
      </c>
      <c r="P38" s="1762"/>
      <c r="Q38" s="1762"/>
      <c r="R38" s="1762"/>
      <c r="S38" s="1762"/>
      <c r="T38" s="1762"/>
      <c r="U38" s="873"/>
      <c r="V38" s="873"/>
      <c r="W38" s="873"/>
      <c r="X38" s="873"/>
      <c r="Y38" s="873"/>
      <c r="Z38" s="873"/>
      <c r="AA38" s="873"/>
      <c r="AB38" s="2779" t="s">
        <v>224</v>
      </c>
      <c r="AC38" s="2780"/>
      <c r="AD38" s="2780"/>
      <c r="AE38" s="2780"/>
      <c r="AF38" s="2780"/>
      <c r="AG38" s="2780"/>
      <c r="AH38" s="2454" t="s">
        <v>15</v>
      </c>
    </row>
    <row r="39" spans="1:34" ht="8.25" customHeight="1">
      <c r="A39" s="1831"/>
      <c r="B39" s="2774"/>
      <c r="C39" s="2774"/>
      <c r="D39" s="2774"/>
      <c r="E39" s="2774"/>
      <c r="F39" s="2774"/>
      <c r="G39" s="2774"/>
      <c r="H39" s="2775"/>
      <c r="I39" s="736"/>
      <c r="J39" s="736"/>
      <c r="K39" s="736"/>
      <c r="L39" s="736"/>
      <c r="M39" s="736"/>
      <c r="N39" s="736"/>
      <c r="O39" s="736"/>
      <c r="P39" s="2765"/>
      <c r="Q39" s="2766"/>
      <c r="R39" s="2767"/>
      <c r="S39" s="736"/>
      <c r="T39" s="736"/>
      <c r="U39" s="736"/>
      <c r="V39" s="736"/>
      <c r="W39" s="736"/>
      <c r="X39" s="736"/>
      <c r="Y39" s="736"/>
      <c r="Z39" s="736"/>
      <c r="AA39" s="736"/>
      <c r="AB39" s="2781"/>
      <c r="AC39" s="2782"/>
      <c r="AD39" s="2782"/>
      <c r="AE39" s="2782"/>
      <c r="AF39" s="2782"/>
      <c r="AG39" s="2782"/>
      <c r="AH39" s="2550"/>
    </row>
    <row r="40" spans="1:34" ht="8.25" customHeight="1">
      <c r="A40" s="1831"/>
      <c r="B40" s="2774"/>
      <c r="C40" s="2774"/>
      <c r="D40" s="2774"/>
      <c r="E40" s="2774"/>
      <c r="F40" s="2774"/>
      <c r="G40" s="2774"/>
      <c r="H40" s="2775"/>
      <c r="I40" s="736"/>
      <c r="J40" s="2585"/>
      <c r="K40" s="2585"/>
      <c r="L40" s="1735" t="s">
        <v>992</v>
      </c>
      <c r="M40" s="1735"/>
      <c r="N40" s="1735" t="s">
        <v>993</v>
      </c>
      <c r="O40" s="1687"/>
      <c r="P40" s="2765"/>
      <c r="Q40" s="2766"/>
      <c r="R40" s="2767"/>
      <c r="S40" s="1703" t="s">
        <v>264</v>
      </c>
      <c r="T40" s="1735"/>
      <c r="U40" s="2585"/>
      <c r="V40" s="2585"/>
      <c r="W40" s="2585"/>
      <c r="X40" s="2585"/>
      <c r="Y40" s="1735" t="s">
        <v>15</v>
      </c>
      <c r="Z40" s="2768" t="s">
        <v>222</v>
      </c>
      <c r="AA40" s="736"/>
      <c r="AB40" s="2584"/>
      <c r="AC40" s="2585"/>
      <c r="AD40" s="2585"/>
      <c r="AE40" s="2585"/>
      <c r="AF40" s="2585"/>
      <c r="AG40" s="2585"/>
      <c r="AH40" s="2550"/>
    </row>
    <row r="41" spans="1:34" ht="8.25" customHeight="1">
      <c r="A41" s="1831"/>
      <c r="B41" s="2774"/>
      <c r="C41" s="2774"/>
      <c r="D41" s="2774"/>
      <c r="E41" s="2774"/>
      <c r="F41" s="2774"/>
      <c r="G41" s="2774"/>
      <c r="H41" s="2775"/>
      <c r="I41" s="736"/>
      <c r="J41" s="2566"/>
      <c r="K41" s="2566"/>
      <c r="L41" s="2726"/>
      <c r="M41" s="2726"/>
      <c r="N41" s="1735"/>
      <c r="O41" s="1687"/>
      <c r="P41" s="2765"/>
      <c r="Q41" s="2766"/>
      <c r="R41" s="2767"/>
      <c r="S41" s="1703"/>
      <c r="T41" s="1735"/>
      <c r="U41" s="2566"/>
      <c r="V41" s="2566"/>
      <c r="W41" s="2566"/>
      <c r="X41" s="2566"/>
      <c r="Y41" s="1735"/>
      <c r="Z41" s="2768"/>
      <c r="AA41" s="736"/>
      <c r="AB41" s="2584"/>
      <c r="AC41" s="2585"/>
      <c r="AD41" s="2585"/>
      <c r="AE41" s="2585"/>
      <c r="AF41" s="2585"/>
      <c r="AG41" s="2585"/>
      <c r="AH41" s="2550"/>
    </row>
    <row r="42" spans="1:34" ht="8.25" customHeight="1">
      <c r="A42" s="1831"/>
      <c r="B42" s="2774"/>
      <c r="C42" s="2774"/>
      <c r="D42" s="2774"/>
      <c r="E42" s="2774"/>
      <c r="F42" s="2774"/>
      <c r="G42" s="2774"/>
      <c r="H42" s="2775"/>
      <c r="I42" s="736"/>
      <c r="J42" s="736"/>
      <c r="K42" s="736"/>
      <c r="L42" s="736"/>
      <c r="M42" s="736"/>
      <c r="N42" s="736"/>
      <c r="O42" s="736"/>
      <c r="P42" s="2765"/>
      <c r="Q42" s="2766"/>
      <c r="R42" s="2767"/>
      <c r="S42" s="736"/>
      <c r="T42" s="736"/>
      <c r="U42" s="736"/>
      <c r="V42" s="736"/>
      <c r="W42" s="736"/>
      <c r="X42" s="736"/>
      <c r="Y42" s="736"/>
      <c r="Z42" s="2768"/>
      <c r="AA42" s="736"/>
      <c r="AB42" s="2584"/>
      <c r="AC42" s="2585"/>
      <c r="AD42" s="2585"/>
      <c r="AE42" s="2585"/>
      <c r="AF42" s="2585"/>
      <c r="AG42" s="2585"/>
      <c r="AH42" s="2550"/>
    </row>
    <row r="43" spans="1:34" ht="18" customHeight="1">
      <c r="A43" s="895"/>
      <c r="B43" s="2776"/>
      <c r="C43" s="2776"/>
      <c r="D43" s="2776"/>
      <c r="E43" s="2776"/>
      <c r="F43" s="2776"/>
      <c r="G43" s="2776"/>
      <c r="H43" s="1721"/>
      <c r="I43" s="2770" t="s">
        <v>994</v>
      </c>
      <c r="J43" s="2770"/>
      <c r="K43" s="2770"/>
      <c r="L43" s="2770"/>
      <c r="M43" s="2770"/>
      <c r="N43" s="2770"/>
      <c r="O43" s="2770"/>
      <c r="P43" s="2770"/>
      <c r="Q43" s="2770"/>
      <c r="R43" s="2770"/>
      <c r="S43" s="2770"/>
      <c r="T43" s="2770"/>
      <c r="U43" s="2770"/>
      <c r="V43" s="2770"/>
      <c r="W43" s="2770"/>
      <c r="X43" s="2770"/>
      <c r="Y43" s="2770"/>
      <c r="Z43" s="2769"/>
      <c r="AA43" s="875"/>
      <c r="AB43" s="2565"/>
      <c r="AC43" s="2566"/>
      <c r="AD43" s="2566"/>
      <c r="AE43" s="2566"/>
      <c r="AF43" s="2566"/>
      <c r="AG43" s="2566"/>
      <c r="AH43" s="2443"/>
    </row>
    <row r="44" spans="1:34" ht="8.25" customHeight="1">
      <c r="A44" s="1831"/>
      <c r="B44" s="1762"/>
      <c r="C44" s="1775"/>
      <c r="D44" s="2749" t="s">
        <v>46</v>
      </c>
      <c r="E44" s="1762"/>
      <c r="F44" s="1762"/>
      <c r="G44" s="1775"/>
      <c r="H44" s="2756" t="s">
        <v>1001</v>
      </c>
      <c r="I44" s="2757"/>
      <c r="J44" s="2757"/>
      <c r="K44" s="2757"/>
      <c r="L44" s="2757"/>
      <c r="M44" s="2757"/>
      <c r="N44" s="2757"/>
      <c r="O44" s="2757"/>
      <c r="P44" s="2757"/>
      <c r="Q44" s="2757"/>
      <c r="R44" s="2757"/>
      <c r="S44" s="2757"/>
      <c r="T44" s="2757"/>
      <c r="U44" s="2757"/>
      <c r="V44" s="2757"/>
      <c r="W44" s="2757"/>
      <c r="X44" s="2758"/>
      <c r="Y44" s="2749" t="s">
        <v>54</v>
      </c>
      <c r="Z44" s="1762"/>
      <c r="AA44" s="1762"/>
      <c r="AB44" s="1762"/>
      <c r="AC44" s="1762"/>
      <c r="AD44" s="1775"/>
      <c r="AE44" s="2741" t="s">
        <v>1024</v>
      </c>
      <c r="AH44" s="1762"/>
    </row>
    <row r="45" spans="1:34" ht="8.25" customHeight="1">
      <c r="A45" s="1831"/>
      <c r="B45" s="2744" t="s">
        <v>1000</v>
      </c>
      <c r="C45" s="2745"/>
      <c r="D45" s="2750"/>
      <c r="E45" s="1682"/>
      <c r="F45" s="1682"/>
      <c r="G45" s="1737"/>
      <c r="H45" s="2759"/>
      <c r="I45" s="2760"/>
      <c r="J45" s="2760"/>
      <c r="K45" s="2760"/>
      <c r="L45" s="2760"/>
      <c r="M45" s="2760"/>
      <c r="N45" s="2760"/>
      <c r="O45" s="2760"/>
      <c r="P45" s="2760"/>
      <c r="Q45" s="2760"/>
      <c r="R45" s="2760"/>
      <c r="S45" s="2760"/>
      <c r="T45" s="2760"/>
      <c r="U45" s="2760"/>
      <c r="V45" s="2760"/>
      <c r="W45" s="2760"/>
      <c r="X45" s="2761"/>
      <c r="Y45" s="2750"/>
      <c r="Z45" s="2746" t="s">
        <v>1018</v>
      </c>
      <c r="AA45" s="2746"/>
      <c r="AB45" s="2746"/>
      <c r="AC45" s="2746"/>
      <c r="AD45" s="1737"/>
      <c r="AE45" s="2719"/>
      <c r="AF45" s="2747" t="s">
        <v>1043</v>
      </c>
      <c r="AG45" s="2748"/>
      <c r="AH45" s="2743"/>
    </row>
    <row r="46" spans="1:34" ht="8.25" customHeight="1">
      <c r="A46" s="1831"/>
      <c r="B46" s="2744"/>
      <c r="C46" s="2745"/>
      <c r="D46" s="2750"/>
      <c r="E46" s="2746" t="s">
        <v>999</v>
      </c>
      <c r="F46" s="2746"/>
      <c r="G46" s="1737"/>
      <c r="H46" s="2762"/>
      <c r="I46" s="2763"/>
      <c r="J46" s="2763"/>
      <c r="K46" s="2763"/>
      <c r="L46" s="2763"/>
      <c r="M46" s="2763"/>
      <c r="N46" s="2763"/>
      <c r="O46" s="2763"/>
      <c r="P46" s="2763"/>
      <c r="Q46" s="2763"/>
      <c r="R46" s="2763"/>
      <c r="S46" s="2763"/>
      <c r="T46" s="2763"/>
      <c r="U46" s="2763"/>
      <c r="V46" s="2763"/>
      <c r="W46" s="2763"/>
      <c r="X46" s="2764"/>
      <c r="Y46" s="2750"/>
      <c r="Z46" s="2746"/>
      <c r="AA46" s="2746"/>
      <c r="AB46" s="2746"/>
      <c r="AC46" s="2746"/>
      <c r="AD46" s="1737"/>
      <c r="AE46" s="2719"/>
      <c r="AF46" s="2748"/>
      <c r="AG46" s="2748"/>
      <c r="AH46" s="2743"/>
    </row>
    <row r="47" spans="1:34" ht="6" customHeight="1">
      <c r="A47" s="1831"/>
      <c r="B47" s="2744"/>
      <c r="C47" s="2745"/>
      <c r="D47" s="2750"/>
      <c r="E47" s="2746"/>
      <c r="F47" s="2746"/>
      <c r="G47" s="1737"/>
      <c r="H47" s="2750" t="s">
        <v>48</v>
      </c>
      <c r="I47" s="1682"/>
      <c r="J47" s="1682"/>
      <c r="K47" s="1682"/>
      <c r="L47" s="1737"/>
      <c r="M47" s="2749" t="s">
        <v>50</v>
      </c>
      <c r="N47" s="1762"/>
      <c r="O47" s="1762"/>
      <c r="P47" s="1762"/>
      <c r="Q47" s="1762"/>
      <c r="R47" s="1762"/>
      <c r="S47" s="1762"/>
      <c r="T47" s="1775"/>
      <c r="U47" s="2749" t="s">
        <v>51</v>
      </c>
      <c r="V47" s="1762"/>
      <c r="W47" s="1762"/>
      <c r="X47" s="1775"/>
      <c r="Y47" s="2750"/>
      <c r="Z47" s="2746"/>
      <c r="AA47" s="2746"/>
      <c r="AB47" s="2746"/>
      <c r="AC47" s="2746"/>
      <c r="AD47" s="1737"/>
      <c r="AE47" s="2742"/>
      <c r="AF47" s="2748"/>
      <c r="AG47" s="2748"/>
      <c r="AH47" s="2743"/>
    </row>
    <row r="48" spans="1:34" ht="6" customHeight="1">
      <c r="A48" s="1831"/>
      <c r="B48" s="2744"/>
      <c r="C48" s="2745"/>
      <c r="D48" s="2750"/>
      <c r="E48" s="2746"/>
      <c r="F48" s="2746"/>
      <c r="G48" s="1737"/>
      <c r="H48" s="2750"/>
      <c r="I48" s="1850" t="s">
        <v>238</v>
      </c>
      <c r="J48" s="1851"/>
      <c r="K48" s="1851"/>
      <c r="L48" s="1737"/>
      <c r="M48" s="2750"/>
      <c r="N48" s="2746" t="s">
        <v>1017</v>
      </c>
      <c r="O48" s="2746"/>
      <c r="P48" s="2746"/>
      <c r="Q48" s="2746"/>
      <c r="R48" s="2746"/>
      <c r="S48" s="2746"/>
      <c r="T48" s="1737"/>
      <c r="U48" s="2750"/>
      <c r="V48" s="1850" t="s">
        <v>1025</v>
      </c>
      <c r="W48" s="1851"/>
      <c r="X48" s="1737"/>
      <c r="Y48" s="2750"/>
      <c r="Z48" s="2746"/>
      <c r="AA48" s="2746"/>
      <c r="AB48" s="2746"/>
      <c r="AC48" s="2746"/>
      <c r="AD48" s="1737"/>
      <c r="AE48" s="2742"/>
      <c r="AF48" s="2748"/>
      <c r="AG48" s="2748"/>
      <c r="AH48" s="2743"/>
    </row>
    <row r="49" spans="1:34" ht="12" customHeight="1">
      <c r="A49" s="895"/>
      <c r="B49" s="2744"/>
      <c r="C49" s="2745"/>
      <c r="D49" s="2750"/>
      <c r="E49" s="2746"/>
      <c r="F49" s="2746"/>
      <c r="G49" s="1737"/>
      <c r="H49" s="2750"/>
      <c r="I49" s="1850"/>
      <c r="J49" s="1851"/>
      <c r="K49" s="1851"/>
      <c r="L49" s="1737"/>
      <c r="M49" s="2750"/>
      <c r="N49" s="2746"/>
      <c r="O49" s="2746"/>
      <c r="P49" s="2746"/>
      <c r="Q49" s="2746"/>
      <c r="R49" s="2746"/>
      <c r="S49" s="2746"/>
      <c r="T49" s="1737"/>
      <c r="U49" s="2750"/>
      <c r="V49" s="1851"/>
      <c r="W49" s="1851"/>
      <c r="X49" s="1737"/>
      <c r="Y49" s="2750"/>
      <c r="Z49" s="2746"/>
      <c r="AA49" s="2746"/>
      <c r="AB49" s="2746"/>
      <c r="AC49" s="2746"/>
      <c r="AD49" s="1737"/>
      <c r="AE49" s="2742"/>
      <c r="AF49" s="2748"/>
      <c r="AG49" s="2748"/>
      <c r="AH49" s="2743"/>
    </row>
    <row r="50" spans="1:34" ht="12" customHeight="1">
      <c r="A50" s="895"/>
      <c r="B50" s="2744"/>
      <c r="C50" s="2745"/>
      <c r="D50" s="2750"/>
      <c r="E50" s="2746"/>
      <c r="F50" s="2746"/>
      <c r="G50" s="1737"/>
      <c r="H50" s="2750"/>
      <c r="I50" s="1851"/>
      <c r="J50" s="1851"/>
      <c r="K50" s="1851"/>
      <c r="L50" s="1737"/>
      <c r="M50" s="2750"/>
      <c r="N50" s="2746"/>
      <c r="O50" s="2746"/>
      <c r="P50" s="2746"/>
      <c r="Q50" s="2746"/>
      <c r="R50" s="2746"/>
      <c r="S50" s="2746"/>
      <c r="T50" s="1737"/>
      <c r="U50" s="2750"/>
      <c r="V50" s="1851"/>
      <c r="W50" s="1851"/>
      <c r="X50" s="1737"/>
      <c r="Y50" s="2750"/>
      <c r="Z50" s="2746"/>
      <c r="AA50" s="2746"/>
      <c r="AB50" s="2746"/>
      <c r="AC50" s="2746"/>
      <c r="AD50" s="1737"/>
      <c r="AE50" s="2742"/>
      <c r="AF50" s="2748"/>
      <c r="AG50" s="2748"/>
      <c r="AH50" s="2743"/>
    </row>
    <row r="51" spans="1:34" ht="6" customHeight="1">
      <c r="A51" s="1831"/>
      <c r="B51" s="2744"/>
      <c r="C51" s="2745"/>
      <c r="D51" s="2750"/>
      <c r="E51" s="1774"/>
      <c r="F51" s="1774"/>
      <c r="G51" s="1737"/>
      <c r="H51" s="2750"/>
      <c r="I51" s="2752" t="s">
        <v>239</v>
      </c>
      <c r="J51" s="2752"/>
      <c r="K51" s="2752"/>
      <c r="L51" s="1737"/>
      <c r="M51" s="2750"/>
      <c r="N51" s="2746"/>
      <c r="O51" s="2746"/>
      <c r="P51" s="2746"/>
      <c r="Q51" s="2746"/>
      <c r="R51" s="2746"/>
      <c r="S51" s="2746"/>
      <c r="T51" s="1737"/>
      <c r="U51" s="2750"/>
      <c r="V51" s="2752" t="s">
        <v>242</v>
      </c>
      <c r="W51" s="2752"/>
      <c r="X51" s="1737"/>
      <c r="Y51" s="2750"/>
      <c r="Z51" s="2375" t="s">
        <v>240</v>
      </c>
      <c r="AA51" s="2375"/>
      <c r="AB51" s="2375"/>
      <c r="AC51" s="2375"/>
      <c r="AD51" s="1737"/>
      <c r="AE51" s="2742"/>
      <c r="AF51" s="2754" t="s">
        <v>241</v>
      </c>
      <c r="AG51" s="2755"/>
      <c r="AH51" s="2743"/>
    </row>
    <row r="52" spans="1:34" ht="6" customHeight="1">
      <c r="A52" s="1831"/>
      <c r="B52" s="2744"/>
      <c r="C52" s="2745"/>
      <c r="D52" s="2728"/>
      <c r="E52" s="2751"/>
      <c r="F52" s="2751"/>
      <c r="G52" s="1773"/>
      <c r="H52" s="2728"/>
      <c r="I52" s="2539"/>
      <c r="J52" s="2539"/>
      <c r="K52" s="2539"/>
      <c r="L52" s="1773"/>
      <c r="M52" s="2728"/>
      <c r="N52" s="1772"/>
      <c r="O52" s="1772"/>
      <c r="P52" s="1772"/>
      <c r="Q52" s="1772"/>
      <c r="R52" s="1772"/>
      <c r="S52" s="875"/>
      <c r="T52" s="1773"/>
      <c r="U52" s="2728"/>
      <c r="V52" s="2539"/>
      <c r="W52" s="2539"/>
      <c r="X52" s="1773"/>
      <c r="Y52" s="2728"/>
      <c r="Z52" s="2753"/>
      <c r="AA52" s="2753"/>
      <c r="AB52" s="2753"/>
      <c r="AC52" s="2753"/>
      <c r="AD52" s="1773"/>
      <c r="AE52" s="2729"/>
      <c r="AF52" s="2753"/>
      <c r="AG52" s="2753"/>
      <c r="AH52" s="1772"/>
    </row>
    <row r="53" spans="1:34" ht="13.5" customHeight="1">
      <c r="A53" s="895"/>
      <c r="B53" s="2744"/>
      <c r="C53" s="2745"/>
      <c r="D53" s="2737"/>
      <c r="E53" s="2738"/>
      <c r="F53" s="2738"/>
      <c r="G53" s="2455" t="s">
        <v>15</v>
      </c>
      <c r="H53" s="1761"/>
      <c r="I53" s="1762"/>
      <c r="J53" s="1762"/>
      <c r="K53" s="1762"/>
      <c r="L53" s="2455" t="s">
        <v>15</v>
      </c>
      <c r="M53" s="1761"/>
      <c r="N53" s="1762"/>
      <c r="O53" s="1762"/>
      <c r="P53" s="1762"/>
      <c r="Q53" s="1762"/>
      <c r="R53" s="1762"/>
      <c r="S53" s="1762"/>
      <c r="T53" s="2455" t="s">
        <v>15</v>
      </c>
      <c r="U53" s="1761"/>
      <c r="V53" s="1762"/>
      <c r="W53" s="1762"/>
      <c r="X53" s="2455" t="s">
        <v>15</v>
      </c>
      <c r="Y53" s="1761"/>
      <c r="Z53" s="1762"/>
      <c r="AA53" s="1762"/>
      <c r="AB53" s="1762"/>
      <c r="AC53" s="1762"/>
      <c r="AD53" s="2455" t="s">
        <v>15</v>
      </c>
      <c r="AE53" s="2731" t="s">
        <v>1026</v>
      </c>
      <c r="AF53" s="2732"/>
      <c r="AG53" s="2732"/>
      <c r="AH53" s="927" t="s">
        <v>15</v>
      </c>
    </row>
    <row r="54" spans="1:34" ht="9.75" customHeight="1">
      <c r="A54" s="895"/>
      <c r="B54" s="2744"/>
      <c r="C54" s="2745"/>
      <c r="D54" s="2733"/>
      <c r="E54" s="2734"/>
      <c r="F54" s="2734"/>
      <c r="G54" s="2548"/>
      <c r="H54" s="2735"/>
      <c r="I54" s="2736"/>
      <c r="J54" s="2736"/>
      <c r="K54" s="2736"/>
      <c r="L54" s="2548"/>
      <c r="M54" s="2733"/>
      <c r="N54" s="2734"/>
      <c r="O54" s="2734"/>
      <c r="P54" s="2734"/>
      <c r="Q54" s="2734"/>
      <c r="R54" s="2734"/>
      <c r="S54" s="2734"/>
      <c r="T54" s="2548"/>
      <c r="U54" s="2735"/>
      <c r="V54" s="2736"/>
      <c r="W54" s="2736"/>
      <c r="X54" s="2548"/>
      <c r="Y54" s="2735"/>
      <c r="Z54" s="2736"/>
      <c r="AA54" s="2736"/>
      <c r="AB54" s="2736"/>
      <c r="AC54" s="2736"/>
      <c r="AD54" s="2548"/>
      <c r="AE54" s="2735"/>
      <c r="AF54" s="2736"/>
      <c r="AG54" s="2724" t="s">
        <v>228</v>
      </c>
      <c r="AH54" s="2724"/>
    </row>
    <row r="55" spans="1:34" ht="9.75" customHeight="1">
      <c r="A55" s="895"/>
      <c r="B55" s="2739"/>
      <c r="C55" s="2740"/>
      <c r="D55" s="2733"/>
      <c r="E55" s="2734"/>
      <c r="F55" s="2734"/>
      <c r="G55" s="2548"/>
      <c r="H55" s="2735"/>
      <c r="I55" s="2736"/>
      <c r="J55" s="2736"/>
      <c r="K55" s="2736"/>
      <c r="L55" s="2548"/>
      <c r="M55" s="2733"/>
      <c r="N55" s="2734"/>
      <c r="O55" s="2734"/>
      <c r="P55" s="2734"/>
      <c r="Q55" s="2734"/>
      <c r="R55" s="2734"/>
      <c r="S55" s="2734"/>
      <c r="T55" s="2548"/>
      <c r="U55" s="2735"/>
      <c r="V55" s="2736"/>
      <c r="W55" s="2736"/>
      <c r="X55" s="2548"/>
      <c r="Y55" s="2735"/>
      <c r="Z55" s="2736"/>
      <c r="AA55" s="2736"/>
      <c r="AB55" s="2736"/>
      <c r="AC55" s="2736"/>
      <c r="AD55" s="2548"/>
      <c r="AE55" s="2735"/>
      <c r="AF55" s="2736"/>
      <c r="AG55" s="2724"/>
      <c r="AH55" s="2724"/>
    </row>
    <row r="56" spans="1:34" ht="33" customHeight="1">
      <c r="A56" s="895"/>
      <c r="B56" s="933" t="s">
        <v>1028</v>
      </c>
      <c r="C56" s="2725" t="s">
        <v>1027</v>
      </c>
      <c r="D56" s="2726"/>
      <c r="E56" s="2726"/>
      <c r="F56" s="2726"/>
      <c r="G56" s="2726"/>
      <c r="H56" s="837"/>
      <c r="I56" s="934" t="s">
        <v>58</v>
      </c>
      <c r="J56" s="875"/>
      <c r="K56" s="2727" t="s">
        <v>1030</v>
      </c>
      <c r="L56" s="2727"/>
      <c r="M56" s="2727"/>
      <c r="N56" s="2727"/>
      <c r="O56" s="2727"/>
      <c r="P56" s="2727"/>
      <c r="Q56" s="837"/>
      <c r="R56" s="2728" t="s">
        <v>1029</v>
      </c>
      <c r="S56" s="2729"/>
      <c r="T56" s="2725" t="s">
        <v>1031</v>
      </c>
      <c r="U56" s="2725"/>
      <c r="V56" s="2725"/>
      <c r="W56" s="2725"/>
      <c r="X56" s="2725"/>
      <c r="Y56" s="2725"/>
      <c r="Z56" s="2725"/>
      <c r="AA56" s="837"/>
      <c r="AB56" s="934" t="s">
        <v>60</v>
      </c>
      <c r="AC56" s="2730" t="s">
        <v>1032</v>
      </c>
      <c r="AD56" s="2730"/>
      <c r="AE56" s="2730"/>
      <c r="AF56" s="2730"/>
      <c r="AG56" s="2730"/>
      <c r="AH56" s="875"/>
    </row>
    <row r="57" spans="1:34" ht="13.5" customHeight="1">
      <c r="A57" s="895"/>
      <c r="B57" s="1762"/>
      <c r="C57" s="1762"/>
      <c r="D57" s="1762"/>
      <c r="E57" s="1762"/>
      <c r="F57" s="1762"/>
      <c r="G57" s="1762"/>
      <c r="H57" s="2455" t="s">
        <v>15</v>
      </c>
      <c r="I57" s="1761"/>
      <c r="J57" s="1762"/>
      <c r="K57" s="1762"/>
      <c r="L57" s="1762"/>
      <c r="M57" s="1762"/>
      <c r="N57" s="1762"/>
      <c r="O57" s="1762"/>
      <c r="P57" s="1762"/>
      <c r="Q57" s="2455" t="s">
        <v>15</v>
      </c>
      <c r="R57" s="1761"/>
      <c r="S57" s="1762"/>
      <c r="T57" s="1762"/>
      <c r="U57" s="1762"/>
      <c r="V57" s="1762"/>
      <c r="W57" s="1762"/>
      <c r="X57" s="1762"/>
      <c r="Y57" s="1762"/>
      <c r="Z57" s="1762"/>
      <c r="AA57" s="2455" t="s">
        <v>15</v>
      </c>
      <c r="AB57" s="1761"/>
      <c r="AC57" s="1762"/>
      <c r="AD57" s="1762"/>
      <c r="AE57" s="1762"/>
      <c r="AF57" s="1762"/>
      <c r="AG57" s="1762"/>
      <c r="AH57" s="2454" t="s">
        <v>15</v>
      </c>
    </row>
    <row r="58" spans="1:34" ht="19.5" customHeight="1">
      <c r="A58" s="895"/>
      <c r="B58" s="2585"/>
      <c r="C58" s="2585"/>
      <c r="D58" s="2585"/>
      <c r="E58" s="2585"/>
      <c r="F58" s="2585"/>
      <c r="G58" s="2585"/>
      <c r="H58" s="2548"/>
      <c r="I58" s="2584"/>
      <c r="J58" s="2585"/>
      <c r="K58" s="2585"/>
      <c r="L58" s="2585"/>
      <c r="M58" s="2585"/>
      <c r="N58" s="2585"/>
      <c r="O58" s="2585"/>
      <c r="P58" s="2585"/>
      <c r="Q58" s="2548"/>
      <c r="R58" s="2584"/>
      <c r="S58" s="2585"/>
      <c r="T58" s="2585"/>
      <c r="U58" s="2585"/>
      <c r="V58" s="2585"/>
      <c r="W58" s="2585"/>
      <c r="X58" s="2585"/>
      <c r="Y58" s="2724" t="s">
        <v>228</v>
      </c>
      <c r="Z58" s="2724"/>
      <c r="AA58" s="2548"/>
      <c r="AB58" s="2584"/>
      <c r="AC58" s="2585"/>
      <c r="AD58" s="2585"/>
      <c r="AE58" s="2585"/>
      <c r="AF58" s="2585"/>
      <c r="AG58" s="2585"/>
      <c r="AH58" s="2550"/>
    </row>
    <row r="59" spans="1:34" ht="13.5" customHeight="1">
      <c r="A59" s="895"/>
      <c r="B59" s="1827" t="s">
        <v>1012</v>
      </c>
      <c r="C59" s="1827"/>
      <c r="D59" s="1827"/>
      <c r="E59" s="1827"/>
      <c r="F59" s="1827"/>
      <c r="G59" s="1827"/>
      <c r="H59" s="1802"/>
      <c r="I59" s="2717" t="s">
        <v>1033</v>
      </c>
      <c r="J59" s="2718"/>
      <c r="K59" s="2718"/>
      <c r="L59" s="2718"/>
      <c r="M59" s="2718"/>
      <c r="N59" s="2718"/>
      <c r="O59" s="2718"/>
      <c r="P59" s="2718"/>
      <c r="Q59" s="2718"/>
      <c r="R59" s="904"/>
      <c r="S59" s="904"/>
      <c r="T59" s="2718" t="s">
        <v>1016</v>
      </c>
      <c r="U59" s="2718"/>
      <c r="V59" s="2718"/>
      <c r="W59" s="2718"/>
      <c r="X59" s="2718"/>
      <c r="Y59" s="2718"/>
      <c r="Z59" s="2718"/>
      <c r="AA59" s="836"/>
      <c r="AB59" s="2719" t="s">
        <v>1034</v>
      </c>
      <c r="AC59" s="1682"/>
      <c r="AD59" s="1682"/>
      <c r="AE59" s="1682"/>
      <c r="AF59" s="1682"/>
      <c r="AG59" s="1682"/>
      <c r="AH59" s="2550" t="s">
        <v>15</v>
      </c>
    </row>
    <row r="60" spans="1:34" ht="18" customHeight="1">
      <c r="A60" s="895"/>
      <c r="B60" s="1827"/>
      <c r="C60" s="1827"/>
      <c r="D60" s="1827"/>
      <c r="E60" s="1827"/>
      <c r="F60" s="1827"/>
      <c r="G60" s="1827"/>
      <c r="H60" s="1802"/>
      <c r="I60" s="896"/>
      <c r="J60" s="2721" t="s">
        <v>3</v>
      </c>
      <c r="K60" s="2701"/>
      <c r="L60" s="2701"/>
      <c r="M60" s="2701"/>
      <c r="N60" s="2701"/>
      <c r="O60" s="2701"/>
      <c r="P60" s="1682" t="s">
        <v>15</v>
      </c>
      <c r="Q60" s="1735" t="s">
        <v>1014</v>
      </c>
      <c r="R60" s="1735"/>
      <c r="S60" s="1735"/>
      <c r="T60" s="1735"/>
      <c r="U60" s="2701"/>
      <c r="V60" s="2701"/>
      <c r="W60" s="2701"/>
      <c r="X60" s="2701"/>
      <c r="Y60" s="2701"/>
      <c r="Z60" s="1682" t="s">
        <v>15</v>
      </c>
      <c r="AA60" s="2703" t="s">
        <v>1013</v>
      </c>
      <c r="AB60" s="2719"/>
      <c r="AC60" s="2585"/>
      <c r="AD60" s="2585"/>
      <c r="AE60" s="2585"/>
      <c r="AF60" s="2585"/>
      <c r="AG60" s="2585"/>
      <c r="AH60" s="2550"/>
    </row>
    <row r="61" spans="1:34" ht="1.5" customHeight="1">
      <c r="A61" s="895"/>
      <c r="B61" s="2707"/>
      <c r="C61" s="2707"/>
      <c r="D61" s="2707"/>
      <c r="E61" s="2707"/>
      <c r="F61" s="2707"/>
      <c r="G61" s="2707"/>
      <c r="H61" s="2716"/>
      <c r="I61" s="736"/>
      <c r="J61" s="2722"/>
      <c r="K61" s="736"/>
      <c r="L61" s="736"/>
      <c r="M61" s="736"/>
      <c r="N61" s="736"/>
      <c r="O61" s="736"/>
      <c r="P61" s="2702"/>
      <c r="Q61" s="2723"/>
      <c r="R61" s="2723"/>
      <c r="S61" s="2723"/>
      <c r="T61" s="2723"/>
      <c r="U61" s="736"/>
      <c r="V61" s="736"/>
      <c r="W61" s="736"/>
      <c r="X61" s="736"/>
      <c r="Y61" s="736"/>
      <c r="Z61" s="2702"/>
      <c r="AA61" s="2704"/>
      <c r="AB61" s="2720"/>
      <c r="AC61" s="2695"/>
      <c r="AD61" s="2695"/>
      <c r="AE61" s="2695"/>
      <c r="AF61" s="2695"/>
      <c r="AG61" s="2695"/>
      <c r="AH61" s="2694"/>
    </row>
    <row r="62" spans="1:34" ht="13.5" customHeight="1">
      <c r="A62" s="895"/>
      <c r="B62" s="2705" t="s">
        <v>1010</v>
      </c>
      <c r="C62" s="2705"/>
      <c r="D62" s="2705"/>
      <c r="E62" s="2705"/>
      <c r="F62" s="2705"/>
      <c r="G62" s="2705"/>
      <c r="H62" s="2706"/>
      <c r="I62" s="2709" t="s">
        <v>1036</v>
      </c>
      <c r="J62" s="2709"/>
      <c r="K62" s="2709"/>
      <c r="L62" s="2709"/>
      <c r="M62" s="2709"/>
      <c r="N62" s="2709"/>
      <c r="O62" s="2709"/>
      <c r="P62" s="2709"/>
      <c r="Q62" s="2709"/>
      <c r="R62" s="2709"/>
      <c r="S62" s="2709"/>
      <c r="T62" s="2709"/>
      <c r="U62" s="2709"/>
      <c r="V62" s="2709"/>
      <c r="W62" s="2709"/>
      <c r="X62" s="2709"/>
      <c r="Y62" s="2709"/>
      <c r="Z62" s="2709"/>
      <c r="AA62" s="2710"/>
      <c r="AB62" s="2713" t="s">
        <v>1035</v>
      </c>
      <c r="AC62" s="2715"/>
      <c r="AD62" s="2715"/>
      <c r="AE62" s="2715"/>
      <c r="AF62" s="2715"/>
      <c r="AG62" s="2715"/>
      <c r="AH62" s="2693" t="s">
        <v>15</v>
      </c>
    </row>
    <row r="63" spans="1:34" ht="21.75" customHeight="1">
      <c r="A63" s="895"/>
      <c r="B63" s="2707"/>
      <c r="C63" s="2707"/>
      <c r="D63" s="2707"/>
      <c r="E63" s="2707"/>
      <c r="F63" s="2707"/>
      <c r="G63" s="2707"/>
      <c r="H63" s="2708"/>
      <c r="I63" s="2711"/>
      <c r="J63" s="2711"/>
      <c r="K63" s="2711"/>
      <c r="L63" s="2711"/>
      <c r="M63" s="2711"/>
      <c r="N63" s="2711"/>
      <c r="O63" s="2711"/>
      <c r="P63" s="2711"/>
      <c r="Q63" s="2711"/>
      <c r="R63" s="2711"/>
      <c r="S63" s="2711"/>
      <c r="T63" s="2711"/>
      <c r="U63" s="2711"/>
      <c r="V63" s="2711"/>
      <c r="W63" s="2711"/>
      <c r="X63" s="2711"/>
      <c r="Y63" s="2711"/>
      <c r="Z63" s="2711"/>
      <c r="AA63" s="2712"/>
      <c r="AB63" s="2714"/>
      <c r="AC63" s="2695"/>
      <c r="AD63" s="2695"/>
      <c r="AE63" s="2695"/>
      <c r="AF63" s="2695"/>
      <c r="AG63" s="2695"/>
      <c r="AH63" s="2694"/>
    </row>
    <row r="64" spans="1:34" ht="24.75" customHeight="1">
      <c r="A64" s="895"/>
      <c r="C64" s="1690" t="s">
        <v>1037</v>
      </c>
      <c r="D64" s="1690"/>
      <c r="E64" s="1690"/>
      <c r="F64" s="1690"/>
      <c r="G64" s="1690"/>
      <c r="H64" s="1690"/>
      <c r="I64" s="1690"/>
      <c r="J64" s="1690"/>
      <c r="K64" s="1690"/>
      <c r="L64" s="1690"/>
      <c r="M64" s="1690"/>
      <c r="N64" s="1690"/>
      <c r="O64" s="1690"/>
      <c r="P64" s="1690"/>
      <c r="Q64" s="1690"/>
      <c r="R64" s="1690"/>
      <c r="S64" s="1690"/>
      <c r="T64" s="1690"/>
      <c r="U64" s="1690"/>
      <c r="V64" s="1690"/>
    </row>
    <row r="65" spans="1:34" ht="6.75" customHeight="1">
      <c r="A65" s="895"/>
    </row>
    <row r="66" spans="1:34" ht="9.75" customHeight="1">
      <c r="A66" s="895"/>
      <c r="B66" s="871" t="s">
        <v>76</v>
      </c>
      <c r="C66" s="2421" t="s">
        <v>1038</v>
      </c>
      <c r="D66" s="2421"/>
      <c r="E66" s="2421"/>
      <c r="F66" s="2421"/>
      <c r="G66" s="2421"/>
      <c r="H66" s="2421"/>
      <c r="I66" s="2421"/>
      <c r="J66" s="2421"/>
      <c r="K66" s="2421"/>
      <c r="L66" s="2421"/>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row>
    <row r="67" spans="1:34" ht="9.75" customHeight="1">
      <c r="A67" s="895"/>
      <c r="C67" s="2421" t="s">
        <v>535</v>
      </c>
      <c r="D67" s="2421"/>
      <c r="E67" s="2421"/>
      <c r="F67" s="2421"/>
      <c r="G67" s="2421"/>
      <c r="H67" s="2421"/>
      <c r="I67" s="2421"/>
      <c r="J67" s="2421"/>
      <c r="K67" s="2421"/>
      <c r="L67" s="2421"/>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row>
    <row r="68" spans="1:34" ht="9.75" customHeight="1">
      <c r="A68" s="895"/>
      <c r="C68" s="2421" t="s">
        <v>536</v>
      </c>
      <c r="D68" s="2421"/>
      <c r="E68" s="2421"/>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row>
    <row r="69" spans="1:34" ht="4.5" customHeight="1"/>
    <row r="70" spans="1:34" ht="13.5" customHeight="1">
      <c r="B70" s="2692" t="s">
        <v>1970</v>
      </c>
      <c r="C70" s="2692"/>
      <c r="D70" s="2692"/>
      <c r="E70" s="2692"/>
      <c r="AC70" s="2423" t="s">
        <v>1039</v>
      </c>
      <c r="AD70" s="2423"/>
      <c r="AE70" s="2423"/>
      <c r="AF70" s="2423"/>
      <c r="AG70" s="2423"/>
      <c r="AH70" s="2423"/>
    </row>
    <row r="71" spans="1:34" ht="13.5" customHeight="1"/>
    <row r="72" spans="1:34" ht="13.5" customHeight="1"/>
    <row r="73" spans="1:34" ht="13.5" customHeight="1"/>
    <row r="74" spans="1:34" ht="13.5" customHeight="1"/>
    <row r="75" spans="1:34" ht="13.5" customHeight="1"/>
    <row r="76" spans="1:34" ht="13.5" customHeight="1"/>
    <row r="77" spans="1:34" ht="13.5" customHeight="1"/>
    <row r="78" spans="1:34" ht="13.5" customHeight="1"/>
    <row r="79" spans="1:34" ht="13.5" customHeight="1"/>
    <row r="80" spans="1:34" ht="13.5" customHeight="1"/>
    <row r="81" ht="13.5" customHeight="1"/>
    <row r="82" ht="13.5" customHeight="1"/>
    <row r="83" ht="13.5" customHeight="1"/>
    <row r="84" ht="13.5" customHeight="1"/>
    <row r="85" ht="13.5" customHeight="1"/>
    <row r="86" ht="13.5" customHeight="1"/>
    <row r="87" ht="13.5" customHeight="1"/>
    <row r="88" ht="13.5" customHeight="1"/>
  </sheetData>
  <sheetProtection algorithmName="SHA-512" hashValue="4DJ0zxk/bufowDJDNydpRjjyH7rhbbMGglh51r2kqwrqEv5/pz35wZKug4KYTE8SxxNRAUd9AuKmF9bumExAOw==" saltValue="uHUvBOVFb3ch7XqyGbLMBA==" spinCount="100000" sheet="1" objects="1" scenarios="1"/>
  <mergeCells count="243">
    <mergeCell ref="A9:A10"/>
    <mergeCell ref="A11:A12"/>
    <mergeCell ref="J10:K11"/>
    <mergeCell ref="L10:M11"/>
    <mergeCell ref="B8:H13"/>
    <mergeCell ref="I13:Y13"/>
    <mergeCell ref="C2:U2"/>
    <mergeCell ref="W2:Z2"/>
    <mergeCell ref="AA2:AH2"/>
    <mergeCell ref="C6:E7"/>
    <mergeCell ref="F7:Y7"/>
    <mergeCell ref="F6:AF6"/>
    <mergeCell ref="AG6:AG7"/>
    <mergeCell ref="Z10:Z13"/>
    <mergeCell ref="AH8:AH13"/>
    <mergeCell ref="J8:M8"/>
    <mergeCell ref="O8:T8"/>
    <mergeCell ref="AB8:AG10"/>
    <mergeCell ref="P11:R12"/>
    <mergeCell ref="P9:R10"/>
    <mergeCell ref="U10:X11"/>
    <mergeCell ref="Y10:Y11"/>
    <mergeCell ref="N10:O11"/>
    <mergeCell ref="S10:T11"/>
    <mergeCell ref="H23:K23"/>
    <mergeCell ref="M23:S23"/>
    <mergeCell ref="H24:K25"/>
    <mergeCell ref="M24:S25"/>
    <mergeCell ref="D14:D22"/>
    <mergeCell ref="X17:X22"/>
    <mergeCell ref="V21:W22"/>
    <mergeCell ref="V18:W20"/>
    <mergeCell ref="G23:G25"/>
    <mergeCell ref="D23:F23"/>
    <mergeCell ref="D24:F25"/>
    <mergeCell ref="AH32:AH33"/>
    <mergeCell ref="AC33:AG33"/>
    <mergeCell ref="AC32:AG32"/>
    <mergeCell ref="B28:G28"/>
    <mergeCell ref="I28:P28"/>
    <mergeCell ref="AB28:AG28"/>
    <mergeCell ref="B27:G27"/>
    <mergeCell ref="I27:P27"/>
    <mergeCell ref="R27:Z27"/>
    <mergeCell ref="AB27:AG27"/>
    <mergeCell ref="Y28:Z28"/>
    <mergeCell ref="R28:X28"/>
    <mergeCell ref="H27:H28"/>
    <mergeCell ref="Q27:Q28"/>
    <mergeCell ref="AA27:AA28"/>
    <mergeCell ref="AH27:AH28"/>
    <mergeCell ref="A21:A22"/>
    <mergeCell ref="A17:A18"/>
    <mergeCell ref="B15:C24"/>
    <mergeCell ref="I21:K22"/>
    <mergeCell ref="G14:G22"/>
    <mergeCell ref="E14:F15"/>
    <mergeCell ref="E21:F22"/>
    <mergeCell ref="AH29:AH31"/>
    <mergeCell ref="Z30:Z31"/>
    <mergeCell ref="AA30:AA31"/>
    <mergeCell ref="J30:J31"/>
    <mergeCell ref="P30:P31"/>
    <mergeCell ref="Q30:T31"/>
    <mergeCell ref="I29:Q29"/>
    <mergeCell ref="T29:Z29"/>
    <mergeCell ref="AC29:AG29"/>
    <mergeCell ref="B29:H31"/>
    <mergeCell ref="K30:O30"/>
    <mergeCell ref="U30:Y30"/>
    <mergeCell ref="AB29:AB31"/>
    <mergeCell ref="AC30:AG31"/>
    <mergeCell ref="K26:P26"/>
    <mergeCell ref="T26:Z26"/>
    <mergeCell ref="A14:A16"/>
    <mergeCell ref="AH14:AH22"/>
    <mergeCell ref="AF21:AG22"/>
    <mergeCell ref="AF15:AG20"/>
    <mergeCell ref="B14:C14"/>
    <mergeCell ref="B25:C25"/>
    <mergeCell ref="L17:L22"/>
    <mergeCell ref="I17:K17"/>
    <mergeCell ref="T17:T22"/>
    <mergeCell ref="N22:R22"/>
    <mergeCell ref="N18:S21"/>
    <mergeCell ref="N17:S17"/>
    <mergeCell ref="AE24:AF25"/>
    <mergeCell ref="AG24:AH25"/>
    <mergeCell ref="H14:X16"/>
    <mergeCell ref="E16:F20"/>
    <mergeCell ref="AE23:AG23"/>
    <mergeCell ref="H17:H22"/>
    <mergeCell ref="M17:M22"/>
    <mergeCell ref="U17:U22"/>
    <mergeCell ref="Y14:Y22"/>
    <mergeCell ref="AE14:AE22"/>
    <mergeCell ref="X23:X25"/>
    <mergeCell ref="U23:W23"/>
    <mergeCell ref="AD23:AD25"/>
    <mergeCell ref="AG36:AG37"/>
    <mergeCell ref="B38:H43"/>
    <mergeCell ref="J38:M38"/>
    <mergeCell ref="O38:T38"/>
    <mergeCell ref="AB38:AG39"/>
    <mergeCell ref="AB40:AG43"/>
    <mergeCell ref="Z21:AC22"/>
    <mergeCell ref="AD14:AD22"/>
    <mergeCell ref="V17:W17"/>
    <mergeCell ref="Z15:AC20"/>
    <mergeCell ref="Z14:AC14"/>
    <mergeCell ref="C34:V34"/>
    <mergeCell ref="B32:H33"/>
    <mergeCell ref="I32:AA33"/>
    <mergeCell ref="AB32:AB33"/>
    <mergeCell ref="R26:S26"/>
    <mergeCell ref="AC26:AG26"/>
    <mergeCell ref="C26:G26"/>
    <mergeCell ref="Y23:AC23"/>
    <mergeCell ref="U24:W25"/>
    <mergeCell ref="Y24:AC25"/>
    <mergeCell ref="L23:L25"/>
    <mergeCell ref="I18:K20"/>
    <mergeCell ref="T23:T25"/>
    <mergeCell ref="AH38:AH43"/>
    <mergeCell ref="A39:A40"/>
    <mergeCell ref="P39:R40"/>
    <mergeCell ref="J40:K41"/>
    <mergeCell ref="L40:M41"/>
    <mergeCell ref="N40:O41"/>
    <mergeCell ref="S40:T41"/>
    <mergeCell ref="U40:X41"/>
    <mergeCell ref="Y40:Y41"/>
    <mergeCell ref="Z40:Z43"/>
    <mergeCell ref="A41:A42"/>
    <mergeCell ref="P41:R42"/>
    <mergeCell ref="I43:Y43"/>
    <mergeCell ref="A44:A46"/>
    <mergeCell ref="B44:C44"/>
    <mergeCell ref="D44:D52"/>
    <mergeCell ref="E44:F45"/>
    <mergeCell ref="G44:G52"/>
    <mergeCell ref="H44:X46"/>
    <mergeCell ref="Y44:Y52"/>
    <mergeCell ref="Z44:AC44"/>
    <mergeCell ref="AD44:AD52"/>
    <mergeCell ref="A51:A52"/>
    <mergeCell ref="A47:A48"/>
    <mergeCell ref="AE44:AE52"/>
    <mergeCell ref="AH44:AH52"/>
    <mergeCell ref="B45:C54"/>
    <mergeCell ref="Z45:AC50"/>
    <mergeCell ref="AF45:AG50"/>
    <mergeCell ref="E46:F50"/>
    <mergeCell ref="T47:T52"/>
    <mergeCell ref="U47:U52"/>
    <mergeCell ref="V47:W47"/>
    <mergeCell ref="X47:X52"/>
    <mergeCell ref="I48:K50"/>
    <mergeCell ref="N48:S51"/>
    <mergeCell ref="V48:W50"/>
    <mergeCell ref="E51:F52"/>
    <mergeCell ref="I51:K52"/>
    <mergeCell ref="V51:W52"/>
    <mergeCell ref="H47:H52"/>
    <mergeCell ref="I47:K47"/>
    <mergeCell ref="L47:L52"/>
    <mergeCell ref="M47:M52"/>
    <mergeCell ref="N47:S47"/>
    <mergeCell ref="Z51:AC52"/>
    <mergeCell ref="AF51:AG52"/>
    <mergeCell ref="N52:R52"/>
    <mergeCell ref="C56:G56"/>
    <mergeCell ref="K56:P56"/>
    <mergeCell ref="R56:S56"/>
    <mergeCell ref="T56:Z56"/>
    <mergeCell ref="AC56:AG56"/>
    <mergeCell ref="X53:X55"/>
    <mergeCell ref="Y53:AC53"/>
    <mergeCell ref="AD53:AD55"/>
    <mergeCell ref="AE53:AG53"/>
    <mergeCell ref="D54:F55"/>
    <mergeCell ref="H54:K55"/>
    <mergeCell ref="M54:S55"/>
    <mergeCell ref="U54:W55"/>
    <mergeCell ref="Y54:AC55"/>
    <mergeCell ref="AE54:AF55"/>
    <mergeCell ref="D53:F53"/>
    <mergeCell ref="G53:G55"/>
    <mergeCell ref="H53:K53"/>
    <mergeCell ref="L53:L55"/>
    <mergeCell ref="M53:S53"/>
    <mergeCell ref="T53:T55"/>
    <mergeCell ref="U53:W53"/>
    <mergeCell ref="AG54:AH55"/>
    <mergeCell ref="B55:C55"/>
    <mergeCell ref="AB57:AG57"/>
    <mergeCell ref="AH57:AH58"/>
    <mergeCell ref="B58:G58"/>
    <mergeCell ref="I58:P58"/>
    <mergeCell ref="R58:X58"/>
    <mergeCell ref="Y58:Z58"/>
    <mergeCell ref="AB58:AG58"/>
    <mergeCell ref="B57:G57"/>
    <mergeCell ref="H57:H58"/>
    <mergeCell ref="I57:P57"/>
    <mergeCell ref="Q57:Q58"/>
    <mergeCell ref="R57:Z57"/>
    <mergeCell ref="AA57:AA58"/>
    <mergeCell ref="AC62:AG62"/>
    <mergeCell ref="B59:H61"/>
    <mergeCell ref="I59:Q59"/>
    <mergeCell ref="T59:Z59"/>
    <mergeCell ref="AB59:AB61"/>
    <mergeCell ref="AC59:AG59"/>
    <mergeCell ref="AH59:AH61"/>
    <mergeCell ref="J60:J61"/>
    <mergeCell ref="K60:O60"/>
    <mergeCell ref="P60:P61"/>
    <mergeCell ref="Q60:T61"/>
    <mergeCell ref="AC70:AH70"/>
    <mergeCell ref="C3:AA4"/>
    <mergeCell ref="AJ2:AJ3"/>
    <mergeCell ref="AJ4:AJ5"/>
    <mergeCell ref="AJ7:AJ13"/>
    <mergeCell ref="AB11:AG13"/>
    <mergeCell ref="C66:AG66"/>
    <mergeCell ref="C67:AG67"/>
    <mergeCell ref="C68:AE68"/>
    <mergeCell ref="B70:E70"/>
    <mergeCell ref="AH62:AH63"/>
    <mergeCell ref="AC63:AG63"/>
    <mergeCell ref="C64:V64"/>
    <mergeCell ref="C36:L37"/>
    <mergeCell ref="N36:AF36"/>
    <mergeCell ref="N37:AF37"/>
    <mergeCell ref="M36:M37"/>
    <mergeCell ref="U60:Y60"/>
    <mergeCell ref="Z60:Z61"/>
    <mergeCell ref="AA60:AA61"/>
    <mergeCell ref="AC60:AG61"/>
    <mergeCell ref="B62:H63"/>
    <mergeCell ref="I62:AA63"/>
    <mergeCell ref="AB62:AB63"/>
  </mergeCells>
  <phoneticPr fontId="2"/>
  <dataValidations count="1">
    <dataValidation imeMode="off" allowBlank="1" showInputMessage="1" showErrorMessage="1" sqref="D24:F25 M24:S25 D54:F55 M54:S55"/>
  </dataValidations>
  <pageMargins left="0.70866141732283472" right="0.2" top="0.63" bottom="0.38" header="0.31496062992125984" footer="0.31496062992125984"/>
  <pageSetup paperSize="9" scale="97" orientation="portrait" blackAndWhite="1"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49</vt:i4>
      </vt:variant>
    </vt:vector>
  </HeadingPairs>
  <TitlesOfParts>
    <vt:vector size="74" baseType="lpstr">
      <vt:lpstr>使用方法・注意事項等</vt:lpstr>
      <vt:lpstr>入力シート</vt:lpstr>
      <vt:lpstr>２表</vt:lpstr>
      <vt:lpstr>15表</vt:lpstr>
      <vt:lpstr>1表</vt:lpstr>
      <vt:lpstr>４表</vt:lpstr>
      <vt:lpstr>４付</vt:lpstr>
      <vt:lpstr>４表の２</vt:lpstr>
      <vt:lpstr>５表</vt:lpstr>
      <vt:lpstr>６表</vt:lpstr>
      <vt:lpstr>６表 (４年４月以降用）</vt:lpstr>
      <vt:lpstr>７表</vt:lpstr>
      <vt:lpstr>９表</vt:lpstr>
      <vt:lpstr>10表 </vt:lpstr>
      <vt:lpstr>11表</vt:lpstr>
      <vt:lpstr>11の２表</vt:lpstr>
      <vt:lpstr>11付1</vt:lpstr>
      <vt:lpstr>11付1続</vt:lpstr>
      <vt:lpstr>11付１別１</vt:lpstr>
      <vt:lpstr>11付１別１の２</vt:lpstr>
      <vt:lpstr>11付１別２</vt:lpstr>
      <vt:lpstr>11付２</vt:lpstr>
      <vt:lpstr>11付２の２</vt:lpstr>
      <vt:lpstr>13表</vt:lpstr>
      <vt:lpstr>14表 </vt:lpstr>
      <vt:lpstr>'10表 '!Print_Area</vt:lpstr>
      <vt:lpstr>'11の２表'!Print_Area</vt:lpstr>
      <vt:lpstr>'11表'!Print_Area</vt:lpstr>
      <vt:lpstr>'11付1'!Print_Area</vt:lpstr>
      <vt:lpstr>'11付1続'!Print_Area</vt:lpstr>
      <vt:lpstr>'11付１別１'!Print_Area</vt:lpstr>
      <vt:lpstr>'11付１別１の２'!Print_Area</vt:lpstr>
      <vt:lpstr>'11付１別２'!Print_Area</vt:lpstr>
      <vt:lpstr>'11付２'!Print_Area</vt:lpstr>
      <vt:lpstr>'11付２の２'!Print_Area</vt:lpstr>
      <vt:lpstr>'13表'!Print_Area</vt:lpstr>
      <vt:lpstr>'14表 '!Print_Area</vt:lpstr>
      <vt:lpstr>'15表'!Print_Area</vt:lpstr>
      <vt:lpstr>'1表'!Print_Area</vt:lpstr>
      <vt:lpstr>'２表'!Print_Area</vt:lpstr>
      <vt:lpstr>'４表'!Print_Area</vt:lpstr>
      <vt:lpstr>'４表の２'!Print_Area</vt:lpstr>
      <vt:lpstr>'４付'!Print_Area</vt:lpstr>
      <vt:lpstr>'５表'!Print_Area</vt:lpstr>
      <vt:lpstr>'６表'!Print_Area</vt:lpstr>
      <vt:lpstr>'６表 (４年４月以降用）'!Print_Area</vt:lpstr>
      <vt:lpstr>'７表'!Print_Area</vt:lpstr>
      <vt:lpstr>'９表'!Print_Area</vt:lpstr>
      <vt:lpstr>使用方法・注意事項等!Print_Area</vt:lpstr>
      <vt:lpstr>氏名０</vt:lpstr>
      <vt:lpstr>氏名１</vt:lpstr>
      <vt:lpstr>氏名２</vt:lpstr>
      <vt:lpstr>氏名３</vt:lpstr>
      <vt:lpstr>氏名４</vt:lpstr>
      <vt:lpstr>氏名５</vt:lpstr>
      <vt:lpstr>氏名６</vt:lpstr>
      <vt:lpstr>氏名７</vt:lpstr>
      <vt:lpstr>氏名８</vt:lpstr>
      <vt:lpstr>氏名９</vt:lpstr>
      <vt:lpstr>相続年月日</vt:lpstr>
      <vt:lpstr>放棄者以外１</vt:lpstr>
      <vt:lpstr>放棄者以外２</vt:lpstr>
      <vt:lpstr>放棄者以外３</vt:lpstr>
      <vt:lpstr>放棄者以外４</vt:lpstr>
      <vt:lpstr>放棄者以外５</vt:lpstr>
      <vt:lpstr>放棄者以外６</vt:lpstr>
      <vt:lpstr>放棄者以外７</vt:lpstr>
      <vt:lpstr>法定相続人１</vt:lpstr>
      <vt:lpstr>法定相続人２</vt:lpstr>
      <vt:lpstr>法定相続人３</vt:lpstr>
      <vt:lpstr>法定相続人４</vt:lpstr>
      <vt:lpstr>法定相続人５</vt:lpstr>
      <vt:lpstr>法定相続人６</vt:lpstr>
      <vt:lpstr>法定相続人７</vt:lpstr>
    </vt:vector>
  </TitlesOfParts>
  <Company>岩下税理士事務所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今村　圭一</dc:creator>
  <cp:lastModifiedBy>今村圭一</cp:lastModifiedBy>
  <cp:lastPrinted>2023-07-05T03:32:08Z</cp:lastPrinted>
  <dcterms:created xsi:type="dcterms:W3CDTF">2006-11-30T15:00:00Z</dcterms:created>
  <dcterms:modified xsi:type="dcterms:W3CDTF">2023-07-05T08:45:58Z</dcterms:modified>
</cp:coreProperties>
</file>